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codeName="ThisWorkbook"/>
  <mc:AlternateContent xmlns:mc="http://schemas.openxmlformats.org/markup-compatibility/2006">
    <mc:Choice Requires="x15">
      <x15ac:absPath xmlns:x15ac="http://schemas.microsoft.com/office/spreadsheetml/2010/11/ac" url="https://actuariesindia.sharepoint.com/sites/Exams/Shared Documents/Actuarial Examination/Year 2024_November Exam/Note/New_Website/In Progress/CP2A/"/>
    </mc:Choice>
  </mc:AlternateContent>
  <xr:revisionPtr revIDLastSave="0" documentId="10_ncr:8000_{5F30845A-0E97-4C30-BA1F-C828F074F89A}" xr6:coauthVersionLast="47" xr6:coauthVersionMax="47" xr10:uidLastSave="{00000000-0000-0000-0000-000000000000}"/>
  <bookViews>
    <workbookView xWindow="-110" yWindow="-110" windowWidth="19420" windowHeight="10300" xr2:uid="{B7CE359F-7AE9-4834-B031-D06854921230}"/>
  </bookViews>
  <sheets>
    <sheet name="Audit_Trail" sheetId="18" r:id="rId1"/>
    <sheet name="Data" sheetId="12" r:id="rId2"/>
    <sheet name="Data_Checks" sheetId="2" r:id="rId3"/>
    <sheet name="Revised_Data" sheetId="7" r:id="rId4"/>
    <sheet name="Parameters" sheetId="9" r:id="rId5"/>
    <sheet name="Cust_Level_Projections" sheetId="10" r:id="rId6"/>
    <sheet name="Results" sheetId="11" r:id="rId7"/>
  </sheets>
  <externalReferences>
    <externalReference r:id="rId8"/>
  </externalReferences>
  <definedNames>
    <definedName name="_xlnm._FilterDatabase" localSheetId="5" hidden="1">Cust_Level_Projections!$B$3:$AC$403</definedName>
    <definedName name="_xlnm._FilterDatabase" localSheetId="1" hidden="1">Data!$J$3:$K$46</definedName>
    <definedName name="_xlnm._FilterDatabase" localSheetId="2" hidden="1">Data_Checks!$S$3:$T$46</definedName>
    <definedName name="_xlnm._FilterDatabase" localSheetId="3" hidden="1">Revised_Data!$V$3:$V$403</definedName>
    <definedName name="Ann_Inst">[1]Parameters!$F$7</definedName>
    <definedName name="COGS">[1]Parameters!$B$12:$C$14</definedName>
    <definedName name="Disc_DPP_A">[1]Parameters!$C$19</definedName>
    <definedName name="Disc_DPP_B">[1]Parameters!$F$16</definedName>
    <definedName name="Disc_NPV_A">[1]Parameters!$C$18</definedName>
    <definedName name="Disc_NPV_B">[1]Parameters!$F$15</definedName>
    <definedName name="Guarantee">[1]Parameters!$C$16</definedName>
    <definedName name="Inc_Roy">[1]Parameters!$C$9</definedName>
    <definedName name="Infl_Criteria">[1]Parameters!$I$5:$J$7</definedName>
    <definedName name="Inflation">[1]Parameters!$I$10:$J$33</definedName>
    <definedName name="Int_Cost_B">[1]Parameters!$F$9</definedName>
    <definedName name="Int_Rate">[1]Parameters!$F$4</definedName>
    <definedName name="Int_Rev_A">[1]Parameters!$C$5</definedName>
    <definedName name="Int_Roy">[1]Parameters!$C$8</definedName>
    <definedName name="Invt_A">[1]Parameters!$C$2</definedName>
    <definedName name="Invt_B">[1]Parameters!$F$2</definedName>
    <definedName name="Loan_Amt">[1]Parameters!$F$3</definedName>
    <definedName name="Loan_Term">[1]Parameters!$F$5</definedName>
    <definedName name="Rev_Per_B">[1]Parameters!$F$14</definedName>
    <definedName name="Tax_A">[1]Parameters!$C$21</definedName>
    <definedName name="Tax_B">[1]Parameters!$F$18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G47" i="9" l="1"/>
  <c r="G46" i="9"/>
  <c r="G45" i="9"/>
  <c r="G44" i="9"/>
  <c r="G43" i="9"/>
  <c r="G42" i="9"/>
  <c r="G41" i="9"/>
  <c r="G40" i="9"/>
  <c r="G39" i="9"/>
  <c r="G38" i="9"/>
  <c r="G37" i="9"/>
  <c r="G36" i="9"/>
  <c r="G35" i="9"/>
  <c r="G34" i="9"/>
  <c r="G33" i="9"/>
  <c r="G32" i="9"/>
  <c r="G31" i="9"/>
  <c r="G30" i="9"/>
  <c r="G29" i="9"/>
  <c r="G28" i="9"/>
  <c r="G27" i="9"/>
  <c r="G26" i="9"/>
  <c r="G25" i="9"/>
  <c r="G24" i="9"/>
  <c r="G23" i="9"/>
  <c r="G22" i="9"/>
  <c r="G21" i="9"/>
  <c r="G20" i="9"/>
  <c r="G19" i="9"/>
  <c r="G18" i="9"/>
  <c r="G17" i="9"/>
  <c r="G16" i="9"/>
  <c r="G15" i="9"/>
  <c r="G14" i="9"/>
  <c r="G13" i="9"/>
  <c r="G12" i="9"/>
  <c r="G11" i="9"/>
  <c r="G10" i="9"/>
  <c r="G9" i="9"/>
  <c r="G8" i="9"/>
  <c r="G7" i="9"/>
  <c r="G6" i="9"/>
  <c r="G5" i="9"/>
  <c r="I47" i="9" l="1"/>
  <c r="I46" i="9"/>
  <c r="I45" i="9"/>
  <c r="I44" i="9"/>
  <c r="I43" i="9"/>
  <c r="I42" i="9"/>
  <c r="I41" i="9"/>
  <c r="I40" i="9"/>
  <c r="I39" i="9"/>
  <c r="I38" i="9"/>
  <c r="I37" i="9"/>
  <c r="I36" i="9"/>
  <c r="I35" i="9"/>
  <c r="I34" i="9"/>
  <c r="I33" i="9"/>
  <c r="I32" i="9"/>
  <c r="I31" i="9"/>
  <c r="I30" i="9"/>
  <c r="I29" i="9"/>
  <c r="I28" i="9"/>
  <c r="I27" i="9"/>
  <c r="I26" i="9"/>
  <c r="I25" i="9"/>
  <c r="I24" i="9"/>
  <c r="I23" i="9"/>
  <c r="I22" i="9"/>
  <c r="I21" i="9"/>
  <c r="I20" i="9"/>
  <c r="I19" i="9"/>
  <c r="I18" i="9"/>
  <c r="I17" i="9"/>
  <c r="I16" i="9"/>
  <c r="I15" i="9"/>
  <c r="I14" i="9"/>
  <c r="I13" i="9"/>
  <c r="I12" i="9"/>
  <c r="I11" i="9"/>
  <c r="I10" i="9"/>
  <c r="I8" i="9"/>
  <c r="I7" i="9"/>
  <c r="I6" i="9"/>
  <c r="I5" i="9"/>
  <c r="I9" i="9"/>
  <c r="D403" i="7"/>
  <c r="D402" i="7"/>
  <c r="D401" i="7"/>
  <c r="D400" i="7"/>
  <c r="D399" i="7"/>
  <c r="D398" i="7"/>
  <c r="D397" i="7"/>
  <c r="D396" i="7"/>
  <c r="D395" i="7"/>
  <c r="D394" i="7"/>
  <c r="D393" i="7"/>
  <c r="D392" i="7"/>
  <c r="D391" i="7"/>
  <c r="D390" i="7"/>
  <c r="D389" i="7"/>
  <c r="D388" i="7"/>
  <c r="D387" i="7"/>
  <c r="D386" i="7"/>
  <c r="D385" i="7"/>
  <c r="D384" i="7"/>
  <c r="D383" i="7"/>
  <c r="D382" i="7"/>
  <c r="D381" i="7"/>
  <c r="D380" i="7"/>
  <c r="D379" i="7"/>
  <c r="D378" i="7"/>
  <c r="D377" i="7"/>
  <c r="D376" i="7"/>
  <c r="D375" i="7"/>
  <c r="D374" i="7"/>
  <c r="D373" i="7"/>
  <c r="D372" i="7"/>
  <c r="D371" i="7"/>
  <c r="D370" i="7"/>
  <c r="D369" i="7"/>
  <c r="D368" i="7"/>
  <c r="D367" i="7"/>
  <c r="D366" i="7"/>
  <c r="D365" i="7"/>
  <c r="D364" i="7"/>
  <c r="D363" i="7"/>
  <c r="D362" i="7"/>
  <c r="D361" i="7"/>
  <c r="D360" i="7"/>
  <c r="D359" i="7"/>
  <c r="D358" i="7"/>
  <c r="D357" i="7"/>
  <c r="D356" i="7"/>
  <c r="D355" i="7"/>
  <c r="D354" i="7"/>
  <c r="D353" i="7"/>
  <c r="D352" i="7"/>
  <c r="D351" i="7"/>
  <c r="D350" i="7"/>
  <c r="D349" i="7"/>
  <c r="D348" i="7"/>
  <c r="D347" i="7"/>
  <c r="D346" i="7"/>
  <c r="D345" i="7"/>
  <c r="D344" i="7"/>
  <c r="D343" i="7"/>
  <c r="D342" i="7"/>
  <c r="D341" i="7"/>
  <c r="D340" i="7"/>
  <c r="D339" i="7"/>
  <c r="D338" i="7"/>
  <c r="D337" i="7"/>
  <c r="D336" i="7"/>
  <c r="D335" i="7"/>
  <c r="D334" i="7"/>
  <c r="D333" i="7"/>
  <c r="D332" i="7"/>
  <c r="D331" i="7"/>
  <c r="D330" i="7"/>
  <c r="D329" i="7"/>
  <c r="D328" i="7"/>
  <c r="D326" i="7"/>
  <c r="D327" i="7" s="1"/>
  <c r="D325" i="7"/>
  <c r="D324" i="7"/>
  <c r="D323" i="7"/>
  <c r="D322" i="7"/>
  <c r="D321" i="7"/>
  <c r="D320" i="7"/>
  <c r="D319" i="7"/>
  <c r="D318" i="7"/>
  <c r="D317" i="7"/>
  <c r="D316" i="7"/>
  <c r="D315" i="7"/>
  <c r="D314" i="7"/>
  <c r="D313" i="7"/>
  <c r="D312" i="7"/>
  <c r="D311" i="7"/>
  <c r="D310" i="7"/>
  <c r="D309" i="7"/>
  <c r="D308" i="7"/>
  <c r="D307" i="7"/>
  <c r="D306" i="7"/>
  <c r="D305" i="7"/>
  <c r="D304" i="7"/>
  <c r="D303" i="7"/>
  <c r="D302" i="7"/>
  <c r="D301" i="7"/>
  <c r="D300" i="7"/>
  <c r="D299" i="7"/>
  <c r="D298" i="7"/>
  <c r="D297" i="7"/>
  <c r="D296" i="7"/>
  <c r="D295" i="7"/>
  <c r="D294" i="7"/>
  <c r="D293" i="7"/>
  <c r="D292" i="7"/>
  <c r="D291" i="7"/>
  <c r="D290" i="7"/>
  <c r="D289" i="7"/>
  <c r="D288" i="7"/>
  <c r="D287" i="7"/>
  <c r="D286" i="7"/>
  <c r="D285" i="7"/>
  <c r="D284" i="7"/>
  <c r="D283" i="7"/>
  <c r="D282" i="7"/>
  <c r="D281" i="7"/>
  <c r="D280" i="7"/>
  <c r="D279" i="7"/>
  <c r="D278" i="7"/>
  <c r="D277" i="7"/>
  <c r="D276" i="7"/>
  <c r="D275" i="7"/>
  <c r="D274" i="7"/>
  <c r="D273" i="7"/>
  <c r="D272" i="7"/>
  <c r="D271" i="7"/>
  <c r="D270" i="7"/>
  <c r="D269" i="7"/>
  <c r="D267" i="7"/>
  <c r="D268" i="7" s="1"/>
  <c r="D266" i="7"/>
  <c r="D265" i="7"/>
  <c r="D264" i="7"/>
  <c r="D263" i="7"/>
  <c r="D262" i="7"/>
  <c r="D261" i="7"/>
  <c r="D260" i="7"/>
  <c r="D259" i="7"/>
  <c r="D258" i="7"/>
  <c r="D257" i="7"/>
  <c r="D256" i="7"/>
  <c r="D255" i="7"/>
  <c r="D254" i="7"/>
  <c r="D253" i="7"/>
  <c r="D252" i="7"/>
  <c r="D251" i="7"/>
  <c r="D250" i="7"/>
  <c r="D249" i="7"/>
  <c r="D248" i="7"/>
  <c r="D247" i="7"/>
  <c r="D246" i="7"/>
  <c r="D245" i="7"/>
  <c r="D244" i="7"/>
  <c r="D243" i="7"/>
  <c r="D242" i="7"/>
  <c r="D241" i="7"/>
  <c r="D240" i="7"/>
  <c r="D239" i="7"/>
  <c r="D238" i="7"/>
  <c r="D237" i="7"/>
  <c r="D236" i="7"/>
  <c r="D235" i="7"/>
  <c r="D234" i="7"/>
  <c r="D233" i="7"/>
  <c r="D232" i="7"/>
  <c r="D231" i="7"/>
  <c r="D230" i="7"/>
  <c r="D229" i="7"/>
  <c r="D228" i="7"/>
  <c r="D227" i="7"/>
  <c r="D226" i="7"/>
  <c r="D225" i="7"/>
  <c r="D224" i="7"/>
  <c r="D223" i="7"/>
  <c r="D222" i="7"/>
  <c r="D221" i="7"/>
  <c r="D220" i="7"/>
  <c r="D219" i="7"/>
  <c r="D218" i="7"/>
  <c r="D217" i="7"/>
  <c r="D216" i="7"/>
  <c r="D215" i="7"/>
  <c r="D214" i="7"/>
  <c r="D213" i="7"/>
  <c r="D212" i="7"/>
  <c r="D211" i="7"/>
  <c r="D210" i="7"/>
  <c r="D209" i="7"/>
  <c r="D208" i="7"/>
  <c r="D207" i="7"/>
  <c r="D206" i="7"/>
  <c r="D205" i="7"/>
  <c r="D204" i="7"/>
  <c r="D203" i="7"/>
  <c r="D202" i="7"/>
  <c r="D201" i="7"/>
  <c r="D200" i="7"/>
  <c r="D199" i="7"/>
  <c r="D198" i="7"/>
  <c r="D197" i="7"/>
  <c r="D196" i="7"/>
  <c r="D195" i="7"/>
  <c r="D194" i="7"/>
  <c r="D193" i="7"/>
  <c r="D192" i="7"/>
  <c r="D191" i="7"/>
  <c r="D190" i="7"/>
  <c r="D189" i="7"/>
  <c r="D188" i="7"/>
  <c r="D187" i="7"/>
  <c r="D186" i="7"/>
  <c r="D185" i="7"/>
  <c r="D184" i="7"/>
  <c r="D183" i="7"/>
  <c r="D182" i="7"/>
  <c r="D181" i="7"/>
  <c r="D180" i="7"/>
  <c r="D179" i="7"/>
  <c r="D178" i="7"/>
  <c r="D177" i="7"/>
  <c r="D176" i="7"/>
  <c r="D175" i="7"/>
  <c r="D174" i="7"/>
  <c r="D173" i="7"/>
  <c r="D172" i="7"/>
  <c r="D171" i="7"/>
  <c r="D170" i="7"/>
  <c r="D169" i="7"/>
  <c r="D168" i="7"/>
  <c r="D167" i="7"/>
  <c r="D166" i="7"/>
  <c r="D165" i="7"/>
  <c r="D164" i="7"/>
  <c r="D163" i="7"/>
  <c r="D162" i="7"/>
  <c r="D161" i="7"/>
  <c r="D160" i="7"/>
  <c r="D159" i="7"/>
  <c r="D158" i="7"/>
  <c r="D157" i="7"/>
  <c r="D156" i="7"/>
  <c r="D155" i="7"/>
  <c r="D154" i="7"/>
  <c r="D153" i="7"/>
  <c r="D152" i="7"/>
  <c r="D151" i="7"/>
  <c r="D150" i="7"/>
  <c r="D149" i="7"/>
  <c r="D148" i="7"/>
  <c r="D147" i="7"/>
  <c r="D146" i="7"/>
  <c r="D145" i="7"/>
  <c r="D144" i="7"/>
  <c r="D143" i="7"/>
  <c r="D142" i="7"/>
  <c r="D141" i="7"/>
  <c r="D140" i="7"/>
  <c r="D139" i="7"/>
  <c r="D138" i="7"/>
  <c r="D137" i="7"/>
  <c r="D136" i="7"/>
  <c r="D135" i="7"/>
  <c r="D134" i="7"/>
  <c r="D133" i="7"/>
  <c r="D132" i="7"/>
  <c r="D131" i="7"/>
  <c r="D130" i="7"/>
  <c r="D129" i="7"/>
  <c r="D128" i="7"/>
  <c r="D127" i="7"/>
  <c r="D126" i="7"/>
  <c r="D125" i="7"/>
  <c r="D124" i="7"/>
  <c r="D123" i="7"/>
  <c r="D122" i="7"/>
  <c r="D121" i="7"/>
  <c r="D120" i="7"/>
  <c r="D119" i="7"/>
  <c r="D117" i="7"/>
  <c r="D118" i="7" s="1"/>
  <c r="D116" i="7"/>
  <c r="D115" i="7"/>
  <c r="D114" i="7"/>
  <c r="D113" i="7"/>
  <c r="D112" i="7"/>
  <c r="D111" i="7"/>
  <c r="D110" i="7"/>
  <c r="D109" i="7"/>
  <c r="D108" i="7"/>
  <c r="D107" i="7"/>
  <c r="D106" i="7"/>
  <c r="D105" i="7"/>
  <c r="D104" i="7"/>
  <c r="D103" i="7"/>
  <c r="D102" i="7"/>
  <c r="D101" i="7"/>
  <c r="D100" i="7"/>
  <c r="D99" i="7"/>
  <c r="D98" i="7"/>
  <c r="D97" i="7"/>
  <c r="D96" i="7"/>
  <c r="D95" i="7"/>
  <c r="D94" i="7"/>
  <c r="D93" i="7"/>
  <c r="D92" i="7"/>
  <c r="D91" i="7"/>
  <c r="D90" i="7"/>
  <c r="D89" i="7"/>
  <c r="D88" i="7"/>
  <c r="D87" i="7"/>
  <c r="D86" i="7"/>
  <c r="D85" i="7"/>
  <c r="D84" i="7"/>
  <c r="D83" i="7"/>
  <c r="D82" i="7"/>
  <c r="D81" i="7"/>
  <c r="D80" i="7"/>
  <c r="D79" i="7"/>
  <c r="D78" i="7"/>
  <c r="D77" i="7"/>
  <c r="D76" i="7"/>
  <c r="D75" i="7"/>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4" i="7"/>
  <c r="D35" i="7" s="1"/>
  <c r="D33" i="7"/>
  <c r="D32" i="7"/>
  <c r="D31" i="7"/>
  <c r="D30" i="7"/>
  <c r="D29" i="7"/>
  <c r="D28" i="7"/>
  <c r="D27" i="7"/>
  <c r="D26" i="7"/>
  <c r="D25" i="7"/>
  <c r="D24" i="7"/>
  <c r="D23" i="7"/>
  <c r="D22" i="7"/>
  <c r="D21" i="7"/>
  <c r="D20" i="7"/>
  <c r="D19" i="7"/>
  <c r="D18" i="7"/>
  <c r="D17" i="7"/>
  <c r="D16" i="7"/>
  <c r="D15" i="7"/>
  <c r="D14" i="7"/>
  <c r="D13" i="7"/>
  <c r="D12" i="7"/>
  <c r="D11" i="7"/>
  <c r="D10" i="7"/>
  <c r="D9" i="7"/>
  <c r="D8" i="7"/>
  <c r="D7" i="7"/>
  <c r="D6" i="7"/>
  <c r="D5" i="7"/>
  <c r="D4" i="7"/>
  <c r="L403" i="10" l="1"/>
  <c r="L402" i="10"/>
  <c r="L401" i="10"/>
  <c r="L400" i="10"/>
  <c r="L399" i="10"/>
  <c r="L398" i="10"/>
  <c r="L397" i="10"/>
  <c r="L396" i="10"/>
  <c r="L395" i="10"/>
  <c r="L394" i="10"/>
  <c r="L393" i="10"/>
  <c r="L392" i="10"/>
  <c r="L391" i="10"/>
  <c r="L390" i="10"/>
  <c r="L389" i="10"/>
  <c r="L388" i="10"/>
  <c r="L387" i="10"/>
  <c r="L386" i="10"/>
  <c r="L385" i="10"/>
  <c r="L384" i="10"/>
  <c r="L383" i="10"/>
  <c r="L382" i="10"/>
  <c r="L381" i="10"/>
  <c r="L380" i="10"/>
  <c r="L379" i="10"/>
  <c r="L378" i="10"/>
  <c r="L377" i="10"/>
  <c r="L376" i="10"/>
  <c r="L375" i="10"/>
  <c r="L374" i="10"/>
  <c r="L373" i="10"/>
  <c r="L372" i="10"/>
  <c r="L371" i="10"/>
  <c r="L370" i="10"/>
  <c r="L369" i="10"/>
  <c r="L368" i="10"/>
  <c r="L367" i="10"/>
  <c r="L366" i="10"/>
  <c r="L365" i="10"/>
  <c r="L364" i="10"/>
  <c r="L363" i="10"/>
  <c r="L362" i="10"/>
  <c r="L361" i="10"/>
  <c r="L360" i="10"/>
  <c r="L359" i="10"/>
  <c r="L358" i="10"/>
  <c r="L357" i="10"/>
  <c r="L356" i="10"/>
  <c r="L355" i="10"/>
  <c r="L354" i="10"/>
  <c r="L353" i="10"/>
  <c r="L352" i="10"/>
  <c r="L351" i="10"/>
  <c r="L350" i="10"/>
  <c r="L349" i="10"/>
  <c r="L348" i="10"/>
  <c r="L347" i="10"/>
  <c r="L346" i="10"/>
  <c r="L345" i="10"/>
  <c r="L344" i="10"/>
  <c r="L343" i="10"/>
  <c r="L342" i="10"/>
  <c r="L341" i="10"/>
  <c r="L340" i="10"/>
  <c r="L339" i="10"/>
  <c r="L338" i="10"/>
  <c r="L337" i="10"/>
  <c r="L336" i="10"/>
  <c r="L335" i="10"/>
  <c r="L334" i="10"/>
  <c r="L333" i="10"/>
  <c r="L332" i="10"/>
  <c r="L331" i="10"/>
  <c r="L330" i="10"/>
  <c r="L329" i="10"/>
  <c r="L328" i="10"/>
  <c r="L327" i="10"/>
  <c r="L326" i="10"/>
  <c r="L325" i="10"/>
  <c r="L324" i="10"/>
  <c r="L323" i="10"/>
  <c r="L322" i="10"/>
  <c r="L321" i="10"/>
  <c r="L320" i="10"/>
  <c r="L319" i="10"/>
  <c r="L318" i="10"/>
  <c r="L317" i="10"/>
  <c r="L316" i="10"/>
  <c r="L315" i="10"/>
  <c r="L314" i="10"/>
  <c r="L313" i="10"/>
  <c r="L312" i="10"/>
  <c r="L311" i="10"/>
  <c r="L310" i="10"/>
  <c r="L309" i="10"/>
  <c r="L308" i="10"/>
  <c r="L307" i="10"/>
  <c r="L306" i="10"/>
  <c r="L305" i="10"/>
  <c r="L304" i="10"/>
  <c r="L303" i="10"/>
  <c r="L302" i="10"/>
  <c r="L301" i="10"/>
  <c r="L300" i="10"/>
  <c r="L299" i="10"/>
  <c r="L298" i="10"/>
  <c r="L297" i="10"/>
  <c r="L296" i="10"/>
  <c r="L295" i="10"/>
  <c r="L294" i="10"/>
  <c r="L293" i="10"/>
  <c r="L292" i="10"/>
  <c r="L291" i="10"/>
  <c r="L290" i="10"/>
  <c r="L289" i="10"/>
  <c r="L288" i="10"/>
  <c r="L287" i="10"/>
  <c r="L286" i="10"/>
  <c r="L285" i="10"/>
  <c r="L284" i="10"/>
  <c r="L283" i="10"/>
  <c r="L282" i="10"/>
  <c r="L281" i="10"/>
  <c r="L280" i="10"/>
  <c r="L279" i="10"/>
  <c r="L278" i="10"/>
  <c r="L277" i="10"/>
  <c r="L276" i="10"/>
  <c r="L275" i="10"/>
  <c r="L274" i="10"/>
  <c r="L273" i="10"/>
  <c r="L272" i="10"/>
  <c r="L271" i="10"/>
  <c r="L270" i="10"/>
  <c r="L269" i="10"/>
  <c r="L268" i="10"/>
  <c r="L267" i="10"/>
  <c r="L266" i="10"/>
  <c r="L265" i="10"/>
  <c r="L264" i="10"/>
  <c r="L263" i="10"/>
  <c r="L262" i="10"/>
  <c r="L261" i="10"/>
  <c r="L260" i="10"/>
  <c r="L259" i="10"/>
  <c r="L258" i="10"/>
  <c r="L257" i="10"/>
  <c r="L256" i="10"/>
  <c r="L255" i="10"/>
  <c r="L254" i="10"/>
  <c r="L253" i="10"/>
  <c r="L252" i="10"/>
  <c r="L251" i="10"/>
  <c r="L250" i="10"/>
  <c r="L249" i="10"/>
  <c r="L248" i="10"/>
  <c r="L247" i="10"/>
  <c r="L246" i="10"/>
  <c r="L245" i="10"/>
  <c r="L244" i="10"/>
  <c r="L243" i="10"/>
  <c r="L242" i="10"/>
  <c r="L241" i="10"/>
  <c r="L240" i="10"/>
  <c r="L239" i="10"/>
  <c r="L238" i="10"/>
  <c r="L237" i="10"/>
  <c r="L236" i="10"/>
  <c r="L235" i="10"/>
  <c r="L234" i="10"/>
  <c r="L233" i="10"/>
  <c r="L232" i="10"/>
  <c r="L231" i="10"/>
  <c r="L230" i="10"/>
  <c r="L229" i="10"/>
  <c r="L228" i="10"/>
  <c r="L227" i="10"/>
  <c r="L226" i="10"/>
  <c r="L225" i="10"/>
  <c r="L224" i="10"/>
  <c r="L223" i="10"/>
  <c r="L222" i="10"/>
  <c r="L221" i="10"/>
  <c r="L220" i="10"/>
  <c r="L219" i="10"/>
  <c r="L218" i="10"/>
  <c r="L217" i="10"/>
  <c r="L216" i="10"/>
  <c r="L215" i="10"/>
  <c r="L214" i="10"/>
  <c r="L213" i="10"/>
  <c r="L212" i="10"/>
  <c r="L211" i="10"/>
  <c r="L210" i="10"/>
  <c r="L209" i="10"/>
  <c r="L208" i="10"/>
  <c r="L207" i="10"/>
  <c r="L206" i="10"/>
  <c r="L205" i="10"/>
  <c r="L204" i="10"/>
  <c r="L203" i="10"/>
  <c r="L202" i="10"/>
  <c r="L201" i="10"/>
  <c r="L200" i="10"/>
  <c r="L199" i="10"/>
  <c r="L198" i="10"/>
  <c r="L197" i="10"/>
  <c r="L196" i="10"/>
  <c r="L195" i="10"/>
  <c r="L194" i="10"/>
  <c r="L193" i="10"/>
  <c r="L192" i="10"/>
  <c r="L191" i="10"/>
  <c r="L190" i="10"/>
  <c r="L189" i="10"/>
  <c r="L188" i="10"/>
  <c r="L187" i="10"/>
  <c r="L186" i="10"/>
  <c r="L185" i="10"/>
  <c r="L184" i="10"/>
  <c r="L183" i="10"/>
  <c r="L182" i="10"/>
  <c r="L181" i="10"/>
  <c r="L180" i="10"/>
  <c r="L179" i="10"/>
  <c r="L178" i="10"/>
  <c r="L177" i="10"/>
  <c r="L176" i="10"/>
  <c r="L175" i="10"/>
  <c r="L174" i="10"/>
  <c r="L173" i="10"/>
  <c r="L172" i="10"/>
  <c r="L171" i="10"/>
  <c r="L170" i="10"/>
  <c r="L169" i="10"/>
  <c r="L168" i="10"/>
  <c r="L167" i="10"/>
  <c r="L166" i="10"/>
  <c r="L165" i="10"/>
  <c r="L164" i="10"/>
  <c r="L163" i="10"/>
  <c r="L162" i="10"/>
  <c r="L161" i="10"/>
  <c r="L160" i="10"/>
  <c r="L159" i="10"/>
  <c r="L158" i="10"/>
  <c r="L157" i="10"/>
  <c r="L156" i="10"/>
  <c r="L155" i="10"/>
  <c r="L154" i="10"/>
  <c r="L153" i="10"/>
  <c r="L152" i="10"/>
  <c r="L151" i="10"/>
  <c r="L150" i="10"/>
  <c r="L149" i="10"/>
  <c r="L148" i="10"/>
  <c r="L147" i="10"/>
  <c r="L146" i="10"/>
  <c r="L145" i="10"/>
  <c r="L144" i="10"/>
  <c r="L143" i="10"/>
  <c r="L142" i="10"/>
  <c r="L141" i="10"/>
  <c r="L140" i="10"/>
  <c r="L139" i="10"/>
  <c r="L138" i="10"/>
  <c r="L137" i="10"/>
  <c r="L136" i="10"/>
  <c r="L135" i="10"/>
  <c r="L134" i="10"/>
  <c r="L133" i="10"/>
  <c r="L132" i="10"/>
  <c r="L131" i="10"/>
  <c r="L130" i="10"/>
  <c r="L129" i="10"/>
  <c r="L128" i="10"/>
  <c r="L127" i="10"/>
  <c r="L126" i="10"/>
  <c r="L125" i="10"/>
  <c r="L124" i="10"/>
  <c r="L123" i="10"/>
  <c r="L122" i="10"/>
  <c r="L121" i="10"/>
  <c r="L120" i="10"/>
  <c r="L119" i="10"/>
  <c r="L118" i="10"/>
  <c r="L117" i="10"/>
  <c r="L116" i="10"/>
  <c r="L115" i="10"/>
  <c r="L114" i="10"/>
  <c r="L113" i="10"/>
  <c r="L112" i="10"/>
  <c r="L111" i="10"/>
  <c r="L110" i="10"/>
  <c r="L109" i="10"/>
  <c r="L108" i="10"/>
  <c r="L107" i="10"/>
  <c r="L106" i="10"/>
  <c r="L105" i="10"/>
  <c r="L104" i="10"/>
  <c r="L103" i="10"/>
  <c r="L102" i="10"/>
  <c r="L101" i="10"/>
  <c r="L100" i="10"/>
  <c r="L99" i="10"/>
  <c r="L98" i="10"/>
  <c r="L97" i="10"/>
  <c r="L96" i="10"/>
  <c r="L95" i="10"/>
  <c r="L94" i="10"/>
  <c r="L93" i="10"/>
  <c r="L92" i="10"/>
  <c r="L91" i="10"/>
  <c r="L90" i="10"/>
  <c r="L89" i="10"/>
  <c r="L88" i="10"/>
  <c r="L87" i="10"/>
  <c r="L86" i="10"/>
  <c r="L85" i="10"/>
  <c r="L84" i="10"/>
  <c r="L83" i="10"/>
  <c r="L82" i="10"/>
  <c r="L81" i="10"/>
  <c r="L80" i="10"/>
  <c r="L79" i="10"/>
  <c r="L78" i="10"/>
  <c r="L77" i="10"/>
  <c r="L76" i="10"/>
  <c r="L75" i="10"/>
  <c r="L74" i="10"/>
  <c r="L73" i="10"/>
  <c r="L72" i="10"/>
  <c r="L71" i="10"/>
  <c r="L70" i="10"/>
  <c r="L69" i="10"/>
  <c r="L68" i="10"/>
  <c r="L67" i="10"/>
  <c r="L66" i="10"/>
  <c r="L65" i="10"/>
  <c r="L64" i="10"/>
  <c r="L63" i="10"/>
  <c r="L62" i="10"/>
  <c r="L61" i="10"/>
  <c r="L60" i="10"/>
  <c r="L59" i="10"/>
  <c r="L58" i="10"/>
  <c r="L57" i="10"/>
  <c r="L56" i="10"/>
  <c r="L55" i="10"/>
  <c r="L54" i="10"/>
  <c r="L53" i="10"/>
  <c r="L52" i="10"/>
  <c r="L51" i="10"/>
  <c r="L50" i="10"/>
  <c r="L49" i="10"/>
  <c r="L48" i="10"/>
  <c r="L47" i="10"/>
  <c r="L46" i="10"/>
  <c r="L45" i="10"/>
  <c r="L44" i="10"/>
  <c r="L43" i="10"/>
  <c r="L42" i="10"/>
  <c r="L41" i="10"/>
  <c r="L40" i="10"/>
  <c r="L39" i="10"/>
  <c r="L38" i="10"/>
  <c r="L37" i="10"/>
  <c r="L36" i="10"/>
  <c r="L35" i="10"/>
  <c r="L34" i="10"/>
  <c r="L33" i="10"/>
  <c r="L32" i="10"/>
  <c r="L31" i="10"/>
  <c r="L30" i="10"/>
  <c r="L29" i="10"/>
  <c r="L28" i="10"/>
  <c r="L27" i="10"/>
  <c r="L26" i="10"/>
  <c r="L25" i="10"/>
  <c r="L24" i="10"/>
  <c r="L23" i="10"/>
  <c r="L22" i="10"/>
  <c r="L21" i="10"/>
  <c r="L20" i="10"/>
  <c r="L19" i="10"/>
  <c r="L18" i="10"/>
  <c r="L17" i="10"/>
  <c r="L16" i="10"/>
  <c r="L15" i="10"/>
  <c r="L14" i="10"/>
  <c r="L13" i="10"/>
  <c r="L12" i="10"/>
  <c r="L11" i="10"/>
  <c r="L10" i="10"/>
  <c r="L9" i="10"/>
  <c r="L8" i="10"/>
  <c r="L7" i="10"/>
  <c r="L6" i="10"/>
  <c r="L5" i="10"/>
  <c r="L4" i="10"/>
  <c r="V403" i="7"/>
  <c r="V402" i="7"/>
  <c r="V401" i="7"/>
  <c r="V400" i="7"/>
  <c r="V399" i="7"/>
  <c r="V398" i="7"/>
  <c r="V397" i="7"/>
  <c r="V396" i="7"/>
  <c r="V395" i="7"/>
  <c r="V394" i="7"/>
  <c r="V393" i="7"/>
  <c r="V392" i="7"/>
  <c r="V391" i="7"/>
  <c r="V390" i="7"/>
  <c r="V389" i="7"/>
  <c r="V388" i="7"/>
  <c r="V387" i="7"/>
  <c r="V386" i="7"/>
  <c r="V385" i="7"/>
  <c r="V384" i="7"/>
  <c r="V383" i="7"/>
  <c r="V382" i="7"/>
  <c r="V381" i="7"/>
  <c r="V380" i="7"/>
  <c r="V379" i="7"/>
  <c r="V378" i="7"/>
  <c r="V377" i="7"/>
  <c r="V376" i="7"/>
  <c r="V375" i="7"/>
  <c r="V374" i="7"/>
  <c r="V373" i="7"/>
  <c r="V372" i="7"/>
  <c r="V371" i="7"/>
  <c r="V370" i="7"/>
  <c r="V369" i="7"/>
  <c r="V368" i="7"/>
  <c r="V367" i="7"/>
  <c r="V366" i="7"/>
  <c r="V365" i="7"/>
  <c r="V364" i="7"/>
  <c r="V363" i="7"/>
  <c r="V362" i="7"/>
  <c r="V361" i="7"/>
  <c r="V360" i="7"/>
  <c r="V359" i="7"/>
  <c r="V358" i="7"/>
  <c r="V357" i="7"/>
  <c r="V356" i="7"/>
  <c r="V355" i="7"/>
  <c r="V354" i="7"/>
  <c r="V353" i="7"/>
  <c r="V352" i="7"/>
  <c r="V351" i="7"/>
  <c r="V350" i="7"/>
  <c r="V349" i="7"/>
  <c r="V348" i="7"/>
  <c r="V347" i="7"/>
  <c r="V346" i="7"/>
  <c r="V345" i="7"/>
  <c r="V344" i="7"/>
  <c r="V343" i="7"/>
  <c r="V342" i="7"/>
  <c r="V341" i="7"/>
  <c r="V340" i="7"/>
  <c r="V339" i="7"/>
  <c r="V338" i="7"/>
  <c r="V337" i="7"/>
  <c r="V336" i="7"/>
  <c r="V335" i="7"/>
  <c r="V334" i="7"/>
  <c r="V333" i="7"/>
  <c r="V332" i="7"/>
  <c r="V331" i="7"/>
  <c r="V330" i="7"/>
  <c r="V329" i="7"/>
  <c r="V328" i="7"/>
  <c r="V327" i="7"/>
  <c r="V326" i="7"/>
  <c r="V325" i="7"/>
  <c r="V324" i="7"/>
  <c r="V323" i="7"/>
  <c r="V322" i="7"/>
  <c r="V321" i="7"/>
  <c r="V320" i="7"/>
  <c r="V319" i="7"/>
  <c r="V318" i="7"/>
  <c r="V317" i="7"/>
  <c r="V316" i="7"/>
  <c r="V315" i="7"/>
  <c r="V314" i="7"/>
  <c r="V313" i="7"/>
  <c r="V312" i="7"/>
  <c r="V311" i="7"/>
  <c r="V310" i="7"/>
  <c r="V309" i="7"/>
  <c r="V308" i="7"/>
  <c r="V307" i="7"/>
  <c r="V306" i="7"/>
  <c r="V305" i="7"/>
  <c r="V304" i="7"/>
  <c r="V303" i="7"/>
  <c r="V302" i="7"/>
  <c r="V301" i="7"/>
  <c r="V300" i="7"/>
  <c r="V299" i="7"/>
  <c r="V298" i="7"/>
  <c r="V297" i="7"/>
  <c r="V296" i="7"/>
  <c r="V295" i="7"/>
  <c r="V294" i="7"/>
  <c r="V293" i="7"/>
  <c r="V292" i="7"/>
  <c r="V291" i="7"/>
  <c r="V290" i="7"/>
  <c r="V289" i="7"/>
  <c r="V288" i="7"/>
  <c r="V287" i="7"/>
  <c r="V286" i="7"/>
  <c r="V285" i="7"/>
  <c r="V284" i="7"/>
  <c r="V283" i="7"/>
  <c r="V282" i="7"/>
  <c r="V281" i="7"/>
  <c r="V280" i="7"/>
  <c r="V279" i="7"/>
  <c r="V278" i="7"/>
  <c r="V277" i="7"/>
  <c r="V276" i="7"/>
  <c r="V275" i="7"/>
  <c r="V274" i="7"/>
  <c r="V273" i="7"/>
  <c r="V272" i="7"/>
  <c r="V271" i="7"/>
  <c r="V270" i="7"/>
  <c r="V269" i="7"/>
  <c r="V268" i="7"/>
  <c r="V267" i="7"/>
  <c r="V266" i="7"/>
  <c r="V265" i="7"/>
  <c r="V264" i="7"/>
  <c r="V263" i="7"/>
  <c r="V262" i="7"/>
  <c r="V261" i="7"/>
  <c r="V260" i="7"/>
  <c r="V259" i="7"/>
  <c r="V258" i="7"/>
  <c r="V257" i="7"/>
  <c r="V256" i="7"/>
  <c r="V255" i="7"/>
  <c r="V254" i="7"/>
  <c r="V253" i="7"/>
  <c r="V252" i="7"/>
  <c r="V251" i="7"/>
  <c r="V250" i="7"/>
  <c r="V249" i="7"/>
  <c r="V248" i="7"/>
  <c r="V247" i="7"/>
  <c r="V246" i="7"/>
  <c r="V245" i="7"/>
  <c r="V244" i="7"/>
  <c r="V243" i="7"/>
  <c r="V242" i="7"/>
  <c r="V241" i="7"/>
  <c r="V240" i="7"/>
  <c r="V239" i="7"/>
  <c r="V238" i="7"/>
  <c r="V237" i="7"/>
  <c r="V236" i="7"/>
  <c r="V235" i="7"/>
  <c r="V234" i="7"/>
  <c r="V233" i="7"/>
  <c r="V232" i="7"/>
  <c r="V231" i="7"/>
  <c r="V230" i="7"/>
  <c r="V229" i="7"/>
  <c r="V228" i="7"/>
  <c r="V227" i="7"/>
  <c r="V226" i="7"/>
  <c r="V225" i="7"/>
  <c r="V224" i="7"/>
  <c r="V223" i="7"/>
  <c r="V222" i="7"/>
  <c r="V221" i="7"/>
  <c r="V220" i="7"/>
  <c r="V219" i="7"/>
  <c r="V218" i="7"/>
  <c r="V217" i="7"/>
  <c r="V216" i="7"/>
  <c r="V215" i="7"/>
  <c r="V214" i="7"/>
  <c r="V213" i="7"/>
  <c r="V212" i="7"/>
  <c r="V211" i="7"/>
  <c r="V210" i="7"/>
  <c r="V209" i="7"/>
  <c r="V208" i="7"/>
  <c r="V207" i="7"/>
  <c r="V206" i="7"/>
  <c r="V205" i="7"/>
  <c r="V204" i="7"/>
  <c r="V203" i="7"/>
  <c r="V202" i="7"/>
  <c r="V201" i="7"/>
  <c r="V200" i="7"/>
  <c r="V199" i="7"/>
  <c r="V198" i="7"/>
  <c r="V197" i="7"/>
  <c r="V196" i="7"/>
  <c r="V195" i="7"/>
  <c r="V194" i="7"/>
  <c r="V193" i="7"/>
  <c r="V192" i="7"/>
  <c r="V191" i="7"/>
  <c r="V190" i="7"/>
  <c r="V189" i="7"/>
  <c r="V188" i="7"/>
  <c r="V187" i="7"/>
  <c r="V186" i="7"/>
  <c r="V185" i="7"/>
  <c r="V184" i="7"/>
  <c r="V183" i="7"/>
  <c r="V182" i="7"/>
  <c r="V181" i="7"/>
  <c r="V180" i="7"/>
  <c r="V179" i="7"/>
  <c r="V178" i="7"/>
  <c r="V177" i="7"/>
  <c r="V176" i="7"/>
  <c r="V175" i="7"/>
  <c r="V174" i="7"/>
  <c r="V173" i="7"/>
  <c r="V172" i="7"/>
  <c r="V171" i="7"/>
  <c r="V170" i="7"/>
  <c r="V169" i="7"/>
  <c r="V168" i="7"/>
  <c r="V167" i="7"/>
  <c r="V166" i="7"/>
  <c r="V165" i="7"/>
  <c r="V164" i="7"/>
  <c r="V163" i="7"/>
  <c r="V162" i="7"/>
  <c r="V161" i="7"/>
  <c r="V160" i="7"/>
  <c r="V159" i="7"/>
  <c r="V158" i="7"/>
  <c r="V157" i="7"/>
  <c r="V156" i="7"/>
  <c r="V155" i="7"/>
  <c r="V154" i="7"/>
  <c r="V153" i="7"/>
  <c r="V152" i="7"/>
  <c r="V151" i="7"/>
  <c r="V150" i="7"/>
  <c r="V149" i="7"/>
  <c r="V148" i="7"/>
  <c r="V147" i="7"/>
  <c r="V146" i="7"/>
  <c r="V145" i="7"/>
  <c r="V144" i="7"/>
  <c r="V143" i="7"/>
  <c r="V142" i="7"/>
  <c r="V141" i="7"/>
  <c r="V140" i="7"/>
  <c r="V139" i="7"/>
  <c r="V138" i="7"/>
  <c r="V137" i="7"/>
  <c r="V136" i="7"/>
  <c r="V135" i="7"/>
  <c r="V134" i="7"/>
  <c r="V133" i="7"/>
  <c r="V132" i="7"/>
  <c r="V131" i="7"/>
  <c r="V130" i="7"/>
  <c r="V129" i="7"/>
  <c r="V128" i="7"/>
  <c r="V127" i="7"/>
  <c r="V126" i="7"/>
  <c r="V125" i="7"/>
  <c r="V124" i="7"/>
  <c r="V123" i="7"/>
  <c r="V122" i="7"/>
  <c r="V121" i="7"/>
  <c r="V120" i="7"/>
  <c r="V119" i="7"/>
  <c r="V118" i="7"/>
  <c r="V117" i="7"/>
  <c r="V116" i="7"/>
  <c r="V115" i="7"/>
  <c r="V114" i="7"/>
  <c r="V113" i="7"/>
  <c r="V112" i="7"/>
  <c r="V111" i="7"/>
  <c r="V110" i="7"/>
  <c r="V109" i="7"/>
  <c r="V108" i="7"/>
  <c r="V107" i="7"/>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6" i="7"/>
  <c r="V45" i="7"/>
  <c r="V44" i="7"/>
  <c r="V43" i="7"/>
  <c r="V42" i="7"/>
  <c r="V41" i="7"/>
  <c r="V40" i="7"/>
  <c r="V39" i="7"/>
  <c r="V38" i="7"/>
  <c r="V37" i="7"/>
  <c r="V36" i="7"/>
  <c r="V35" i="7"/>
  <c r="V34" i="7"/>
  <c r="V33" i="7"/>
  <c r="V32" i="7"/>
  <c r="V31" i="7"/>
  <c r="V30" i="7"/>
  <c r="V29" i="7"/>
  <c r="V28" i="7"/>
  <c r="V27" i="7"/>
  <c r="V26" i="7"/>
  <c r="V25" i="7"/>
  <c r="V24" i="7"/>
  <c r="V23" i="7"/>
  <c r="V22" i="7"/>
  <c r="V21" i="7"/>
  <c r="V20" i="7"/>
  <c r="V19" i="7"/>
  <c r="V18" i="7"/>
  <c r="V17" i="7"/>
  <c r="V16" i="7"/>
  <c r="V15" i="7"/>
  <c r="V14" i="7"/>
  <c r="V13" i="7"/>
  <c r="V12" i="7"/>
  <c r="V11" i="7"/>
  <c r="V10" i="7"/>
  <c r="V9" i="7"/>
  <c r="V8" i="7"/>
  <c r="V7" i="7"/>
  <c r="V6" i="7"/>
  <c r="V5" i="7"/>
  <c r="V4" i="7"/>
  <c r="V403" i="2"/>
  <c r="V402" i="2"/>
  <c r="V401" i="2"/>
  <c r="V400" i="2"/>
  <c r="V399" i="2"/>
  <c r="V398" i="2"/>
  <c r="V397" i="2"/>
  <c r="V396" i="2"/>
  <c r="V395" i="2"/>
  <c r="V394" i="2"/>
  <c r="V393" i="2"/>
  <c r="V392" i="2"/>
  <c r="V391" i="2"/>
  <c r="V390" i="2"/>
  <c r="V389" i="2"/>
  <c r="V388" i="2"/>
  <c r="V387" i="2"/>
  <c r="V386" i="2"/>
  <c r="V385" i="2"/>
  <c r="V384" i="2"/>
  <c r="V383" i="2"/>
  <c r="V382" i="2"/>
  <c r="V381" i="2"/>
  <c r="V380" i="2"/>
  <c r="V379" i="2"/>
  <c r="V378" i="2"/>
  <c r="V377" i="2"/>
  <c r="V376" i="2"/>
  <c r="V375" i="2"/>
  <c r="V374" i="2"/>
  <c r="V373" i="2"/>
  <c r="V372" i="2"/>
  <c r="V371" i="2"/>
  <c r="V370" i="2"/>
  <c r="V369" i="2"/>
  <c r="V368" i="2"/>
  <c r="V367" i="2"/>
  <c r="V366" i="2"/>
  <c r="V365" i="2"/>
  <c r="V364" i="2"/>
  <c r="V363" i="2"/>
  <c r="V362" i="2"/>
  <c r="V361" i="2"/>
  <c r="V360" i="2"/>
  <c r="V359" i="2"/>
  <c r="V358" i="2"/>
  <c r="V357" i="2"/>
  <c r="V356" i="2"/>
  <c r="V355" i="2"/>
  <c r="V354" i="2"/>
  <c r="V353" i="2"/>
  <c r="V352" i="2"/>
  <c r="V351" i="2"/>
  <c r="V350" i="2"/>
  <c r="V349" i="2"/>
  <c r="V348" i="2"/>
  <c r="V347" i="2"/>
  <c r="V346" i="2"/>
  <c r="V345" i="2"/>
  <c r="V344" i="2"/>
  <c r="V343" i="2"/>
  <c r="V342" i="2"/>
  <c r="V341" i="2"/>
  <c r="V340" i="2"/>
  <c r="V339" i="2"/>
  <c r="V338" i="2"/>
  <c r="V337" i="2"/>
  <c r="V336" i="2"/>
  <c r="V335" i="2"/>
  <c r="V334" i="2"/>
  <c r="V333" i="2"/>
  <c r="V332" i="2"/>
  <c r="V331" i="2"/>
  <c r="V330" i="2"/>
  <c r="V329" i="2"/>
  <c r="V328" i="2"/>
  <c r="V327" i="2"/>
  <c r="V326" i="2"/>
  <c r="V325" i="2"/>
  <c r="V324" i="2"/>
  <c r="V323" i="2"/>
  <c r="V322" i="2"/>
  <c r="V321" i="2"/>
  <c r="V320" i="2"/>
  <c r="V319" i="2"/>
  <c r="V318" i="2"/>
  <c r="V317" i="2"/>
  <c r="V316" i="2"/>
  <c r="V315" i="2"/>
  <c r="V314" i="2"/>
  <c r="V313" i="2"/>
  <c r="V312" i="2"/>
  <c r="V311" i="2"/>
  <c r="V310" i="2"/>
  <c r="V309" i="2"/>
  <c r="V308" i="2"/>
  <c r="V307" i="2"/>
  <c r="V306" i="2"/>
  <c r="V305" i="2"/>
  <c r="V304" i="2"/>
  <c r="V303" i="2"/>
  <c r="V302" i="2"/>
  <c r="V301" i="2"/>
  <c r="V300" i="2"/>
  <c r="V299" i="2"/>
  <c r="V298" i="2"/>
  <c r="V297" i="2"/>
  <c r="V296" i="2"/>
  <c r="V295" i="2"/>
  <c r="V294" i="2"/>
  <c r="V293" i="2"/>
  <c r="V292" i="2"/>
  <c r="V291" i="2"/>
  <c r="V290" i="2"/>
  <c r="V289" i="2"/>
  <c r="V288" i="2"/>
  <c r="V287" i="2"/>
  <c r="V286" i="2"/>
  <c r="V285" i="2"/>
  <c r="V284" i="2"/>
  <c r="V283" i="2"/>
  <c r="V282" i="2"/>
  <c r="V281" i="2"/>
  <c r="V280" i="2"/>
  <c r="V279" i="2"/>
  <c r="V278" i="2"/>
  <c r="V277" i="2"/>
  <c r="V276" i="2"/>
  <c r="V275" i="2"/>
  <c r="V274" i="2"/>
  <c r="V273" i="2"/>
  <c r="V272" i="2"/>
  <c r="V271" i="2"/>
  <c r="V270" i="2"/>
  <c r="V269" i="2"/>
  <c r="V268" i="2"/>
  <c r="V267" i="2"/>
  <c r="V266" i="2"/>
  <c r="V265" i="2"/>
  <c r="V264" i="2"/>
  <c r="V263" i="2"/>
  <c r="V262" i="2"/>
  <c r="V261" i="2"/>
  <c r="V260" i="2"/>
  <c r="V259" i="2"/>
  <c r="V258" i="2"/>
  <c r="V257" i="2"/>
  <c r="V256" i="2"/>
  <c r="V255" i="2"/>
  <c r="V254" i="2"/>
  <c r="V253" i="2"/>
  <c r="V252" i="2"/>
  <c r="V251" i="2"/>
  <c r="V250" i="2"/>
  <c r="V249" i="2"/>
  <c r="V248" i="2"/>
  <c r="V247" i="2"/>
  <c r="V246" i="2"/>
  <c r="V245" i="2"/>
  <c r="V244" i="2"/>
  <c r="V243" i="2"/>
  <c r="V242" i="2"/>
  <c r="V241" i="2"/>
  <c r="V240" i="2"/>
  <c r="V239" i="2"/>
  <c r="V238" i="2"/>
  <c r="V237" i="2"/>
  <c r="V236" i="2"/>
  <c r="V235" i="2"/>
  <c r="V234" i="2"/>
  <c r="V233" i="2"/>
  <c r="V232" i="2"/>
  <c r="V231" i="2"/>
  <c r="V230" i="2"/>
  <c r="V229" i="2"/>
  <c r="V228" i="2"/>
  <c r="V227" i="2"/>
  <c r="V226" i="2"/>
  <c r="V225" i="2"/>
  <c r="V224" i="2"/>
  <c r="V223" i="2"/>
  <c r="V222" i="2"/>
  <c r="V221" i="2"/>
  <c r="V220" i="2"/>
  <c r="V219" i="2"/>
  <c r="V218" i="2"/>
  <c r="V217" i="2"/>
  <c r="V216" i="2"/>
  <c r="V215" i="2"/>
  <c r="V214" i="2"/>
  <c r="V213" i="2"/>
  <c r="V212" i="2"/>
  <c r="V211" i="2"/>
  <c r="V210" i="2"/>
  <c r="V209" i="2"/>
  <c r="V208" i="2"/>
  <c r="V207" i="2"/>
  <c r="V206" i="2"/>
  <c r="V205" i="2"/>
  <c r="V204" i="2"/>
  <c r="V203" i="2"/>
  <c r="V202" i="2"/>
  <c r="V201" i="2"/>
  <c r="V200" i="2"/>
  <c r="V199" i="2"/>
  <c r="V198" i="2"/>
  <c r="V197" i="2"/>
  <c r="V196" i="2"/>
  <c r="V195" i="2"/>
  <c r="V194" i="2"/>
  <c r="V193" i="2"/>
  <c r="V192" i="2"/>
  <c r="V191" i="2"/>
  <c r="V190" i="2"/>
  <c r="V189" i="2"/>
  <c r="V188" i="2"/>
  <c r="V187" i="2"/>
  <c r="V186" i="2"/>
  <c r="V185" i="2"/>
  <c r="V184" i="2"/>
  <c r="V183" i="2"/>
  <c r="V182" i="2"/>
  <c r="V181" i="2"/>
  <c r="V180" i="2"/>
  <c r="V179" i="2"/>
  <c r="V178" i="2"/>
  <c r="V177" i="2"/>
  <c r="V176" i="2"/>
  <c r="V175" i="2"/>
  <c r="V174" i="2"/>
  <c r="V173" i="2"/>
  <c r="V172" i="2"/>
  <c r="V171" i="2"/>
  <c r="V170" i="2"/>
  <c r="V169" i="2"/>
  <c r="V168" i="2"/>
  <c r="V167" i="2"/>
  <c r="V166" i="2"/>
  <c r="V165" i="2"/>
  <c r="V164" i="2"/>
  <c r="V163" i="2"/>
  <c r="V162" i="2"/>
  <c r="V161" i="2"/>
  <c r="V160" i="2"/>
  <c r="V159" i="2"/>
  <c r="V158" i="2"/>
  <c r="V157" i="2"/>
  <c r="V156" i="2"/>
  <c r="V155" i="2"/>
  <c r="V154" i="2"/>
  <c r="V153" i="2"/>
  <c r="V152" i="2"/>
  <c r="V151" i="2"/>
  <c r="V150" i="2"/>
  <c r="V149" i="2"/>
  <c r="V148" i="2"/>
  <c r="V147" i="2"/>
  <c r="V146" i="2"/>
  <c r="V145" i="2"/>
  <c r="V144" i="2"/>
  <c r="V143" i="2"/>
  <c r="V142" i="2"/>
  <c r="V141" i="2"/>
  <c r="V140" i="2"/>
  <c r="V139" i="2"/>
  <c r="V138" i="2"/>
  <c r="V137" i="2"/>
  <c r="V136" i="2"/>
  <c r="V135" i="2"/>
  <c r="V134" i="2"/>
  <c r="V133" i="2"/>
  <c r="V132" i="2"/>
  <c r="V131" i="2"/>
  <c r="V130" i="2"/>
  <c r="V129" i="2"/>
  <c r="V128" i="2"/>
  <c r="V127" i="2"/>
  <c r="V126" i="2"/>
  <c r="V125" i="2"/>
  <c r="V124" i="2"/>
  <c r="V123" i="2"/>
  <c r="V122" i="2"/>
  <c r="V121" i="2"/>
  <c r="V120" i="2"/>
  <c r="V119" i="2"/>
  <c r="V118" i="2"/>
  <c r="V117" i="2"/>
  <c r="V116" i="2"/>
  <c r="V115" i="2"/>
  <c r="V114" i="2"/>
  <c r="V113" i="2"/>
  <c r="V112" i="2"/>
  <c r="V111" i="2"/>
  <c r="V110" i="2"/>
  <c r="V109" i="2"/>
  <c r="V108" i="2"/>
  <c r="V107" i="2"/>
  <c r="V106" i="2"/>
  <c r="V105" i="2"/>
  <c r="V104" i="2"/>
  <c r="V103" i="2"/>
  <c r="V102" i="2"/>
  <c r="V101" i="2"/>
  <c r="V100" i="2"/>
  <c r="V99" i="2"/>
  <c r="V98" i="2"/>
  <c r="V97" i="2"/>
  <c r="V96" i="2"/>
  <c r="V95" i="2"/>
  <c r="V94" i="2"/>
  <c r="V93" i="2"/>
  <c r="V92" i="2"/>
  <c r="V91" i="2"/>
  <c r="V90" i="2"/>
  <c r="V89" i="2"/>
  <c r="V88" i="2"/>
  <c r="V87" i="2"/>
  <c r="V86" i="2"/>
  <c r="V85" i="2"/>
  <c r="V84" i="2"/>
  <c r="V83" i="2"/>
  <c r="V82" i="2"/>
  <c r="V81" i="2"/>
  <c r="V80" i="2"/>
  <c r="V79" i="2"/>
  <c r="V78" i="2"/>
  <c r="V77" i="2"/>
  <c r="V76" i="2"/>
  <c r="V75" i="2"/>
  <c r="V74" i="2"/>
  <c r="V73" i="2"/>
  <c r="V72" i="2"/>
  <c r="V71" i="2"/>
  <c r="V70" i="2"/>
  <c r="V69" i="2"/>
  <c r="V68" i="2"/>
  <c r="V67" i="2"/>
  <c r="V66" i="2"/>
  <c r="V65" i="2"/>
  <c r="V64" i="2"/>
  <c r="V63" i="2"/>
  <c r="V62" i="2"/>
  <c r="V61" i="2"/>
  <c r="V60" i="2"/>
  <c r="V59" i="2"/>
  <c r="V58" i="2"/>
  <c r="V57" i="2"/>
  <c r="V56" i="2"/>
  <c r="V55" i="2"/>
  <c r="V54" i="2"/>
  <c r="V53" i="2"/>
  <c r="V52" i="2"/>
  <c r="V51" i="2"/>
  <c r="V50" i="2"/>
  <c r="V49" i="2"/>
  <c r="V48" i="2"/>
  <c r="V47" i="2"/>
  <c r="V46" i="2"/>
  <c r="V45" i="2"/>
  <c r="V44" i="2"/>
  <c r="V43" i="2"/>
  <c r="V42" i="2"/>
  <c r="V41" i="2"/>
  <c r="V40" i="2"/>
  <c r="V39" i="2"/>
  <c r="V38" i="2"/>
  <c r="V37" i="2"/>
  <c r="V36" i="2"/>
  <c r="V35" i="2"/>
  <c r="V34" i="2"/>
  <c r="V33" i="2"/>
  <c r="V32" i="2"/>
  <c r="V31" i="2"/>
  <c r="V30" i="2"/>
  <c r="V29" i="2"/>
  <c r="V28" i="2"/>
  <c r="V27" i="2"/>
  <c r="V26" i="2"/>
  <c r="V25" i="2"/>
  <c r="V24" i="2"/>
  <c r="V23" i="2"/>
  <c r="V22" i="2"/>
  <c r="V21" i="2"/>
  <c r="V20" i="2"/>
  <c r="V19" i="2"/>
  <c r="V18" i="2"/>
  <c r="V17" i="2"/>
  <c r="V16" i="2"/>
  <c r="V15" i="2"/>
  <c r="V14" i="2"/>
  <c r="V13" i="2"/>
  <c r="V12" i="2"/>
  <c r="V11" i="2"/>
  <c r="V10" i="2"/>
  <c r="V9" i="2"/>
  <c r="V8" i="2"/>
  <c r="V7" i="2"/>
  <c r="V6" i="2"/>
  <c r="V5" i="2"/>
  <c r="K29" i="12"/>
  <c r="K14" i="12"/>
  <c r="J403" i="10"/>
  <c r="J402" i="10"/>
  <c r="J401" i="10"/>
  <c r="J400" i="10"/>
  <c r="J399" i="10"/>
  <c r="J398" i="10"/>
  <c r="J397" i="10"/>
  <c r="J396" i="10"/>
  <c r="J395" i="10"/>
  <c r="J394" i="10"/>
  <c r="J393" i="10"/>
  <c r="J392" i="10"/>
  <c r="J391" i="10"/>
  <c r="J390" i="10"/>
  <c r="J389" i="10"/>
  <c r="J388" i="10"/>
  <c r="J387" i="10"/>
  <c r="J386" i="10"/>
  <c r="J385" i="10"/>
  <c r="J384" i="10"/>
  <c r="J383" i="10"/>
  <c r="J382" i="10"/>
  <c r="J381" i="10"/>
  <c r="J380" i="10"/>
  <c r="J379" i="10"/>
  <c r="J378" i="10"/>
  <c r="J377" i="10"/>
  <c r="J376" i="10"/>
  <c r="J375" i="10"/>
  <c r="J374" i="10"/>
  <c r="J373" i="10"/>
  <c r="J372" i="10"/>
  <c r="J371" i="10"/>
  <c r="J370" i="10"/>
  <c r="J369" i="10"/>
  <c r="J368" i="10"/>
  <c r="J367" i="10"/>
  <c r="J366" i="10"/>
  <c r="J365" i="10"/>
  <c r="J364" i="10"/>
  <c r="J363" i="10"/>
  <c r="J362" i="10"/>
  <c r="J361" i="10"/>
  <c r="J360" i="10"/>
  <c r="J359" i="10"/>
  <c r="J358" i="10"/>
  <c r="J357" i="10"/>
  <c r="J356" i="10"/>
  <c r="J355" i="10"/>
  <c r="J354" i="10"/>
  <c r="J353" i="10"/>
  <c r="J352" i="10"/>
  <c r="J351" i="10"/>
  <c r="J350" i="10"/>
  <c r="J349" i="10"/>
  <c r="J348" i="10"/>
  <c r="J347" i="10"/>
  <c r="J346" i="10"/>
  <c r="J345" i="10"/>
  <c r="J344" i="10"/>
  <c r="J343" i="10"/>
  <c r="J342" i="10"/>
  <c r="J341" i="10"/>
  <c r="J340" i="10"/>
  <c r="J339" i="10"/>
  <c r="J338" i="10"/>
  <c r="J337" i="10"/>
  <c r="J336" i="10"/>
  <c r="J335" i="10"/>
  <c r="J334" i="10"/>
  <c r="J333" i="10"/>
  <c r="J332" i="10"/>
  <c r="J331" i="10"/>
  <c r="J330" i="10"/>
  <c r="J329" i="10"/>
  <c r="J328" i="10"/>
  <c r="J327" i="10"/>
  <c r="J326" i="10"/>
  <c r="J325" i="10"/>
  <c r="J324" i="10"/>
  <c r="J323" i="10"/>
  <c r="J322" i="10"/>
  <c r="J321" i="10"/>
  <c r="J320" i="10"/>
  <c r="J319" i="10"/>
  <c r="J318" i="10"/>
  <c r="J317" i="10"/>
  <c r="J316" i="10"/>
  <c r="J315" i="10"/>
  <c r="J314" i="10"/>
  <c r="J313" i="10"/>
  <c r="J312" i="10"/>
  <c r="J311" i="10"/>
  <c r="J310" i="10"/>
  <c r="J309" i="10"/>
  <c r="J308" i="10"/>
  <c r="J307" i="10"/>
  <c r="J306" i="10"/>
  <c r="J305" i="10"/>
  <c r="J304" i="10"/>
  <c r="J303" i="10"/>
  <c r="J302" i="10"/>
  <c r="J301" i="10"/>
  <c r="J300" i="10"/>
  <c r="J299" i="10"/>
  <c r="J298" i="10"/>
  <c r="J297" i="10"/>
  <c r="J296" i="10"/>
  <c r="J295" i="10"/>
  <c r="J294" i="10"/>
  <c r="J293" i="10"/>
  <c r="J292" i="10"/>
  <c r="J291" i="10"/>
  <c r="J290" i="10"/>
  <c r="J289" i="10"/>
  <c r="J288" i="10"/>
  <c r="J287" i="10"/>
  <c r="J286" i="10"/>
  <c r="J285" i="10"/>
  <c r="J284" i="10"/>
  <c r="J283" i="10"/>
  <c r="J282" i="10"/>
  <c r="J281" i="10"/>
  <c r="J280" i="10"/>
  <c r="J279" i="10"/>
  <c r="J278" i="10"/>
  <c r="J277" i="10"/>
  <c r="J276" i="10"/>
  <c r="J275" i="10"/>
  <c r="J274" i="10"/>
  <c r="J273" i="10"/>
  <c r="J272" i="10"/>
  <c r="J271" i="10"/>
  <c r="J270" i="10"/>
  <c r="J269" i="10"/>
  <c r="J268" i="10"/>
  <c r="J267" i="10"/>
  <c r="J266" i="10"/>
  <c r="J265" i="10"/>
  <c r="J264" i="10"/>
  <c r="J263" i="10"/>
  <c r="J262" i="10"/>
  <c r="J261" i="10"/>
  <c r="J260" i="10"/>
  <c r="J259" i="10"/>
  <c r="J258" i="10"/>
  <c r="J257" i="10"/>
  <c r="J256" i="10"/>
  <c r="J255" i="10"/>
  <c r="J254" i="10"/>
  <c r="J253" i="10"/>
  <c r="J252" i="10"/>
  <c r="J251" i="10"/>
  <c r="J250" i="10"/>
  <c r="J249" i="10"/>
  <c r="J248" i="10"/>
  <c r="J247" i="10"/>
  <c r="J246" i="10"/>
  <c r="J245" i="10"/>
  <c r="J244" i="10"/>
  <c r="J243" i="10"/>
  <c r="J242" i="10"/>
  <c r="J241" i="10"/>
  <c r="J240" i="10"/>
  <c r="J239" i="10"/>
  <c r="J238" i="10"/>
  <c r="J237" i="10"/>
  <c r="J236" i="10"/>
  <c r="J235" i="10"/>
  <c r="J234" i="10"/>
  <c r="J233" i="10"/>
  <c r="J232" i="10"/>
  <c r="J231" i="10"/>
  <c r="J230" i="10"/>
  <c r="J229" i="10"/>
  <c r="J228" i="10"/>
  <c r="J227" i="10"/>
  <c r="J226" i="10"/>
  <c r="J225" i="10"/>
  <c r="J224" i="10"/>
  <c r="J223" i="10"/>
  <c r="J222" i="10"/>
  <c r="J221" i="10"/>
  <c r="J220" i="10"/>
  <c r="J219" i="10"/>
  <c r="J218" i="10"/>
  <c r="J217" i="10"/>
  <c r="J216" i="10"/>
  <c r="J215" i="10"/>
  <c r="J214" i="10"/>
  <c r="J213" i="10"/>
  <c r="J212" i="10"/>
  <c r="J211" i="10"/>
  <c r="J210" i="10"/>
  <c r="J209" i="10"/>
  <c r="J208" i="10"/>
  <c r="J207" i="10"/>
  <c r="J206" i="10"/>
  <c r="J205" i="10"/>
  <c r="J204" i="10"/>
  <c r="J203" i="10"/>
  <c r="J202" i="10"/>
  <c r="J201" i="10"/>
  <c r="J200" i="10"/>
  <c r="J199" i="10"/>
  <c r="J198" i="10"/>
  <c r="J197" i="10"/>
  <c r="J196" i="10"/>
  <c r="J195" i="10"/>
  <c r="J194" i="10"/>
  <c r="J193" i="10"/>
  <c r="J192" i="10"/>
  <c r="J191" i="10"/>
  <c r="J190" i="10"/>
  <c r="J189" i="10"/>
  <c r="J188" i="10"/>
  <c r="J187" i="10"/>
  <c r="J186" i="10"/>
  <c r="J185" i="10"/>
  <c r="J184" i="10"/>
  <c r="J183" i="10"/>
  <c r="J182" i="10"/>
  <c r="J181" i="10"/>
  <c r="J180" i="10"/>
  <c r="J179" i="10"/>
  <c r="J178" i="10"/>
  <c r="J177" i="10"/>
  <c r="J176" i="10"/>
  <c r="J175" i="10"/>
  <c r="J174" i="10"/>
  <c r="J173" i="10"/>
  <c r="J172" i="10"/>
  <c r="J171" i="10"/>
  <c r="J170" i="10"/>
  <c r="J169" i="10"/>
  <c r="J168" i="10"/>
  <c r="J167" i="10"/>
  <c r="J166" i="10"/>
  <c r="J165" i="10"/>
  <c r="J164" i="10"/>
  <c r="J163" i="10"/>
  <c r="J162" i="10"/>
  <c r="J161" i="10"/>
  <c r="J160" i="10"/>
  <c r="J159" i="10"/>
  <c r="J158" i="10"/>
  <c r="J157" i="10"/>
  <c r="J156" i="10"/>
  <c r="J155" i="10"/>
  <c r="J154" i="10"/>
  <c r="J153" i="10"/>
  <c r="J152" i="10"/>
  <c r="J151" i="10"/>
  <c r="J150" i="10"/>
  <c r="J149" i="10"/>
  <c r="J148" i="10"/>
  <c r="J147" i="10"/>
  <c r="J146" i="10"/>
  <c r="J145" i="10"/>
  <c r="J144" i="10"/>
  <c r="J143" i="10"/>
  <c r="J142" i="10"/>
  <c r="J141" i="10"/>
  <c r="J140" i="10"/>
  <c r="J139" i="10"/>
  <c r="J138" i="10"/>
  <c r="J137" i="10"/>
  <c r="J136" i="10"/>
  <c r="J135" i="10"/>
  <c r="J134" i="10"/>
  <c r="J133" i="10"/>
  <c r="J132" i="10"/>
  <c r="J131" i="10"/>
  <c r="J130" i="10"/>
  <c r="J129" i="10"/>
  <c r="J128" i="10"/>
  <c r="J127" i="10"/>
  <c r="J126" i="10"/>
  <c r="J125" i="10"/>
  <c r="J124" i="10"/>
  <c r="J123" i="10"/>
  <c r="J122" i="10"/>
  <c r="J121" i="10"/>
  <c r="J120" i="10"/>
  <c r="J119" i="10"/>
  <c r="J118" i="10"/>
  <c r="J117" i="10"/>
  <c r="J116" i="10"/>
  <c r="J115" i="10"/>
  <c r="J114" i="10"/>
  <c r="J113" i="10"/>
  <c r="J112" i="10"/>
  <c r="J111" i="10"/>
  <c r="J110" i="10"/>
  <c r="J109" i="10"/>
  <c r="J108" i="10"/>
  <c r="J107" i="10"/>
  <c r="J106" i="10"/>
  <c r="J105" i="10"/>
  <c r="J104" i="10"/>
  <c r="J103" i="10"/>
  <c r="J102" i="10"/>
  <c r="J101" i="10"/>
  <c r="J100" i="10"/>
  <c r="J99" i="10"/>
  <c r="J98" i="10"/>
  <c r="J97" i="10"/>
  <c r="J96" i="10"/>
  <c r="J95" i="10"/>
  <c r="J94" i="10"/>
  <c r="J93" i="10"/>
  <c r="J92" i="10"/>
  <c r="J91" i="10"/>
  <c r="J90" i="10"/>
  <c r="J89" i="10"/>
  <c r="J88" i="10"/>
  <c r="J87" i="10"/>
  <c r="J86" i="10"/>
  <c r="J85" i="10"/>
  <c r="J84" i="10"/>
  <c r="J83" i="10"/>
  <c r="J82" i="10"/>
  <c r="J81" i="10"/>
  <c r="J80" i="10"/>
  <c r="J79" i="10"/>
  <c r="J78" i="10"/>
  <c r="J77" i="10"/>
  <c r="J76" i="10"/>
  <c r="J75" i="10"/>
  <c r="J74" i="10"/>
  <c r="J73" i="10"/>
  <c r="J72" i="10"/>
  <c r="J71" i="10"/>
  <c r="J70" i="10"/>
  <c r="J69" i="10"/>
  <c r="J68" i="10"/>
  <c r="J67" i="10"/>
  <c r="J66" i="10"/>
  <c r="J65" i="10"/>
  <c r="J64" i="10"/>
  <c r="J63" i="10"/>
  <c r="J62" i="10"/>
  <c r="J61" i="10"/>
  <c r="J60" i="10"/>
  <c r="J59" i="10"/>
  <c r="J58" i="10"/>
  <c r="J57" i="10"/>
  <c r="J56" i="10"/>
  <c r="J55" i="10"/>
  <c r="J54" i="10"/>
  <c r="J53" i="10"/>
  <c r="J52" i="10"/>
  <c r="J51" i="10"/>
  <c r="J50" i="10"/>
  <c r="J49" i="10"/>
  <c r="J48" i="10"/>
  <c r="J47" i="10"/>
  <c r="J46" i="10"/>
  <c r="J45" i="10"/>
  <c r="J44" i="10"/>
  <c r="J43" i="10"/>
  <c r="J42" i="10"/>
  <c r="J41" i="10"/>
  <c r="J40" i="10"/>
  <c r="J39" i="10"/>
  <c r="J38" i="10"/>
  <c r="J37" i="10"/>
  <c r="J36" i="10"/>
  <c r="J35" i="10"/>
  <c r="J34" i="10"/>
  <c r="J33" i="10"/>
  <c r="J32" i="10"/>
  <c r="J31" i="10"/>
  <c r="J30" i="10"/>
  <c r="J29" i="10"/>
  <c r="J28" i="10"/>
  <c r="J27" i="10"/>
  <c r="J26" i="10"/>
  <c r="J25" i="10"/>
  <c r="J24" i="10"/>
  <c r="J23" i="10"/>
  <c r="J22" i="10"/>
  <c r="J21" i="10"/>
  <c r="J20" i="10"/>
  <c r="J19" i="10"/>
  <c r="J18" i="10"/>
  <c r="J17" i="10"/>
  <c r="J16" i="10"/>
  <c r="J15" i="10"/>
  <c r="J14" i="10"/>
  <c r="J13" i="10"/>
  <c r="J12" i="10"/>
  <c r="J11" i="10"/>
  <c r="J10" i="10"/>
  <c r="J9" i="10"/>
  <c r="J8" i="10"/>
  <c r="J7" i="10"/>
  <c r="J6" i="10"/>
  <c r="J5" i="10"/>
  <c r="J4" i="10"/>
  <c r="G403" i="7"/>
  <c r="G403" i="10" s="1"/>
  <c r="M403" i="10" s="1"/>
  <c r="G402" i="7"/>
  <c r="G402" i="10" s="1"/>
  <c r="M402" i="10" s="1"/>
  <c r="G401" i="7"/>
  <c r="G401" i="10" s="1"/>
  <c r="M401" i="10" s="1"/>
  <c r="G400" i="7"/>
  <c r="G400" i="10" s="1"/>
  <c r="M400" i="10" s="1"/>
  <c r="G399" i="7"/>
  <c r="Q399" i="7" s="1"/>
  <c r="G398" i="7"/>
  <c r="G398" i="10" s="1"/>
  <c r="M398" i="10" s="1"/>
  <c r="G397" i="7"/>
  <c r="G397" i="10" s="1"/>
  <c r="M397" i="10" s="1"/>
  <c r="G396" i="7"/>
  <c r="Q396" i="7" s="1"/>
  <c r="G395" i="7"/>
  <c r="Q395" i="7" s="1"/>
  <c r="G394" i="7"/>
  <c r="Q394" i="7" s="1"/>
  <c r="G393" i="7"/>
  <c r="Q393" i="7" s="1"/>
  <c r="G392" i="7"/>
  <c r="Q392" i="7" s="1"/>
  <c r="G391" i="7"/>
  <c r="G391" i="10" s="1"/>
  <c r="M391" i="10" s="1"/>
  <c r="G390" i="7"/>
  <c r="G390" i="10" s="1"/>
  <c r="M390" i="10" s="1"/>
  <c r="G389" i="7"/>
  <c r="Q389" i="7" s="1"/>
  <c r="G388" i="7"/>
  <c r="G388" i="10" s="1"/>
  <c r="M388" i="10" s="1"/>
  <c r="G387" i="7"/>
  <c r="Q387" i="7" s="1"/>
  <c r="G386" i="7"/>
  <c r="G386" i="10" s="1"/>
  <c r="M386" i="10" s="1"/>
  <c r="G385" i="7"/>
  <c r="G385" i="10" s="1"/>
  <c r="M385" i="10" s="1"/>
  <c r="G384" i="7"/>
  <c r="Q384" i="7" s="1"/>
  <c r="G383" i="7"/>
  <c r="Q383" i="7" s="1"/>
  <c r="G382" i="7"/>
  <c r="Q382" i="7" s="1"/>
  <c r="G381" i="7"/>
  <c r="Q381" i="7" s="1"/>
  <c r="G380" i="7"/>
  <c r="Q380" i="7" s="1"/>
  <c r="G379" i="7"/>
  <c r="G379" i="10" s="1"/>
  <c r="M379" i="10" s="1"/>
  <c r="G378" i="7"/>
  <c r="G378" i="10" s="1"/>
  <c r="M378" i="10" s="1"/>
  <c r="G377" i="7"/>
  <c r="Q377" i="7" s="1"/>
  <c r="G376" i="7"/>
  <c r="G376" i="10" s="1"/>
  <c r="M376" i="10" s="1"/>
  <c r="G375" i="7"/>
  <c r="Q375" i="7" s="1"/>
  <c r="G374" i="7"/>
  <c r="G374" i="10" s="1"/>
  <c r="M374" i="10" s="1"/>
  <c r="G373" i="7"/>
  <c r="G373" i="10" s="1"/>
  <c r="M373" i="10" s="1"/>
  <c r="G372" i="7"/>
  <c r="Q372" i="7" s="1"/>
  <c r="G371" i="7"/>
  <c r="Q371" i="7" s="1"/>
  <c r="G370" i="7"/>
  <c r="Q370" i="7" s="1"/>
  <c r="G369" i="7"/>
  <c r="Q369" i="7" s="1"/>
  <c r="G368" i="7"/>
  <c r="Q368" i="7" s="1"/>
  <c r="G367" i="7"/>
  <c r="G367" i="10" s="1"/>
  <c r="M367" i="10" s="1"/>
  <c r="G366" i="7"/>
  <c r="G366" i="10" s="1"/>
  <c r="M366" i="10" s="1"/>
  <c r="G365" i="7"/>
  <c r="G365" i="10" s="1"/>
  <c r="M365" i="10" s="1"/>
  <c r="G364" i="7"/>
  <c r="G364" i="10" s="1"/>
  <c r="M364" i="10" s="1"/>
  <c r="G363" i="7"/>
  <c r="Q363" i="7" s="1"/>
  <c r="G362" i="7"/>
  <c r="G362" i="10" s="1"/>
  <c r="M362" i="10" s="1"/>
  <c r="G361" i="7"/>
  <c r="G361" i="10" s="1"/>
  <c r="M361" i="10" s="1"/>
  <c r="G360" i="7"/>
  <c r="Q360" i="7" s="1"/>
  <c r="G359" i="7"/>
  <c r="Q359" i="7" s="1"/>
  <c r="G358" i="7"/>
  <c r="Q358" i="7" s="1"/>
  <c r="G357" i="7"/>
  <c r="Q357" i="7" s="1"/>
  <c r="G356" i="7"/>
  <c r="Q356" i="7" s="1"/>
  <c r="G355" i="7"/>
  <c r="G355" i="10" s="1"/>
  <c r="M355" i="10" s="1"/>
  <c r="G354" i="7"/>
  <c r="G354" i="10" s="1"/>
  <c r="M354" i="10" s="1"/>
  <c r="G353" i="7"/>
  <c r="G353" i="10" s="1"/>
  <c r="M353" i="10" s="1"/>
  <c r="G352" i="7"/>
  <c r="G352" i="10" s="1"/>
  <c r="M352" i="10" s="1"/>
  <c r="G351" i="7"/>
  <c r="Q351" i="7" s="1"/>
  <c r="G350" i="7"/>
  <c r="G350" i="10" s="1"/>
  <c r="M350" i="10" s="1"/>
  <c r="G349" i="7"/>
  <c r="G349" i="10" s="1"/>
  <c r="M349" i="10" s="1"/>
  <c r="G348" i="7"/>
  <c r="G348" i="10" s="1"/>
  <c r="M348" i="10" s="1"/>
  <c r="G347" i="7"/>
  <c r="Q347" i="7" s="1"/>
  <c r="G346" i="7"/>
  <c r="Q346" i="7" s="1"/>
  <c r="G345" i="7"/>
  <c r="Q345" i="7" s="1"/>
  <c r="G344" i="7"/>
  <c r="Q344" i="7" s="1"/>
  <c r="G343" i="7"/>
  <c r="G343" i="10" s="1"/>
  <c r="M343" i="10" s="1"/>
  <c r="G342" i="7"/>
  <c r="G342" i="10" s="1"/>
  <c r="M342" i="10" s="1"/>
  <c r="G341" i="7"/>
  <c r="Q341" i="7" s="1"/>
  <c r="G340" i="7"/>
  <c r="G340" i="10" s="1"/>
  <c r="M340" i="10" s="1"/>
  <c r="G339" i="7"/>
  <c r="Q339" i="7" s="1"/>
  <c r="G338" i="7"/>
  <c r="G338" i="10" s="1"/>
  <c r="M338" i="10" s="1"/>
  <c r="G337" i="7"/>
  <c r="G337" i="10" s="1"/>
  <c r="M337" i="10" s="1"/>
  <c r="G336" i="7"/>
  <c r="Q336" i="7" s="1"/>
  <c r="G335" i="7"/>
  <c r="Q335" i="7" s="1"/>
  <c r="G334" i="7"/>
  <c r="Q334" i="7" s="1"/>
  <c r="G333" i="7"/>
  <c r="Q333" i="7" s="1"/>
  <c r="G332" i="7"/>
  <c r="Q332" i="7" s="1"/>
  <c r="G331" i="7"/>
  <c r="G331" i="10" s="1"/>
  <c r="M331" i="10" s="1"/>
  <c r="G330" i="7"/>
  <c r="G330" i="10" s="1"/>
  <c r="M330" i="10" s="1"/>
  <c r="G329" i="7"/>
  <c r="G329" i="10" s="1"/>
  <c r="M329" i="10" s="1"/>
  <c r="G328" i="7"/>
  <c r="G328" i="10" s="1"/>
  <c r="M328" i="10" s="1"/>
  <c r="G327" i="7"/>
  <c r="Q327" i="7" s="1"/>
  <c r="G326" i="7"/>
  <c r="G326" i="10" s="1"/>
  <c r="M326" i="10" s="1"/>
  <c r="G325" i="7"/>
  <c r="G325" i="10" s="1"/>
  <c r="M325" i="10" s="1"/>
  <c r="G324" i="7"/>
  <c r="Q324" i="7" s="1"/>
  <c r="G323" i="7"/>
  <c r="Q323" i="7" s="1"/>
  <c r="G322" i="7"/>
  <c r="Q322" i="7" s="1"/>
  <c r="G321" i="7"/>
  <c r="Q321" i="7" s="1"/>
  <c r="G320" i="7"/>
  <c r="Q320" i="7" s="1"/>
  <c r="G319" i="7"/>
  <c r="G319" i="10" s="1"/>
  <c r="M319" i="10" s="1"/>
  <c r="G318" i="7"/>
  <c r="G318" i="10" s="1"/>
  <c r="M318" i="10" s="1"/>
  <c r="G317" i="7"/>
  <c r="G317" i="10" s="1"/>
  <c r="M317" i="10" s="1"/>
  <c r="G316" i="7"/>
  <c r="G316" i="10" s="1"/>
  <c r="M316" i="10" s="1"/>
  <c r="G315" i="7"/>
  <c r="Q315" i="7" s="1"/>
  <c r="G314" i="7"/>
  <c r="G314" i="10" s="1"/>
  <c r="M314" i="10" s="1"/>
  <c r="G313" i="7"/>
  <c r="G313" i="10" s="1"/>
  <c r="M313" i="10" s="1"/>
  <c r="G312" i="7"/>
  <c r="G312" i="10" s="1"/>
  <c r="M312" i="10" s="1"/>
  <c r="G311" i="7"/>
  <c r="Q311" i="7" s="1"/>
  <c r="G310" i="7"/>
  <c r="Q310" i="7" s="1"/>
  <c r="G309" i="7"/>
  <c r="Q309" i="7" s="1"/>
  <c r="G308" i="7"/>
  <c r="Q308" i="7" s="1"/>
  <c r="G307" i="7"/>
  <c r="G307" i="10" s="1"/>
  <c r="M307" i="10" s="1"/>
  <c r="G306" i="7"/>
  <c r="G306" i="10" s="1"/>
  <c r="M306" i="10" s="1"/>
  <c r="G305" i="7"/>
  <c r="G305" i="10" s="1"/>
  <c r="M305" i="10" s="1"/>
  <c r="G304" i="7"/>
  <c r="G304" i="10" s="1"/>
  <c r="M304" i="10" s="1"/>
  <c r="G303" i="7"/>
  <c r="Q303" i="7" s="1"/>
  <c r="G302" i="7"/>
  <c r="G302" i="10" s="1"/>
  <c r="M302" i="10" s="1"/>
  <c r="G301" i="7"/>
  <c r="G301" i="10" s="1"/>
  <c r="M301" i="10" s="1"/>
  <c r="G300" i="7"/>
  <c r="Q300" i="7" s="1"/>
  <c r="G299" i="7"/>
  <c r="Q299" i="7" s="1"/>
  <c r="G298" i="7"/>
  <c r="Q298" i="7" s="1"/>
  <c r="G297" i="7"/>
  <c r="Q297" i="7" s="1"/>
  <c r="G296" i="7"/>
  <c r="Q296" i="7" s="1"/>
  <c r="G295" i="7"/>
  <c r="G295" i="10" s="1"/>
  <c r="M295" i="10" s="1"/>
  <c r="G294" i="7"/>
  <c r="G294" i="10" s="1"/>
  <c r="M294" i="10" s="1"/>
  <c r="G293" i="7"/>
  <c r="G293" i="10" s="1"/>
  <c r="M293" i="10" s="1"/>
  <c r="G292" i="7"/>
  <c r="G292" i="10" s="1"/>
  <c r="M292" i="10" s="1"/>
  <c r="G291" i="7"/>
  <c r="Q291" i="7" s="1"/>
  <c r="G290" i="7"/>
  <c r="G290" i="10" s="1"/>
  <c r="M290" i="10" s="1"/>
  <c r="G289" i="7"/>
  <c r="G289" i="10" s="1"/>
  <c r="M289" i="10" s="1"/>
  <c r="G287" i="7"/>
  <c r="G288" i="7" s="1"/>
  <c r="Q288" i="7" s="1"/>
  <c r="G286" i="7"/>
  <c r="Q286" i="7" s="1"/>
  <c r="G285" i="7"/>
  <c r="G285" i="10" s="1"/>
  <c r="M285" i="10" s="1"/>
  <c r="G284" i="7"/>
  <c r="Q284" i="7" s="1"/>
  <c r="G283" i="7"/>
  <c r="G283" i="10" s="1"/>
  <c r="M283" i="10" s="1"/>
  <c r="G282" i="7"/>
  <c r="G282" i="10" s="1"/>
  <c r="M282" i="10" s="1"/>
  <c r="G281" i="7"/>
  <c r="Q281" i="7" s="1"/>
  <c r="G280" i="7"/>
  <c r="G280" i="10" s="1"/>
  <c r="M280" i="10" s="1"/>
  <c r="G279" i="7"/>
  <c r="G279" i="10" s="1"/>
  <c r="M279" i="10" s="1"/>
  <c r="G278" i="7"/>
  <c r="G278" i="10" s="1"/>
  <c r="M278" i="10" s="1"/>
  <c r="G277" i="7"/>
  <c r="Q277" i="7" s="1"/>
  <c r="G276" i="7"/>
  <c r="G276" i="10" s="1"/>
  <c r="M276" i="10" s="1"/>
  <c r="G275" i="7"/>
  <c r="Q275" i="7" s="1"/>
  <c r="G274" i="7"/>
  <c r="Q274" i="7" s="1"/>
  <c r="G273" i="7"/>
  <c r="G273" i="10" s="1"/>
  <c r="M273" i="10" s="1"/>
  <c r="G272" i="7"/>
  <c r="Q272" i="7" s="1"/>
  <c r="G271" i="7"/>
  <c r="G271" i="10" s="1"/>
  <c r="M271" i="10" s="1"/>
  <c r="G270" i="7"/>
  <c r="G270" i="10" s="1"/>
  <c r="M270" i="10" s="1"/>
  <c r="G269" i="7"/>
  <c r="G269" i="10" s="1"/>
  <c r="M269" i="10" s="1"/>
  <c r="G268" i="7"/>
  <c r="G268" i="10" s="1"/>
  <c r="M268" i="10" s="1"/>
  <c r="G267" i="7"/>
  <c r="G267" i="10" s="1"/>
  <c r="M267" i="10" s="1"/>
  <c r="G266" i="7"/>
  <c r="G266" i="10" s="1"/>
  <c r="M266" i="10" s="1"/>
  <c r="G265" i="7"/>
  <c r="Q265" i="7" s="1"/>
  <c r="G264" i="7"/>
  <c r="G264" i="10" s="1"/>
  <c r="M264" i="10" s="1"/>
  <c r="G263" i="7"/>
  <c r="Q263" i="7" s="1"/>
  <c r="G262" i="7"/>
  <c r="Q262" i="7" s="1"/>
  <c r="G261" i="7"/>
  <c r="G261" i="10" s="1"/>
  <c r="M261" i="10" s="1"/>
  <c r="G260" i="7"/>
  <c r="Q260" i="7" s="1"/>
  <c r="G259" i="7"/>
  <c r="G259" i="10" s="1"/>
  <c r="M259" i="10" s="1"/>
  <c r="G258" i="7"/>
  <c r="G258" i="10" s="1"/>
  <c r="M258" i="10" s="1"/>
  <c r="G257" i="7"/>
  <c r="G257" i="10" s="1"/>
  <c r="M257" i="10" s="1"/>
  <c r="G256" i="7"/>
  <c r="G256" i="10" s="1"/>
  <c r="M256" i="10" s="1"/>
  <c r="G255" i="7"/>
  <c r="G255" i="10" s="1"/>
  <c r="M255" i="10" s="1"/>
  <c r="G254" i="7"/>
  <c r="G254" i="10" s="1"/>
  <c r="M254" i="10" s="1"/>
  <c r="G253" i="7"/>
  <c r="Q253" i="7" s="1"/>
  <c r="G252" i="7"/>
  <c r="G252" i="10" s="1"/>
  <c r="M252" i="10" s="1"/>
  <c r="G251" i="7"/>
  <c r="Q251" i="7" s="1"/>
  <c r="G250" i="7"/>
  <c r="Q250" i="7" s="1"/>
  <c r="G249" i="7"/>
  <c r="G249" i="10" s="1"/>
  <c r="M249" i="10" s="1"/>
  <c r="G248" i="7"/>
  <c r="Q248" i="7" s="1"/>
  <c r="G247" i="7"/>
  <c r="G247" i="10" s="1"/>
  <c r="M247" i="10" s="1"/>
  <c r="G246" i="7"/>
  <c r="G246" i="10" s="1"/>
  <c r="M246" i="10" s="1"/>
  <c r="G245" i="7"/>
  <c r="G245" i="10" s="1"/>
  <c r="M245" i="10" s="1"/>
  <c r="G244" i="7"/>
  <c r="G244" i="10" s="1"/>
  <c r="M244" i="10" s="1"/>
  <c r="G243" i="7"/>
  <c r="G243" i="10" s="1"/>
  <c r="M243" i="10" s="1"/>
  <c r="G242" i="7"/>
  <c r="G242" i="10" s="1"/>
  <c r="M242" i="10" s="1"/>
  <c r="G241" i="7"/>
  <c r="Q241" i="7" s="1"/>
  <c r="G240" i="7"/>
  <c r="G240" i="10" s="1"/>
  <c r="M240" i="10" s="1"/>
  <c r="G239" i="7"/>
  <c r="Q239" i="7" s="1"/>
  <c r="G238" i="7"/>
  <c r="Q238" i="7" s="1"/>
  <c r="G237" i="7"/>
  <c r="G237" i="10" s="1"/>
  <c r="M237" i="10" s="1"/>
  <c r="G236" i="7"/>
  <c r="Q236" i="7" s="1"/>
  <c r="G235" i="7"/>
  <c r="G235" i="10" s="1"/>
  <c r="M235" i="10" s="1"/>
  <c r="G234" i="7"/>
  <c r="G234" i="10" s="1"/>
  <c r="M234" i="10" s="1"/>
  <c r="G233" i="7"/>
  <c r="G233" i="10" s="1"/>
  <c r="M233" i="10" s="1"/>
  <c r="G232" i="7"/>
  <c r="G232" i="10" s="1"/>
  <c r="M232" i="10" s="1"/>
  <c r="G231" i="7"/>
  <c r="G231" i="10" s="1"/>
  <c r="M231" i="10" s="1"/>
  <c r="G230" i="7"/>
  <c r="G230" i="10" s="1"/>
  <c r="M230" i="10" s="1"/>
  <c r="G229" i="7"/>
  <c r="Q229" i="7" s="1"/>
  <c r="G228" i="7"/>
  <c r="G228" i="10" s="1"/>
  <c r="M228" i="10" s="1"/>
  <c r="G227" i="7"/>
  <c r="Q227" i="7" s="1"/>
  <c r="G226" i="7"/>
  <c r="Q226" i="7" s="1"/>
  <c r="G225" i="7"/>
  <c r="G225" i="10" s="1"/>
  <c r="M225" i="10" s="1"/>
  <c r="G224" i="7"/>
  <c r="Q224" i="7" s="1"/>
  <c r="G223" i="7"/>
  <c r="G223" i="10" s="1"/>
  <c r="M223" i="10" s="1"/>
  <c r="G222" i="7"/>
  <c r="G222" i="10" s="1"/>
  <c r="M222" i="10" s="1"/>
  <c r="G221" i="7"/>
  <c r="G221" i="10" s="1"/>
  <c r="M221" i="10" s="1"/>
  <c r="G220" i="7"/>
  <c r="G220" i="10" s="1"/>
  <c r="M220" i="10" s="1"/>
  <c r="G219" i="7"/>
  <c r="G219" i="10" s="1"/>
  <c r="M219" i="10" s="1"/>
  <c r="G218" i="7"/>
  <c r="G218" i="10" s="1"/>
  <c r="M218" i="10" s="1"/>
  <c r="G217" i="7"/>
  <c r="Q217" i="7" s="1"/>
  <c r="G216" i="7"/>
  <c r="G216" i="10" s="1"/>
  <c r="M216" i="10" s="1"/>
  <c r="G215" i="7"/>
  <c r="Q215" i="7" s="1"/>
  <c r="G214" i="7"/>
  <c r="Q214" i="7" s="1"/>
  <c r="G213" i="7"/>
  <c r="G213" i="10" s="1"/>
  <c r="M213" i="10" s="1"/>
  <c r="G212" i="7"/>
  <c r="Q212" i="7" s="1"/>
  <c r="G211" i="7"/>
  <c r="G211" i="10" s="1"/>
  <c r="M211" i="10" s="1"/>
  <c r="G209" i="7"/>
  <c r="G210" i="7" s="1"/>
  <c r="G208" i="7"/>
  <c r="G208" i="10" s="1"/>
  <c r="M208" i="10" s="1"/>
  <c r="G207" i="7"/>
  <c r="G207" i="10" s="1"/>
  <c r="M207" i="10" s="1"/>
  <c r="G206" i="7"/>
  <c r="G206" i="10" s="1"/>
  <c r="M206" i="10" s="1"/>
  <c r="G205" i="7"/>
  <c r="Q205" i="7" s="1"/>
  <c r="G204" i="7"/>
  <c r="G204" i="10" s="1"/>
  <c r="M204" i="10" s="1"/>
  <c r="G203" i="7"/>
  <c r="Q203" i="7" s="1"/>
  <c r="G202" i="7"/>
  <c r="Q202" i="7" s="1"/>
  <c r="G201" i="7"/>
  <c r="G201" i="10" s="1"/>
  <c r="M201" i="10" s="1"/>
  <c r="G200" i="7"/>
  <c r="Q200" i="7" s="1"/>
  <c r="G199" i="7"/>
  <c r="G199" i="10" s="1"/>
  <c r="M199" i="10" s="1"/>
  <c r="G198" i="7"/>
  <c r="G198" i="10" s="1"/>
  <c r="M198" i="10" s="1"/>
  <c r="G197" i="7"/>
  <c r="G197" i="10" s="1"/>
  <c r="M197" i="10" s="1"/>
  <c r="G196" i="7"/>
  <c r="G196" i="10" s="1"/>
  <c r="M196" i="10" s="1"/>
  <c r="G195" i="7"/>
  <c r="G195" i="10" s="1"/>
  <c r="M195" i="10" s="1"/>
  <c r="G194" i="7"/>
  <c r="G194" i="10" s="1"/>
  <c r="M194" i="10" s="1"/>
  <c r="G193" i="7"/>
  <c r="Q193" i="7" s="1"/>
  <c r="G192" i="7"/>
  <c r="G192" i="10" s="1"/>
  <c r="M192" i="10" s="1"/>
  <c r="G191" i="7"/>
  <c r="Q191" i="7" s="1"/>
  <c r="G190" i="7"/>
  <c r="Q190" i="7" s="1"/>
  <c r="G189" i="7"/>
  <c r="G189" i="10" s="1"/>
  <c r="M189" i="10" s="1"/>
  <c r="G188" i="7"/>
  <c r="Q188" i="7" s="1"/>
  <c r="G187" i="7"/>
  <c r="G187" i="10" s="1"/>
  <c r="M187" i="10" s="1"/>
  <c r="G186" i="7"/>
  <c r="G186" i="10" s="1"/>
  <c r="M186" i="10" s="1"/>
  <c r="G185" i="7"/>
  <c r="G185" i="10" s="1"/>
  <c r="M185" i="10" s="1"/>
  <c r="G184" i="7"/>
  <c r="G184" i="10" s="1"/>
  <c r="M184" i="10" s="1"/>
  <c r="G183" i="7"/>
  <c r="G183" i="10" s="1"/>
  <c r="M183" i="10" s="1"/>
  <c r="G182" i="7"/>
  <c r="G182" i="10" s="1"/>
  <c r="M182" i="10" s="1"/>
  <c r="G181" i="7"/>
  <c r="Q181" i="7" s="1"/>
  <c r="G180" i="7"/>
  <c r="G180" i="10" s="1"/>
  <c r="M180" i="10" s="1"/>
  <c r="G179" i="7"/>
  <c r="Q179" i="7" s="1"/>
  <c r="G178" i="7"/>
  <c r="Q178" i="7" s="1"/>
  <c r="G177" i="7"/>
  <c r="G177" i="10" s="1"/>
  <c r="M177" i="10" s="1"/>
  <c r="G176" i="7"/>
  <c r="Q176" i="7" s="1"/>
  <c r="G175" i="7"/>
  <c r="G175" i="10" s="1"/>
  <c r="M175" i="10" s="1"/>
  <c r="G174" i="7"/>
  <c r="G174" i="10" s="1"/>
  <c r="M174" i="10" s="1"/>
  <c r="G173" i="7"/>
  <c r="Q173" i="7" s="1"/>
  <c r="G172" i="7"/>
  <c r="G172" i="10" s="1"/>
  <c r="M172" i="10" s="1"/>
  <c r="G171" i="7"/>
  <c r="G171" i="10" s="1"/>
  <c r="M171" i="10" s="1"/>
  <c r="G170" i="7"/>
  <c r="G170" i="10" s="1"/>
  <c r="M170" i="10" s="1"/>
  <c r="G169" i="7"/>
  <c r="Q169" i="7" s="1"/>
  <c r="G168" i="7"/>
  <c r="G168" i="10" s="1"/>
  <c r="M168" i="10" s="1"/>
  <c r="G167" i="7"/>
  <c r="Q167" i="7" s="1"/>
  <c r="G166" i="7"/>
  <c r="Q166" i="7" s="1"/>
  <c r="G165" i="7"/>
  <c r="G165" i="10" s="1"/>
  <c r="M165" i="10" s="1"/>
  <c r="G164" i="7"/>
  <c r="Q164" i="7" s="1"/>
  <c r="G163" i="7"/>
  <c r="G163" i="10" s="1"/>
  <c r="M163" i="10" s="1"/>
  <c r="G162" i="7"/>
  <c r="G162" i="10" s="1"/>
  <c r="M162" i="10" s="1"/>
  <c r="G161" i="7"/>
  <c r="Q161" i="7" s="1"/>
  <c r="G160" i="7"/>
  <c r="G160" i="10" s="1"/>
  <c r="M160" i="10" s="1"/>
  <c r="G159" i="7"/>
  <c r="G159" i="10" s="1"/>
  <c r="M159" i="10" s="1"/>
  <c r="G158" i="7"/>
  <c r="G158" i="10" s="1"/>
  <c r="M158" i="10" s="1"/>
  <c r="G157" i="7"/>
  <c r="Q157" i="7" s="1"/>
  <c r="G156" i="7"/>
  <c r="G156" i="10" s="1"/>
  <c r="M156" i="10" s="1"/>
  <c r="G155" i="7"/>
  <c r="Q155" i="7" s="1"/>
  <c r="G154" i="7"/>
  <c r="Q154" i="7" s="1"/>
  <c r="G153" i="7"/>
  <c r="G153" i="10" s="1"/>
  <c r="M153" i="10" s="1"/>
  <c r="G152" i="7"/>
  <c r="Q152" i="7" s="1"/>
  <c r="G151" i="7"/>
  <c r="G151" i="10" s="1"/>
  <c r="M151" i="10" s="1"/>
  <c r="G150" i="7"/>
  <c r="G150" i="10" s="1"/>
  <c r="M150" i="10" s="1"/>
  <c r="G149" i="7"/>
  <c r="G149" i="10" s="1"/>
  <c r="M149" i="10" s="1"/>
  <c r="G148" i="7"/>
  <c r="G148" i="10" s="1"/>
  <c r="M148" i="10" s="1"/>
  <c r="G147" i="7"/>
  <c r="G147" i="10" s="1"/>
  <c r="M147" i="10" s="1"/>
  <c r="G146" i="7"/>
  <c r="G146" i="10" s="1"/>
  <c r="M146" i="10" s="1"/>
  <c r="G145" i="7"/>
  <c r="Q145" i="7" s="1"/>
  <c r="G144" i="7"/>
  <c r="G144" i="10" s="1"/>
  <c r="M144" i="10" s="1"/>
  <c r="G143" i="7"/>
  <c r="Q143" i="7" s="1"/>
  <c r="G142" i="7"/>
  <c r="Q142" i="7" s="1"/>
  <c r="G141" i="7"/>
  <c r="G141" i="10" s="1"/>
  <c r="M141" i="10" s="1"/>
  <c r="G140" i="7"/>
  <c r="Q140" i="7" s="1"/>
  <c r="G139" i="7"/>
  <c r="G139" i="10" s="1"/>
  <c r="M139" i="10" s="1"/>
  <c r="G138" i="7"/>
  <c r="G138" i="10" s="1"/>
  <c r="M138" i="10" s="1"/>
  <c r="G137" i="7"/>
  <c r="Q137" i="7" s="1"/>
  <c r="G136" i="7"/>
  <c r="G136" i="10" s="1"/>
  <c r="M136" i="10" s="1"/>
  <c r="G135" i="7"/>
  <c r="G135" i="10" s="1"/>
  <c r="M135" i="10" s="1"/>
  <c r="G134" i="7"/>
  <c r="G134" i="10" s="1"/>
  <c r="M134" i="10" s="1"/>
  <c r="G133" i="7"/>
  <c r="Q133" i="7" s="1"/>
  <c r="G132" i="7"/>
  <c r="G132" i="10" s="1"/>
  <c r="M132" i="10" s="1"/>
  <c r="G131" i="7"/>
  <c r="Q131" i="7" s="1"/>
  <c r="G130" i="7"/>
  <c r="Q130" i="7" s="1"/>
  <c r="G129" i="7"/>
  <c r="G129" i="10" s="1"/>
  <c r="M129" i="10" s="1"/>
  <c r="G128" i="7"/>
  <c r="Q128" i="7" s="1"/>
  <c r="G127" i="7"/>
  <c r="G127" i="10" s="1"/>
  <c r="M127" i="10" s="1"/>
  <c r="G126" i="7"/>
  <c r="G126" i="10" s="1"/>
  <c r="M126" i="10" s="1"/>
  <c r="G125" i="7"/>
  <c r="G125" i="10" s="1"/>
  <c r="M125" i="10" s="1"/>
  <c r="G124" i="7"/>
  <c r="G124" i="10" s="1"/>
  <c r="M124" i="10" s="1"/>
  <c r="G123" i="7"/>
  <c r="G123" i="10" s="1"/>
  <c r="M123" i="10" s="1"/>
  <c r="G122" i="7"/>
  <c r="G122" i="10" s="1"/>
  <c r="M122" i="10" s="1"/>
  <c r="G121" i="7"/>
  <c r="Q121" i="7" s="1"/>
  <c r="G119" i="7"/>
  <c r="G120" i="7" s="1"/>
  <c r="G120" i="10" s="1"/>
  <c r="M120" i="10" s="1"/>
  <c r="G118" i="7"/>
  <c r="Q118" i="7" s="1"/>
  <c r="G117" i="7"/>
  <c r="Q117" i="7" s="1"/>
  <c r="G116" i="7"/>
  <c r="Q116" i="7" s="1"/>
  <c r="G115" i="7"/>
  <c r="G115" i="10" s="1"/>
  <c r="M115" i="10" s="1"/>
  <c r="G114" i="7"/>
  <c r="G114" i="10" s="1"/>
  <c r="M114" i="10" s="1"/>
  <c r="G113" i="7"/>
  <c r="Q113" i="7" s="1"/>
  <c r="G112" i="7"/>
  <c r="G112" i="10" s="1"/>
  <c r="M112" i="10" s="1"/>
  <c r="G111" i="7"/>
  <c r="Q111" i="7" s="1"/>
  <c r="G110" i="7"/>
  <c r="G110" i="10" s="1"/>
  <c r="M110" i="10" s="1"/>
  <c r="G109" i="7"/>
  <c r="Q109" i="7" s="1"/>
  <c r="G108" i="7"/>
  <c r="Q108" i="7" s="1"/>
  <c r="G107" i="7"/>
  <c r="Q107" i="7" s="1"/>
  <c r="G106" i="7"/>
  <c r="Q106" i="7" s="1"/>
  <c r="G105" i="7"/>
  <c r="Q105" i="7" s="1"/>
  <c r="G104" i="7"/>
  <c r="Q104" i="7" s="1"/>
  <c r="G103" i="7"/>
  <c r="G103" i="10" s="1"/>
  <c r="M103" i="10" s="1"/>
  <c r="G102" i="7"/>
  <c r="G102" i="10" s="1"/>
  <c r="M102" i="10" s="1"/>
  <c r="G101" i="7"/>
  <c r="Q101" i="7" s="1"/>
  <c r="G100" i="7"/>
  <c r="G100" i="10" s="1"/>
  <c r="M100" i="10" s="1"/>
  <c r="G99" i="7"/>
  <c r="Q99" i="7" s="1"/>
  <c r="G98" i="7"/>
  <c r="G98" i="10" s="1"/>
  <c r="M98" i="10" s="1"/>
  <c r="G97" i="7"/>
  <c r="Q97" i="7" s="1"/>
  <c r="G96" i="7"/>
  <c r="Q96" i="7" s="1"/>
  <c r="G95" i="7"/>
  <c r="Q95" i="7" s="1"/>
  <c r="G94" i="7"/>
  <c r="Q94" i="7" s="1"/>
  <c r="G93" i="7"/>
  <c r="Q93" i="7" s="1"/>
  <c r="G92" i="7"/>
  <c r="Q92" i="7" s="1"/>
  <c r="G91" i="7"/>
  <c r="G91" i="10" s="1"/>
  <c r="M91" i="10" s="1"/>
  <c r="G90" i="7"/>
  <c r="G90" i="10" s="1"/>
  <c r="M90" i="10" s="1"/>
  <c r="G89" i="7"/>
  <c r="Q89" i="7" s="1"/>
  <c r="G88" i="7"/>
  <c r="G88" i="10" s="1"/>
  <c r="M88" i="10" s="1"/>
  <c r="G87" i="7"/>
  <c r="Q87" i="7" s="1"/>
  <c r="G86" i="7"/>
  <c r="G86" i="10" s="1"/>
  <c r="M86" i="10" s="1"/>
  <c r="G85" i="7"/>
  <c r="Q85" i="7" s="1"/>
  <c r="G84" i="7"/>
  <c r="Q84" i="7" s="1"/>
  <c r="G83" i="7"/>
  <c r="Q83" i="7" s="1"/>
  <c r="G82" i="7"/>
  <c r="Q82" i="7" s="1"/>
  <c r="G81" i="7"/>
  <c r="Q81" i="7" s="1"/>
  <c r="G80" i="7"/>
  <c r="Q80" i="7" s="1"/>
  <c r="G79" i="7"/>
  <c r="G79" i="10" s="1"/>
  <c r="M79" i="10" s="1"/>
  <c r="G78" i="7"/>
  <c r="G78" i="10" s="1"/>
  <c r="M78" i="10" s="1"/>
  <c r="G76" i="7"/>
  <c r="G77" i="7" s="1"/>
  <c r="G77" i="10" s="1"/>
  <c r="M77" i="10" s="1"/>
  <c r="G75" i="7"/>
  <c r="Q75" i="7" s="1"/>
  <c r="G74" i="7"/>
  <c r="G74" i="10" s="1"/>
  <c r="M74" i="10" s="1"/>
  <c r="G73" i="7"/>
  <c r="G73" i="10" s="1"/>
  <c r="M73" i="10" s="1"/>
  <c r="G72" i="7"/>
  <c r="G72" i="10" s="1"/>
  <c r="M72" i="10" s="1"/>
  <c r="G71" i="7"/>
  <c r="Q71" i="7" s="1"/>
  <c r="G70" i="7"/>
  <c r="Q70" i="7" s="1"/>
  <c r="G69" i="7"/>
  <c r="G69" i="10" s="1"/>
  <c r="M69" i="10" s="1"/>
  <c r="G68" i="7"/>
  <c r="Q68" i="7" s="1"/>
  <c r="G67" i="7"/>
  <c r="G67" i="10" s="1"/>
  <c r="M67" i="10" s="1"/>
  <c r="G66" i="7"/>
  <c r="G66" i="10" s="1"/>
  <c r="M66" i="10" s="1"/>
  <c r="G65" i="7"/>
  <c r="G65" i="10" s="1"/>
  <c r="M65" i="10" s="1"/>
  <c r="G64" i="7"/>
  <c r="G64" i="10" s="1"/>
  <c r="M64" i="10" s="1"/>
  <c r="G63" i="7"/>
  <c r="Q63" i="7" s="1"/>
  <c r="G62" i="7"/>
  <c r="G62" i="10" s="1"/>
  <c r="M62" i="10" s="1"/>
  <c r="G61" i="7"/>
  <c r="G61" i="10" s="1"/>
  <c r="M61" i="10" s="1"/>
  <c r="G60" i="7"/>
  <c r="Q60" i="7" s="1"/>
  <c r="G59" i="7"/>
  <c r="Q59" i="7" s="1"/>
  <c r="G58" i="7"/>
  <c r="Q58" i="7" s="1"/>
  <c r="G57" i="7"/>
  <c r="G57" i="10" s="1"/>
  <c r="M57" i="10" s="1"/>
  <c r="G56" i="7"/>
  <c r="Q56" i="7" s="1"/>
  <c r="G55" i="7"/>
  <c r="G55" i="10" s="1"/>
  <c r="M55" i="10" s="1"/>
  <c r="G54" i="7"/>
  <c r="G54" i="10" s="1"/>
  <c r="M54" i="10" s="1"/>
  <c r="G53" i="7"/>
  <c r="G53" i="10" s="1"/>
  <c r="M53" i="10" s="1"/>
  <c r="G52" i="7"/>
  <c r="G52" i="10" s="1"/>
  <c r="M52" i="10" s="1"/>
  <c r="G51" i="7"/>
  <c r="Q51" i="7" s="1"/>
  <c r="G50" i="7"/>
  <c r="G50" i="10" s="1"/>
  <c r="M50" i="10" s="1"/>
  <c r="G49" i="7"/>
  <c r="G49" i="10" s="1"/>
  <c r="M49" i="10" s="1"/>
  <c r="G48" i="7"/>
  <c r="Q48" i="7" s="1"/>
  <c r="G47" i="7"/>
  <c r="Q47" i="7" s="1"/>
  <c r="G46" i="7"/>
  <c r="Q46" i="7" s="1"/>
  <c r="G45" i="7"/>
  <c r="G45" i="10" s="1"/>
  <c r="M45" i="10" s="1"/>
  <c r="G44" i="7"/>
  <c r="Q44" i="7" s="1"/>
  <c r="G43" i="7"/>
  <c r="G43" i="10" s="1"/>
  <c r="M43" i="10" s="1"/>
  <c r="G42" i="7"/>
  <c r="G42" i="10" s="1"/>
  <c r="M42" i="10" s="1"/>
  <c r="G41" i="7"/>
  <c r="G41" i="10" s="1"/>
  <c r="M41" i="10" s="1"/>
  <c r="G40" i="7"/>
  <c r="G40" i="10" s="1"/>
  <c r="M40" i="10" s="1"/>
  <c r="G39" i="7"/>
  <c r="Q39" i="7" s="1"/>
  <c r="G38" i="7"/>
  <c r="G38" i="10" s="1"/>
  <c r="M38" i="10" s="1"/>
  <c r="G37" i="7"/>
  <c r="G37" i="10" s="1"/>
  <c r="M37" i="10" s="1"/>
  <c r="G36" i="7"/>
  <c r="G36" i="10" s="1"/>
  <c r="M36" i="10" s="1"/>
  <c r="G35" i="7"/>
  <c r="Q35" i="7" s="1"/>
  <c r="G34" i="7"/>
  <c r="Q34" i="7" s="1"/>
  <c r="G33" i="7"/>
  <c r="G33" i="10" s="1"/>
  <c r="M33" i="10" s="1"/>
  <c r="G32" i="7"/>
  <c r="Q32" i="7" s="1"/>
  <c r="G31" i="7"/>
  <c r="G31" i="10" s="1"/>
  <c r="M31" i="10" s="1"/>
  <c r="G30" i="7"/>
  <c r="G30" i="10" s="1"/>
  <c r="M30" i="10" s="1"/>
  <c r="G29" i="7"/>
  <c r="G29" i="10" s="1"/>
  <c r="M29" i="10" s="1"/>
  <c r="G28" i="7"/>
  <c r="G28" i="10" s="1"/>
  <c r="M28" i="10" s="1"/>
  <c r="G27" i="7"/>
  <c r="Q27" i="7" s="1"/>
  <c r="G26" i="7"/>
  <c r="G26" i="10" s="1"/>
  <c r="M26" i="10" s="1"/>
  <c r="G25" i="7"/>
  <c r="G25" i="10" s="1"/>
  <c r="M25" i="10" s="1"/>
  <c r="G24" i="7"/>
  <c r="Q24" i="7" s="1"/>
  <c r="G23" i="7"/>
  <c r="Q23" i="7" s="1"/>
  <c r="G22" i="7"/>
  <c r="Q22" i="7" s="1"/>
  <c r="G21" i="7"/>
  <c r="G21" i="10" s="1"/>
  <c r="M21" i="10" s="1"/>
  <c r="G20" i="7"/>
  <c r="Q20" i="7" s="1"/>
  <c r="G19" i="7"/>
  <c r="G19" i="10" s="1"/>
  <c r="M19" i="10" s="1"/>
  <c r="G18" i="7"/>
  <c r="G18" i="10" s="1"/>
  <c r="M18" i="10" s="1"/>
  <c r="G17" i="7"/>
  <c r="G17" i="10" s="1"/>
  <c r="M17" i="10" s="1"/>
  <c r="G16" i="7"/>
  <c r="G16" i="10" s="1"/>
  <c r="M16" i="10" s="1"/>
  <c r="G15" i="7"/>
  <c r="Q15" i="7" s="1"/>
  <c r="G14" i="7"/>
  <c r="G14" i="10" s="1"/>
  <c r="M14" i="10" s="1"/>
  <c r="G13" i="7"/>
  <c r="G13" i="10" s="1"/>
  <c r="M13" i="10" s="1"/>
  <c r="G12" i="7"/>
  <c r="Q12" i="7" s="1"/>
  <c r="G11" i="7"/>
  <c r="Q11" i="7" s="1"/>
  <c r="G10" i="7"/>
  <c r="Q10" i="7" s="1"/>
  <c r="G9" i="7"/>
  <c r="G9" i="10" s="1"/>
  <c r="M9" i="10" s="1"/>
  <c r="G8" i="7"/>
  <c r="Q8" i="7" s="1"/>
  <c r="G7" i="7"/>
  <c r="G7" i="10" s="1"/>
  <c r="M7" i="10" s="1"/>
  <c r="G6" i="7"/>
  <c r="G6" i="10" s="1"/>
  <c r="M6" i="10" s="1"/>
  <c r="G5" i="7"/>
  <c r="G5" i="10" s="1"/>
  <c r="M5" i="10" s="1"/>
  <c r="G4" i="7"/>
  <c r="G4" i="10" s="1"/>
  <c r="M4" i="10" s="1"/>
  <c r="Q403" i="2"/>
  <c r="Q402" i="2"/>
  <c r="Q401" i="2"/>
  <c r="Q400" i="2"/>
  <c r="Q399" i="2"/>
  <c r="Q398" i="2"/>
  <c r="Q397" i="2"/>
  <c r="Q396" i="2"/>
  <c r="Q395" i="2"/>
  <c r="Q394" i="2"/>
  <c r="Q393" i="2"/>
  <c r="Q392" i="2"/>
  <c r="Q391" i="2"/>
  <c r="Q390" i="2"/>
  <c r="Q389" i="2"/>
  <c r="Q388" i="2"/>
  <c r="Q387" i="2"/>
  <c r="Q386" i="2"/>
  <c r="Q385" i="2"/>
  <c r="Q384" i="2"/>
  <c r="Q383" i="2"/>
  <c r="Q382" i="2"/>
  <c r="Q381" i="2"/>
  <c r="Q380" i="2"/>
  <c r="Q379" i="2"/>
  <c r="Q378" i="2"/>
  <c r="Q377" i="2"/>
  <c r="Q376" i="2"/>
  <c r="Q375" i="2"/>
  <c r="Q374" i="2"/>
  <c r="Q373" i="2"/>
  <c r="Q372" i="2"/>
  <c r="Q371" i="2"/>
  <c r="Q370" i="2"/>
  <c r="Q369" i="2"/>
  <c r="Q368" i="2"/>
  <c r="Q367" i="2"/>
  <c r="Q366" i="2"/>
  <c r="Q365" i="2"/>
  <c r="Q364" i="2"/>
  <c r="Q363" i="2"/>
  <c r="Q362" i="2"/>
  <c r="Q361" i="2"/>
  <c r="Q360" i="2"/>
  <c r="Q359" i="2"/>
  <c r="Q358" i="2"/>
  <c r="Q357" i="2"/>
  <c r="Q356" i="2"/>
  <c r="Q355" i="2"/>
  <c r="Q354" i="2"/>
  <c r="Q353" i="2"/>
  <c r="Q352" i="2"/>
  <c r="Q351" i="2"/>
  <c r="Q350" i="2"/>
  <c r="Q349" i="2"/>
  <c r="Q348" i="2"/>
  <c r="Q347" i="2"/>
  <c r="Q346" i="2"/>
  <c r="Q345" i="2"/>
  <c r="Q344" i="2"/>
  <c r="Q343" i="2"/>
  <c r="Q342" i="2"/>
  <c r="Q341" i="2"/>
  <c r="Q340" i="2"/>
  <c r="Q339" i="2"/>
  <c r="Q338" i="2"/>
  <c r="Q337" i="2"/>
  <c r="Q336" i="2"/>
  <c r="Q335" i="2"/>
  <c r="Q334" i="2"/>
  <c r="Q333" i="2"/>
  <c r="Q332" i="2"/>
  <c r="Q331" i="2"/>
  <c r="Q330" i="2"/>
  <c r="Q329" i="2"/>
  <c r="Q328" i="2"/>
  <c r="Q327" i="2"/>
  <c r="Q326" i="2"/>
  <c r="Q325" i="2"/>
  <c r="Q324" i="2"/>
  <c r="Q323" i="2"/>
  <c r="Q322" i="2"/>
  <c r="Q321" i="2"/>
  <c r="Q320" i="2"/>
  <c r="Q319" i="2"/>
  <c r="Q318" i="2"/>
  <c r="Q317" i="2"/>
  <c r="Q316" i="2"/>
  <c r="Q315" i="2"/>
  <c r="Q314" i="2"/>
  <c r="Q313" i="2"/>
  <c r="Q312" i="2"/>
  <c r="Q311" i="2"/>
  <c r="Q310" i="2"/>
  <c r="Q309" i="2"/>
  <c r="Q308" i="2"/>
  <c r="Q307" i="2"/>
  <c r="Q306" i="2"/>
  <c r="Q305" i="2"/>
  <c r="Q304" i="2"/>
  <c r="Q303" i="2"/>
  <c r="Q302" i="2"/>
  <c r="Q301" i="2"/>
  <c r="Q300" i="2"/>
  <c r="Q299" i="2"/>
  <c r="Q298" i="2"/>
  <c r="Q297" i="2"/>
  <c r="Q296" i="2"/>
  <c r="Q295" i="2"/>
  <c r="Q294" i="2"/>
  <c r="Q293" i="2"/>
  <c r="Q292" i="2"/>
  <c r="Q291" i="2"/>
  <c r="Q290" i="2"/>
  <c r="Q289" i="2"/>
  <c r="Q288" i="2"/>
  <c r="Q287" i="2"/>
  <c r="Q286" i="2"/>
  <c r="Q285" i="2"/>
  <c r="Q284" i="2"/>
  <c r="Q283" i="2"/>
  <c r="Q282" i="2"/>
  <c r="Q281" i="2"/>
  <c r="Q280" i="2"/>
  <c r="Q279" i="2"/>
  <c r="Q278" i="2"/>
  <c r="Q277" i="2"/>
  <c r="Q276" i="2"/>
  <c r="Q275" i="2"/>
  <c r="Q274" i="2"/>
  <c r="Q273" i="2"/>
  <c r="Q272" i="2"/>
  <c r="Q271" i="2"/>
  <c r="Q270" i="2"/>
  <c r="Q269" i="2"/>
  <c r="Q268" i="2"/>
  <c r="Q267" i="2"/>
  <c r="Q266" i="2"/>
  <c r="Q265" i="2"/>
  <c r="Q264" i="2"/>
  <c r="Q263" i="2"/>
  <c r="Q262" i="2"/>
  <c r="Q261" i="2"/>
  <c r="Q260" i="2"/>
  <c r="Q259" i="2"/>
  <c r="Q258" i="2"/>
  <c r="Q257" i="2"/>
  <c r="Q256" i="2"/>
  <c r="Q255" i="2"/>
  <c r="Q254" i="2"/>
  <c r="Q253" i="2"/>
  <c r="Q252" i="2"/>
  <c r="Q251" i="2"/>
  <c r="Q250" i="2"/>
  <c r="Q249" i="2"/>
  <c r="Q248" i="2"/>
  <c r="Q247" i="2"/>
  <c r="Q246" i="2"/>
  <c r="Q245" i="2"/>
  <c r="Q244" i="2"/>
  <c r="Q243" i="2"/>
  <c r="Q242" i="2"/>
  <c r="Q241" i="2"/>
  <c r="Q240" i="2"/>
  <c r="Q239" i="2"/>
  <c r="Q238" i="2"/>
  <c r="Q237" i="2"/>
  <c r="Q236" i="2"/>
  <c r="Q235" i="2"/>
  <c r="Q234" i="2"/>
  <c r="Q233" i="2"/>
  <c r="Q232" i="2"/>
  <c r="Q231" i="2"/>
  <c r="Q230" i="2"/>
  <c r="Q229" i="2"/>
  <c r="Q228" i="2"/>
  <c r="Q227" i="2"/>
  <c r="Q226" i="2"/>
  <c r="Q225" i="2"/>
  <c r="Q224" i="2"/>
  <c r="Q223" i="2"/>
  <c r="Q222" i="2"/>
  <c r="Q221" i="2"/>
  <c r="Q220" i="2"/>
  <c r="Q219" i="2"/>
  <c r="Q218" i="2"/>
  <c r="Q217" i="2"/>
  <c r="Q216" i="2"/>
  <c r="Q215" i="2"/>
  <c r="Q214" i="2"/>
  <c r="Q213" i="2"/>
  <c r="Q212" i="2"/>
  <c r="Q211" i="2"/>
  <c r="Q210" i="2"/>
  <c r="Q209" i="2"/>
  <c r="Q208" i="2"/>
  <c r="Q207" i="2"/>
  <c r="Q206" i="2"/>
  <c r="Q205" i="2"/>
  <c r="Q204" i="2"/>
  <c r="Q203" i="2"/>
  <c r="Q202" i="2"/>
  <c r="Q201" i="2"/>
  <c r="Q200" i="2"/>
  <c r="Q199" i="2"/>
  <c r="Q198" i="2"/>
  <c r="Q197" i="2"/>
  <c r="Q196" i="2"/>
  <c r="Q195" i="2"/>
  <c r="Q194" i="2"/>
  <c r="Q193" i="2"/>
  <c r="Q192" i="2"/>
  <c r="Q191" i="2"/>
  <c r="Q190" i="2"/>
  <c r="Q189" i="2"/>
  <c r="Q188" i="2"/>
  <c r="Q187" i="2"/>
  <c r="Q186" i="2"/>
  <c r="Q185" i="2"/>
  <c r="Q184" i="2"/>
  <c r="Q183" i="2"/>
  <c r="Q182" i="2"/>
  <c r="Q181" i="2"/>
  <c r="Q180" i="2"/>
  <c r="Q179" i="2"/>
  <c r="Q178" i="2"/>
  <c r="Q177" i="2"/>
  <c r="Q176" i="2"/>
  <c r="Q175" i="2"/>
  <c r="Q174" i="2"/>
  <c r="Q173" i="2"/>
  <c r="Q172" i="2"/>
  <c r="Q171" i="2"/>
  <c r="Q170" i="2"/>
  <c r="Q169" i="2"/>
  <c r="Q168" i="2"/>
  <c r="Q167" i="2"/>
  <c r="Q166" i="2"/>
  <c r="Q165" i="2"/>
  <c r="Q164" i="2"/>
  <c r="Q163" i="2"/>
  <c r="Q162" i="2"/>
  <c r="Q161" i="2"/>
  <c r="Q160" i="2"/>
  <c r="Q159" i="2"/>
  <c r="Q158" i="2"/>
  <c r="Q157" i="2"/>
  <c r="Q156" i="2"/>
  <c r="Q155" i="2"/>
  <c r="Q154" i="2"/>
  <c r="Q153" i="2"/>
  <c r="Q152" i="2"/>
  <c r="Q151" i="2"/>
  <c r="Q150" i="2"/>
  <c r="Q149" i="2"/>
  <c r="Q148" i="2"/>
  <c r="Q147" i="2"/>
  <c r="Q146" i="2"/>
  <c r="Q145" i="2"/>
  <c r="Q144" i="2"/>
  <c r="Q143" i="2"/>
  <c r="Q142" i="2"/>
  <c r="Q141" i="2"/>
  <c r="Q140" i="2"/>
  <c r="Q139" i="2"/>
  <c r="Q138" i="2"/>
  <c r="Q137" i="2"/>
  <c r="Q136" i="2"/>
  <c r="Q135" i="2"/>
  <c r="Q134" i="2"/>
  <c r="Q133" i="2"/>
  <c r="Q132" i="2"/>
  <c r="Q131" i="2"/>
  <c r="Q130" i="2"/>
  <c r="Q129" i="2"/>
  <c r="Q128" i="2"/>
  <c r="Q127" i="2"/>
  <c r="Q126" i="2"/>
  <c r="Q125" i="2"/>
  <c r="Q124" i="2"/>
  <c r="Q123" i="2"/>
  <c r="Q122" i="2"/>
  <c r="Q121" i="2"/>
  <c r="Q120" i="2"/>
  <c r="Q119" i="2"/>
  <c r="Q118" i="2"/>
  <c r="Q117" i="2"/>
  <c r="Q116" i="2"/>
  <c r="Q115" i="2"/>
  <c r="Q114" i="2"/>
  <c r="Q113" i="2"/>
  <c r="Q112" i="2"/>
  <c r="Q111" i="2"/>
  <c r="Q110" i="2"/>
  <c r="Q109" i="2"/>
  <c r="Q108" i="2"/>
  <c r="Q107" i="2"/>
  <c r="Q106" i="2"/>
  <c r="Q105" i="2"/>
  <c r="Q104" i="2"/>
  <c r="Q103" i="2"/>
  <c r="Q102" i="2"/>
  <c r="Q101" i="2"/>
  <c r="Q100" i="2"/>
  <c r="Q99" i="2"/>
  <c r="Q98" i="2"/>
  <c r="Q97" i="2"/>
  <c r="Q96" i="2"/>
  <c r="Q95" i="2"/>
  <c r="Q94" i="2"/>
  <c r="Q93" i="2"/>
  <c r="Q92" i="2"/>
  <c r="Q91" i="2"/>
  <c r="Q90" i="2"/>
  <c r="Q89" i="2"/>
  <c r="Q88" i="2"/>
  <c r="Q87" i="2"/>
  <c r="Q86" i="2"/>
  <c r="Q85" i="2"/>
  <c r="Q84" i="2"/>
  <c r="Q83" i="2"/>
  <c r="Q82" i="2"/>
  <c r="Q81" i="2"/>
  <c r="Q80" i="2"/>
  <c r="Q79" i="2"/>
  <c r="Q78" i="2"/>
  <c r="Q77" i="2"/>
  <c r="Q76" i="2"/>
  <c r="Q75" i="2"/>
  <c r="Q74" i="2"/>
  <c r="Q73" i="2"/>
  <c r="Q72" i="2"/>
  <c r="Q71" i="2"/>
  <c r="Q70" i="2"/>
  <c r="Q69" i="2"/>
  <c r="Q68" i="2"/>
  <c r="Q67" i="2"/>
  <c r="Q66" i="2"/>
  <c r="Q65" i="2"/>
  <c r="Q64" i="2"/>
  <c r="Q63" i="2"/>
  <c r="Q62" i="2"/>
  <c r="Q61" i="2"/>
  <c r="Q60" i="2"/>
  <c r="Q59" i="2"/>
  <c r="Q58" i="2"/>
  <c r="Q57" i="2"/>
  <c r="Q56" i="2"/>
  <c r="Q55" i="2"/>
  <c r="Q54" i="2"/>
  <c r="Q53" i="2"/>
  <c r="Q52" i="2"/>
  <c r="Q51" i="2"/>
  <c r="Q50" i="2"/>
  <c r="Q49" i="2"/>
  <c r="Q48" i="2"/>
  <c r="Q47" i="2"/>
  <c r="Q46" i="2"/>
  <c r="Q45" i="2"/>
  <c r="Q44" i="2"/>
  <c r="Q43" i="2"/>
  <c r="Q42" i="2"/>
  <c r="Q41" i="2"/>
  <c r="Q40" i="2"/>
  <c r="Q39" i="2"/>
  <c r="Q38" i="2"/>
  <c r="Q37" i="2"/>
  <c r="Q36" i="2"/>
  <c r="Q35" i="2"/>
  <c r="Q34" i="2"/>
  <c r="Q33" i="2"/>
  <c r="Q32" i="2"/>
  <c r="Q31" i="2"/>
  <c r="Q30" i="2"/>
  <c r="Q29" i="2"/>
  <c r="Q28" i="2"/>
  <c r="Q27" i="2"/>
  <c r="Q26" i="2"/>
  <c r="Q25" i="2"/>
  <c r="Q24" i="2"/>
  <c r="Q23" i="2"/>
  <c r="Q22" i="2"/>
  <c r="Q21" i="2"/>
  <c r="Q20" i="2"/>
  <c r="Q19" i="2"/>
  <c r="Q18" i="2"/>
  <c r="Q17" i="2"/>
  <c r="Q16" i="2"/>
  <c r="Q15" i="2"/>
  <c r="Q14" i="2"/>
  <c r="Q13" i="2"/>
  <c r="Q12" i="2"/>
  <c r="Q11" i="2"/>
  <c r="Q10" i="2"/>
  <c r="Q9" i="2"/>
  <c r="Q8" i="2"/>
  <c r="Q7" i="2"/>
  <c r="Q6" i="2"/>
  <c r="Q5" i="2"/>
  <c r="Q4" i="2"/>
  <c r="E22" i="11"/>
  <c r="C22" i="11"/>
  <c r="C66" i="9"/>
  <c r="AD10" i="2"/>
  <c r="AE10" i="2" s="1"/>
  <c r="AD6" i="2"/>
  <c r="AC11" i="2"/>
  <c r="AC12" i="2" s="1"/>
  <c r="AC13" i="2" s="1"/>
  <c r="AC14" i="2" s="1"/>
  <c r="AC15" i="2" s="1"/>
  <c r="AC16" i="2" s="1"/>
  <c r="AC17" i="2" s="1"/>
  <c r="AC18" i="2" s="1"/>
  <c r="AC19" i="2" s="1"/>
  <c r="AC20" i="2" s="1"/>
  <c r="AC21" i="2" s="1"/>
  <c r="AC22" i="2" s="1"/>
  <c r="AC23" i="2" s="1"/>
  <c r="AC24" i="2" s="1"/>
  <c r="AD24" i="2" s="1"/>
  <c r="I22" i="11" l="1"/>
  <c r="Q225" i="7"/>
  <c r="G39" i="10"/>
  <c r="M39" i="10" s="1"/>
  <c r="G260" i="10"/>
  <c r="M260" i="10" s="1"/>
  <c r="G396" i="10"/>
  <c r="M396" i="10" s="1"/>
  <c r="Q31" i="7"/>
  <c r="Q228" i="7"/>
  <c r="G44" i="10"/>
  <c r="M44" i="10" s="1"/>
  <c r="G296" i="10"/>
  <c r="M296" i="10" s="1"/>
  <c r="Q33" i="7"/>
  <c r="Q257" i="7"/>
  <c r="G84" i="10"/>
  <c r="M84" i="10" s="1"/>
  <c r="G300" i="10"/>
  <c r="M300" i="10" s="1"/>
  <c r="Q67" i="7"/>
  <c r="Q261" i="7"/>
  <c r="G85" i="10"/>
  <c r="M85" i="10" s="1"/>
  <c r="G303" i="10"/>
  <c r="M303" i="10" s="1"/>
  <c r="Q69" i="7"/>
  <c r="Q264" i="7"/>
  <c r="G111" i="10"/>
  <c r="M111" i="10" s="1"/>
  <c r="G324" i="10"/>
  <c r="M324" i="10" s="1"/>
  <c r="Q112" i="7"/>
  <c r="Q285" i="7"/>
  <c r="G113" i="10"/>
  <c r="M113" i="10" s="1"/>
  <c r="G332" i="10"/>
  <c r="M332" i="10" s="1"/>
  <c r="Q295" i="7"/>
  <c r="G157" i="10"/>
  <c r="M157" i="10" s="1"/>
  <c r="G336" i="10"/>
  <c r="M336" i="10" s="1"/>
  <c r="Q149" i="7"/>
  <c r="G161" i="10"/>
  <c r="M161" i="10" s="1"/>
  <c r="G339" i="10"/>
  <c r="M339" i="10" s="1"/>
  <c r="Q153" i="7"/>
  <c r="Q343" i="7"/>
  <c r="G205" i="10"/>
  <c r="M205" i="10" s="1"/>
  <c r="G360" i="10"/>
  <c r="M360" i="10" s="1"/>
  <c r="Q185" i="7"/>
  <c r="Q348" i="7"/>
  <c r="G209" i="10"/>
  <c r="M209" i="10" s="1"/>
  <c r="G368" i="10"/>
  <c r="M368" i="10" s="1"/>
  <c r="Q189" i="7"/>
  <c r="Q391" i="7"/>
  <c r="G212" i="10"/>
  <c r="M212" i="10" s="1"/>
  <c r="G372" i="10"/>
  <c r="M372" i="10" s="1"/>
  <c r="Q221" i="7"/>
  <c r="G253" i="10"/>
  <c r="M253" i="10" s="1"/>
  <c r="G375" i="10"/>
  <c r="M375" i="10" s="1"/>
  <c r="Q36" i="7"/>
  <c r="Q72" i="7"/>
  <c r="Q120" i="7"/>
  <c r="Q156" i="7"/>
  <c r="Q192" i="7"/>
  <c r="Q305" i="7"/>
  <c r="Q353" i="7"/>
  <c r="Q401" i="7"/>
  <c r="G48" i="10"/>
  <c r="M48" i="10" s="1"/>
  <c r="G87" i="10"/>
  <c r="M87" i="10" s="1"/>
  <c r="G116" i="10"/>
  <c r="M116" i="10" s="1"/>
  <c r="G164" i="10"/>
  <c r="M164" i="10" s="1"/>
  <c r="Q4" i="7"/>
  <c r="Q40" i="7"/>
  <c r="Q76" i="7"/>
  <c r="Q124" i="7"/>
  <c r="Q160" i="7"/>
  <c r="Q196" i="7"/>
  <c r="Q232" i="7"/>
  <c r="Q268" i="7"/>
  <c r="Q307" i="7"/>
  <c r="Q355" i="7"/>
  <c r="Q403" i="7"/>
  <c r="G51" i="10"/>
  <c r="M51" i="10" s="1"/>
  <c r="G89" i="10"/>
  <c r="M89" i="10" s="1"/>
  <c r="G121" i="10"/>
  <c r="M121" i="10" s="1"/>
  <c r="G169" i="10"/>
  <c r="M169" i="10" s="1"/>
  <c r="G217" i="10"/>
  <c r="M217" i="10" s="1"/>
  <c r="G265" i="10"/>
  <c r="M265" i="10" s="1"/>
  <c r="G341" i="10"/>
  <c r="M341" i="10" s="1"/>
  <c r="G377" i="10"/>
  <c r="M377" i="10" s="1"/>
  <c r="Q7" i="7"/>
  <c r="Q43" i="7"/>
  <c r="Q77" i="7"/>
  <c r="Q125" i="7"/>
  <c r="Q197" i="7"/>
  <c r="Q233" i="7"/>
  <c r="Q269" i="7"/>
  <c r="Q312" i="7"/>
  <c r="G8" i="10"/>
  <c r="M8" i="10" s="1"/>
  <c r="G56" i="10"/>
  <c r="M56" i="10" s="1"/>
  <c r="G92" i="10"/>
  <c r="M92" i="10" s="1"/>
  <c r="G173" i="10"/>
  <c r="M173" i="10" s="1"/>
  <c r="G308" i="10"/>
  <c r="M308" i="10" s="1"/>
  <c r="G344" i="10"/>
  <c r="M344" i="10" s="1"/>
  <c r="G380" i="10"/>
  <c r="M380" i="10" s="1"/>
  <c r="Q9" i="7"/>
  <c r="Q45" i="7"/>
  <c r="Q129" i="7"/>
  <c r="Q165" i="7"/>
  <c r="Q201" i="7"/>
  <c r="Q237" i="7"/>
  <c r="Q273" i="7"/>
  <c r="Q317" i="7"/>
  <c r="Q365" i="7"/>
  <c r="G12" i="10"/>
  <c r="M12" i="10" s="1"/>
  <c r="G60" i="10"/>
  <c r="M60" i="10" s="1"/>
  <c r="G96" i="10"/>
  <c r="M96" i="10" s="1"/>
  <c r="G128" i="10"/>
  <c r="M128" i="10" s="1"/>
  <c r="G176" i="10"/>
  <c r="M176" i="10" s="1"/>
  <c r="G224" i="10"/>
  <c r="M224" i="10" s="1"/>
  <c r="G272" i="10"/>
  <c r="M272" i="10" s="1"/>
  <c r="G384" i="10"/>
  <c r="M384" i="10" s="1"/>
  <c r="Q88" i="7"/>
  <c r="Q132" i="7"/>
  <c r="Q168" i="7"/>
  <c r="Q204" i="7"/>
  <c r="Q240" i="7"/>
  <c r="Q276" i="7"/>
  <c r="Q319" i="7"/>
  <c r="Q367" i="7"/>
  <c r="G15" i="10"/>
  <c r="M15" i="10" s="1"/>
  <c r="G63" i="10"/>
  <c r="M63" i="10" s="1"/>
  <c r="G97" i="10"/>
  <c r="M97" i="10" s="1"/>
  <c r="G133" i="10"/>
  <c r="M133" i="10" s="1"/>
  <c r="G181" i="10"/>
  <c r="M181" i="10" s="1"/>
  <c r="G229" i="10"/>
  <c r="M229" i="10" s="1"/>
  <c r="G277" i="10"/>
  <c r="M277" i="10" s="1"/>
  <c r="G315" i="10"/>
  <c r="M315" i="10" s="1"/>
  <c r="G351" i="10"/>
  <c r="M351" i="10" s="1"/>
  <c r="G387" i="10"/>
  <c r="M387" i="10" s="1"/>
  <c r="Q16" i="7"/>
  <c r="Q52" i="7"/>
  <c r="Q136" i="7"/>
  <c r="Q172" i="7"/>
  <c r="Q208" i="7"/>
  <c r="Q244" i="7"/>
  <c r="Q280" i="7"/>
  <c r="G20" i="10"/>
  <c r="M20" i="10" s="1"/>
  <c r="G68" i="10"/>
  <c r="M68" i="10" s="1"/>
  <c r="G99" i="10"/>
  <c r="M99" i="10" s="1"/>
  <c r="G137" i="10"/>
  <c r="M137" i="10" s="1"/>
  <c r="G281" i="10"/>
  <c r="M281" i="10" s="1"/>
  <c r="G389" i="10"/>
  <c r="M389" i="10" s="1"/>
  <c r="Q19" i="7"/>
  <c r="Q55" i="7"/>
  <c r="Q209" i="7"/>
  <c r="Q245" i="7"/>
  <c r="Q329" i="7"/>
  <c r="G24" i="10"/>
  <c r="M24" i="10" s="1"/>
  <c r="G101" i="10"/>
  <c r="M101" i="10" s="1"/>
  <c r="G140" i="10"/>
  <c r="M140" i="10" s="1"/>
  <c r="G188" i="10"/>
  <c r="M188" i="10" s="1"/>
  <c r="G236" i="10"/>
  <c r="M236" i="10" s="1"/>
  <c r="G284" i="10"/>
  <c r="M284" i="10" s="1"/>
  <c r="G320" i="10"/>
  <c r="M320" i="10" s="1"/>
  <c r="G356" i="10"/>
  <c r="M356" i="10" s="1"/>
  <c r="G392" i="10"/>
  <c r="M392" i="10" s="1"/>
  <c r="Q21" i="7"/>
  <c r="Q57" i="7"/>
  <c r="Q100" i="7"/>
  <c r="Q141" i="7"/>
  <c r="Q177" i="7"/>
  <c r="Q213" i="7"/>
  <c r="Q249" i="7"/>
  <c r="Q331" i="7"/>
  <c r="Q379" i="7"/>
  <c r="G27" i="10"/>
  <c r="M27" i="10" s="1"/>
  <c r="G75" i="10"/>
  <c r="M75" i="10" s="1"/>
  <c r="G104" i="10"/>
  <c r="M104" i="10" s="1"/>
  <c r="G145" i="10"/>
  <c r="M145" i="10" s="1"/>
  <c r="G193" i="10"/>
  <c r="M193" i="10" s="1"/>
  <c r="G241" i="10"/>
  <c r="M241" i="10" s="1"/>
  <c r="G288" i="10"/>
  <c r="M288" i="10" s="1"/>
  <c r="Q144" i="7"/>
  <c r="Q180" i="7"/>
  <c r="Q216" i="7"/>
  <c r="Q252" i="7"/>
  <c r="G32" i="10"/>
  <c r="M32" i="10" s="1"/>
  <c r="G108" i="10"/>
  <c r="M108" i="10" s="1"/>
  <c r="G291" i="10"/>
  <c r="M291" i="10" s="1"/>
  <c r="G327" i="10"/>
  <c r="M327" i="10" s="1"/>
  <c r="G363" i="10"/>
  <c r="M363" i="10" s="1"/>
  <c r="G399" i="10"/>
  <c r="M399" i="10" s="1"/>
  <c r="Q28" i="7"/>
  <c r="Q64" i="7"/>
  <c r="Q148" i="7"/>
  <c r="Q184" i="7"/>
  <c r="Q220" i="7"/>
  <c r="Q256" i="7"/>
  <c r="Q293" i="7"/>
  <c r="G80" i="10"/>
  <c r="M80" i="10" s="1"/>
  <c r="G109" i="10"/>
  <c r="M109" i="10" s="1"/>
  <c r="G152" i="10"/>
  <c r="M152" i="10" s="1"/>
  <c r="G200" i="10"/>
  <c r="M200" i="10" s="1"/>
  <c r="G248" i="10"/>
  <c r="M248" i="10" s="1"/>
  <c r="G210" i="10"/>
  <c r="M210" i="10" s="1"/>
  <c r="Q210" i="7"/>
  <c r="Q13" i="7"/>
  <c r="Q25" i="7"/>
  <c r="Q37" i="7"/>
  <c r="Q49" i="7"/>
  <c r="Q61" i="7"/>
  <c r="Q73" i="7"/>
  <c r="Q289" i="7"/>
  <c r="Q301" i="7"/>
  <c r="Q313" i="7"/>
  <c r="Q325" i="7"/>
  <c r="Q337" i="7"/>
  <c r="Q349" i="7"/>
  <c r="Q361" i="7"/>
  <c r="Q373" i="7"/>
  <c r="Q385" i="7"/>
  <c r="Q397" i="7"/>
  <c r="G81" i="10"/>
  <c r="M81" i="10" s="1"/>
  <c r="G93" i="10"/>
  <c r="M93" i="10" s="1"/>
  <c r="G105" i="10"/>
  <c r="M105" i="10" s="1"/>
  <c r="G117" i="10"/>
  <c r="M117" i="10" s="1"/>
  <c r="G297" i="10"/>
  <c r="M297" i="10" s="1"/>
  <c r="G309" i="10"/>
  <c r="M309" i="10" s="1"/>
  <c r="G321" i="10"/>
  <c r="M321" i="10" s="1"/>
  <c r="G333" i="10"/>
  <c r="M333" i="10" s="1"/>
  <c r="G345" i="10"/>
  <c r="M345" i="10" s="1"/>
  <c r="G357" i="10"/>
  <c r="M357" i="10" s="1"/>
  <c r="G369" i="10"/>
  <c r="M369" i="10" s="1"/>
  <c r="G381" i="10"/>
  <c r="M381" i="10" s="1"/>
  <c r="G393" i="10"/>
  <c r="M393" i="10" s="1"/>
  <c r="Q14" i="7"/>
  <c r="Q26" i="7"/>
  <c r="Q38" i="7"/>
  <c r="Q50" i="7"/>
  <c r="Q62" i="7"/>
  <c r="Q74" i="7"/>
  <c r="Q86" i="7"/>
  <c r="Q98" i="7"/>
  <c r="Q110" i="7"/>
  <c r="Q122" i="7"/>
  <c r="Q134" i="7"/>
  <c r="Q146" i="7"/>
  <c r="Q158" i="7"/>
  <c r="Q170" i="7"/>
  <c r="Q182" i="7"/>
  <c r="Q194" i="7"/>
  <c r="Q206" i="7"/>
  <c r="Q218" i="7"/>
  <c r="Q230" i="7"/>
  <c r="Q242" i="7"/>
  <c r="Q254" i="7"/>
  <c r="Q266" i="7"/>
  <c r="Q278" i="7"/>
  <c r="Q290" i="7"/>
  <c r="Q302" i="7"/>
  <c r="Q314" i="7"/>
  <c r="Q326" i="7"/>
  <c r="Q338" i="7"/>
  <c r="Q350" i="7"/>
  <c r="Q362" i="7"/>
  <c r="Q374" i="7"/>
  <c r="Q386" i="7"/>
  <c r="Q398" i="7"/>
  <c r="G10" i="10"/>
  <c r="M10" i="10" s="1"/>
  <c r="G22" i="10"/>
  <c r="M22" i="10" s="1"/>
  <c r="G34" i="10"/>
  <c r="M34" i="10" s="1"/>
  <c r="G46" i="10"/>
  <c r="M46" i="10" s="1"/>
  <c r="G58" i="10"/>
  <c r="M58" i="10" s="1"/>
  <c r="G70" i="10"/>
  <c r="M70" i="10" s="1"/>
  <c r="G82" i="10"/>
  <c r="M82" i="10" s="1"/>
  <c r="G94" i="10"/>
  <c r="M94" i="10" s="1"/>
  <c r="G106" i="10"/>
  <c r="M106" i="10" s="1"/>
  <c r="G118" i="10"/>
  <c r="M118" i="10" s="1"/>
  <c r="G130" i="10"/>
  <c r="M130" i="10" s="1"/>
  <c r="G142" i="10"/>
  <c r="M142" i="10" s="1"/>
  <c r="G154" i="10"/>
  <c r="M154" i="10" s="1"/>
  <c r="G166" i="10"/>
  <c r="M166" i="10" s="1"/>
  <c r="G178" i="10"/>
  <c r="M178" i="10" s="1"/>
  <c r="G190" i="10"/>
  <c r="M190" i="10" s="1"/>
  <c r="G202" i="10"/>
  <c r="M202" i="10" s="1"/>
  <c r="G214" i="10"/>
  <c r="M214" i="10" s="1"/>
  <c r="G226" i="10"/>
  <c r="M226" i="10" s="1"/>
  <c r="G238" i="10"/>
  <c r="M238" i="10" s="1"/>
  <c r="G250" i="10"/>
  <c r="M250" i="10" s="1"/>
  <c r="G262" i="10"/>
  <c r="M262" i="10" s="1"/>
  <c r="G274" i="10"/>
  <c r="M274" i="10" s="1"/>
  <c r="G286" i="10"/>
  <c r="M286" i="10" s="1"/>
  <c r="G298" i="10"/>
  <c r="M298" i="10" s="1"/>
  <c r="G310" i="10"/>
  <c r="M310" i="10" s="1"/>
  <c r="G322" i="10"/>
  <c r="M322" i="10" s="1"/>
  <c r="G334" i="10"/>
  <c r="M334" i="10" s="1"/>
  <c r="G346" i="10"/>
  <c r="M346" i="10" s="1"/>
  <c r="G358" i="10"/>
  <c r="M358" i="10" s="1"/>
  <c r="G370" i="10"/>
  <c r="M370" i="10" s="1"/>
  <c r="G382" i="10"/>
  <c r="M382" i="10" s="1"/>
  <c r="G394" i="10"/>
  <c r="M394" i="10" s="1"/>
  <c r="Q123" i="7"/>
  <c r="Q135" i="7"/>
  <c r="Q147" i="7"/>
  <c r="Q159" i="7"/>
  <c r="Q171" i="7"/>
  <c r="Q183" i="7"/>
  <c r="Q195" i="7"/>
  <c r="Q207" i="7"/>
  <c r="Q219" i="7"/>
  <c r="Q231" i="7"/>
  <c r="Q243" i="7"/>
  <c r="Q255" i="7"/>
  <c r="Q267" i="7"/>
  <c r="Q279" i="7"/>
  <c r="G11" i="10"/>
  <c r="M11" i="10" s="1"/>
  <c r="G23" i="10"/>
  <c r="M23" i="10" s="1"/>
  <c r="G35" i="10"/>
  <c r="M35" i="10" s="1"/>
  <c r="G47" i="10"/>
  <c r="M47" i="10" s="1"/>
  <c r="G59" i="10"/>
  <c r="M59" i="10" s="1"/>
  <c r="G71" i="10"/>
  <c r="M71" i="10" s="1"/>
  <c r="G83" i="10"/>
  <c r="M83" i="10" s="1"/>
  <c r="G95" i="10"/>
  <c r="M95" i="10" s="1"/>
  <c r="G107" i="10"/>
  <c r="M107" i="10" s="1"/>
  <c r="G119" i="10"/>
  <c r="M119" i="10" s="1"/>
  <c r="G131" i="10"/>
  <c r="M131" i="10" s="1"/>
  <c r="G143" i="10"/>
  <c r="M143" i="10" s="1"/>
  <c r="G155" i="10"/>
  <c r="M155" i="10" s="1"/>
  <c r="G167" i="10"/>
  <c r="M167" i="10" s="1"/>
  <c r="G179" i="10"/>
  <c r="M179" i="10" s="1"/>
  <c r="G191" i="10"/>
  <c r="M191" i="10" s="1"/>
  <c r="G203" i="10"/>
  <c r="M203" i="10" s="1"/>
  <c r="G215" i="10"/>
  <c r="M215" i="10" s="1"/>
  <c r="G227" i="10"/>
  <c r="M227" i="10" s="1"/>
  <c r="G239" i="10"/>
  <c r="M239" i="10" s="1"/>
  <c r="G251" i="10"/>
  <c r="M251" i="10" s="1"/>
  <c r="G263" i="10"/>
  <c r="M263" i="10" s="1"/>
  <c r="G275" i="10"/>
  <c r="M275" i="10" s="1"/>
  <c r="G287" i="10"/>
  <c r="M287" i="10" s="1"/>
  <c r="G299" i="10"/>
  <c r="M299" i="10" s="1"/>
  <c r="G311" i="10"/>
  <c r="M311" i="10" s="1"/>
  <c r="G323" i="10"/>
  <c r="M323" i="10" s="1"/>
  <c r="G335" i="10"/>
  <c r="M335" i="10" s="1"/>
  <c r="G347" i="10"/>
  <c r="M347" i="10" s="1"/>
  <c r="G359" i="10"/>
  <c r="M359" i="10" s="1"/>
  <c r="G371" i="10"/>
  <c r="M371" i="10" s="1"/>
  <c r="G383" i="10"/>
  <c r="M383" i="10" s="1"/>
  <c r="G395" i="10"/>
  <c r="M395" i="10" s="1"/>
  <c r="Q292" i="7"/>
  <c r="Q304" i="7"/>
  <c r="Q316" i="7"/>
  <c r="Q328" i="7"/>
  <c r="Q340" i="7"/>
  <c r="Q352" i="7"/>
  <c r="Q364" i="7"/>
  <c r="Q376" i="7"/>
  <c r="Q388" i="7"/>
  <c r="Q400" i="7"/>
  <c r="Q5" i="7"/>
  <c r="Q17" i="7"/>
  <c r="Q29" i="7"/>
  <c r="Q41" i="7"/>
  <c r="Q53" i="7"/>
  <c r="Q65" i="7"/>
  <c r="Q6" i="7"/>
  <c r="Q18" i="7"/>
  <c r="Q30" i="7"/>
  <c r="Q42" i="7"/>
  <c r="Q54" i="7"/>
  <c r="Q66" i="7"/>
  <c r="Q78" i="7"/>
  <c r="Q90" i="7"/>
  <c r="Q102" i="7"/>
  <c r="Q114" i="7"/>
  <c r="Q126" i="7"/>
  <c r="Q138" i="7"/>
  <c r="Q150" i="7"/>
  <c r="Q162" i="7"/>
  <c r="Q174" i="7"/>
  <c r="Q186" i="7"/>
  <c r="Q198" i="7"/>
  <c r="Q222" i="7"/>
  <c r="Q234" i="7"/>
  <c r="Q246" i="7"/>
  <c r="Q258" i="7"/>
  <c r="Q270" i="7"/>
  <c r="Q282" i="7"/>
  <c r="Q294" i="7"/>
  <c r="Q306" i="7"/>
  <c r="Q318" i="7"/>
  <c r="Q330" i="7"/>
  <c r="Q342" i="7"/>
  <c r="Q354" i="7"/>
  <c r="Q366" i="7"/>
  <c r="Q378" i="7"/>
  <c r="Q390" i="7"/>
  <c r="Q402" i="7"/>
  <c r="AD18" i="2"/>
  <c r="Q79" i="7"/>
  <c r="Q91" i="7"/>
  <c r="Q103" i="7"/>
  <c r="Q115" i="7"/>
  <c r="Q127" i="7"/>
  <c r="Q139" i="7"/>
  <c r="Q151" i="7"/>
  <c r="Q163" i="7"/>
  <c r="Q175" i="7"/>
  <c r="Q187" i="7"/>
  <c r="Q199" i="7"/>
  <c r="Q211" i="7"/>
  <c r="Q223" i="7"/>
  <c r="Q235" i="7"/>
  <c r="Q247" i="7"/>
  <c r="Q259" i="7"/>
  <c r="Q271" i="7"/>
  <c r="Q283" i="7"/>
  <c r="G76" i="10"/>
  <c r="M76" i="10" s="1"/>
  <c r="Q119" i="7"/>
  <c r="Q287" i="7"/>
  <c r="AD23" i="2"/>
  <c r="AE24" i="2" s="1"/>
  <c r="AD11" i="2"/>
  <c r="AE11" i="2" s="1"/>
  <c r="AD12" i="2"/>
  <c r="AD17" i="2"/>
  <c r="AD19" i="2"/>
  <c r="AD20" i="2"/>
  <c r="AD21" i="2"/>
  <c r="AD16" i="2"/>
  <c r="AD22" i="2"/>
  <c r="AD13" i="2"/>
  <c r="AD14" i="2"/>
  <c r="AD15" i="2"/>
  <c r="AE19" i="2" l="1"/>
  <c r="AE18" i="2"/>
  <c r="AE12" i="2"/>
  <c r="AE13" i="2"/>
  <c r="AE17" i="2"/>
  <c r="AE20" i="2"/>
  <c r="AE16" i="2"/>
  <c r="AE14" i="2"/>
  <c r="AE21" i="2"/>
  <c r="AE15" i="2"/>
  <c r="AE22" i="2"/>
  <c r="AE23" i="2"/>
  <c r="AE25" i="2" l="1"/>
  <c r="AE26" i="2" s="1"/>
  <c r="C18" i="9" l="1"/>
  <c r="C56" i="9"/>
  <c r="C37" i="9"/>
  <c r="C25" i="9"/>
  <c r="C19" i="9"/>
  <c r="J46" i="7"/>
  <c r="E47" i="9" s="1"/>
  <c r="J45" i="7"/>
  <c r="E46" i="9" s="1"/>
  <c r="J44" i="7"/>
  <c r="E45" i="9" s="1"/>
  <c r="J43" i="7"/>
  <c r="E44" i="9" s="1"/>
  <c r="J42" i="7"/>
  <c r="E43" i="9" s="1"/>
  <c r="J41" i="7"/>
  <c r="J40" i="7"/>
  <c r="E41" i="9" s="1"/>
  <c r="J39" i="7"/>
  <c r="E40" i="9" s="1"/>
  <c r="J38" i="7"/>
  <c r="E39" i="9" s="1"/>
  <c r="J37" i="7"/>
  <c r="E38" i="9" s="1"/>
  <c r="J36" i="7"/>
  <c r="E37" i="9" s="1"/>
  <c r="J35" i="7"/>
  <c r="J34" i="7"/>
  <c r="E35" i="9" s="1"/>
  <c r="J33" i="7"/>
  <c r="E34" i="9" s="1"/>
  <c r="J32" i="7"/>
  <c r="E33" i="9" s="1"/>
  <c r="J31" i="7"/>
  <c r="E32" i="9" s="1"/>
  <c r="J30" i="7"/>
  <c r="E31" i="9" s="1"/>
  <c r="J29" i="7"/>
  <c r="J28" i="7"/>
  <c r="E29" i="9" s="1"/>
  <c r="J27" i="7"/>
  <c r="E28" i="9" s="1"/>
  <c r="J26" i="7"/>
  <c r="E27" i="9" s="1"/>
  <c r="J25" i="7"/>
  <c r="E26" i="9" s="1"/>
  <c r="J24" i="7"/>
  <c r="E25" i="9" s="1"/>
  <c r="J23" i="7"/>
  <c r="J22" i="7"/>
  <c r="E23" i="9" s="1"/>
  <c r="J21" i="7"/>
  <c r="E22" i="9" s="1"/>
  <c r="J20" i="7"/>
  <c r="E21" i="9" s="1"/>
  <c r="J19" i="7"/>
  <c r="E20" i="9" s="1"/>
  <c r="J18" i="7"/>
  <c r="E19" i="9" s="1"/>
  <c r="J17" i="7"/>
  <c r="J16" i="7"/>
  <c r="E17" i="9" s="1"/>
  <c r="J15" i="7"/>
  <c r="E16" i="9" s="1"/>
  <c r="J14" i="7"/>
  <c r="E15" i="9" s="1"/>
  <c r="J13" i="7"/>
  <c r="E14" i="9" s="1"/>
  <c r="J12" i="7"/>
  <c r="E13" i="9" s="1"/>
  <c r="J11" i="7"/>
  <c r="J10" i="7"/>
  <c r="E11" i="9" s="1"/>
  <c r="J9" i="7"/>
  <c r="E10" i="9" s="1"/>
  <c r="J8" i="7"/>
  <c r="E9" i="9" s="1"/>
  <c r="J7" i="7"/>
  <c r="E8" i="9" s="1"/>
  <c r="J6" i="7"/>
  <c r="E7" i="9" s="1"/>
  <c r="J5" i="7"/>
  <c r="J4" i="7"/>
  <c r="E5" i="9" s="1"/>
  <c r="F403" i="7"/>
  <c r="F402" i="7"/>
  <c r="F401" i="7"/>
  <c r="F400" i="7"/>
  <c r="F400" i="10" s="1"/>
  <c r="F399" i="7"/>
  <c r="P399" i="7" s="1"/>
  <c r="F398" i="7"/>
  <c r="F398" i="10" s="1"/>
  <c r="F397" i="7"/>
  <c r="F396" i="7"/>
  <c r="F395" i="7"/>
  <c r="F395" i="10" s="1"/>
  <c r="F394" i="7"/>
  <c r="F394" i="10" s="1"/>
  <c r="F393" i="7"/>
  <c r="F392" i="7"/>
  <c r="F391" i="7"/>
  <c r="F390" i="7"/>
  <c r="F390" i="10" s="1"/>
  <c r="F389" i="7"/>
  <c r="F389" i="10" s="1"/>
  <c r="F388" i="7"/>
  <c r="F387" i="7"/>
  <c r="F387" i="10" s="1"/>
  <c r="F386" i="7"/>
  <c r="F386" i="10" s="1"/>
  <c r="F385" i="7"/>
  <c r="F384" i="7"/>
  <c r="F383" i="7"/>
  <c r="F383" i="10" s="1"/>
  <c r="F382" i="7"/>
  <c r="F382" i="10" s="1"/>
  <c r="F381" i="7"/>
  <c r="F380" i="7"/>
  <c r="P380" i="7" s="1"/>
  <c r="F379" i="7"/>
  <c r="F378" i="7"/>
  <c r="F378" i="10" s="1"/>
  <c r="F377" i="7"/>
  <c r="F377" i="10" s="1"/>
  <c r="F376" i="7"/>
  <c r="F376" i="10" s="1"/>
  <c r="F375" i="7"/>
  <c r="F374" i="7"/>
  <c r="F374" i="10" s="1"/>
  <c r="F373" i="7"/>
  <c r="F372" i="7"/>
  <c r="F371" i="7"/>
  <c r="F371" i="10" s="1"/>
  <c r="F370" i="7"/>
  <c r="F369" i="7"/>
  <c r="F368" i="7"/>
  <c r="F367" i="7"/>
  <c r="F366" i="7"/>
  <c r="F365" i="7"/>
  <c r="F364" i="7"/>
  <c r="F364" i="10" s="1"/>
  <c r="F363" i="7"/>
  <c r="F362" i="7"/>
  <c r="F362" i="10" s="1"/>
  <c r="F361" i="7"/>
  <c r="F360" i="7"/>
  <c r="F360" i="10" s="1"/>
  <c r="F359" i="7"/>
  <c r="F359" i="10" s="1"/>
  <c r="F358" i="7"/>
  <c r="F358" i="10" s="1"/>
  <c r="F357" i="7"/>
  <c r="F356" i="7"/>
  <c r="F355" i="7"/>
  <c r="F354" i="7"/>
  <c r="F354" i="10" s="1"/>
  <c r="F353" i="7"/>
  <c r="F353" i="10" s="1"/>
  <c r="F352" i="7"/>
  <c r="F351" i="7"/>
  <c r="P351" i="7" s="1"/>
  <c r="F350" i="7"/>
  <c r="F350" i="10" s="1"/>
  <c r="F349" i="7"/>
  <c r="F347" i="7"/>
  <c r="P347" i="7" s="1"/>
  <c r="F346" i="7"/>
  <c r="F345" i="7"/>
  <c r="F344" i="7"/>
  <c r="F343" i="7"/>
  <c r="F343" i="10" s="1"/>
  <c r="F342" i="7"/>
  <c r="F342" i="10" s="1"/>
  <c r="F341" i="7"/>
  <c r="F341" i="10" s="1"/>
  <c r="F340" i="7"/>
  <c r="F339" i="7"/>
  <c r="F339" i="10" s="1"/>
  <c r="F338" i="7"/>
  <c r="F337" i="7"/>
  <c r="F337" i="10" s="1"/>
  <c r="F336" i="7"/>
  <c r="F336" i="10" s="1"/>
  <c r="F335" i="7"/>
  <c r="F335" i="10" s="1"/>
  <c r="F334" i="7"/>
  <c r="F333" i="7"/>
  <c r="F332" i="7"/>
  <c r="P332" i="7" s="1"/>
  <c r="F331" i="7"/>
  <c r="F331" i="10" s="1"/>
  <c r="F330" i="7"/>
  <c r="F330" i="10" s="1"/>
  <c r="F329" i="7"/>
  <c r="F329" i="10" s="1"/>
  <c r="F328" i="7"/>
  <c r="F327" i="7"/>
  <c r="F326" i="7"/>
  <c r="F325" i="7"/>
  <c r="F325" i="10" s="1"/>
  <c r="F324" i="7"/>
  <c r="F324" i="10" s="1"/>
  <c r="F323" i="7"/>
  <c r="F323" i="10" s="1"/>
  <c r="F322" i="7"/>
  <c r="F321" i="7"/>
  <c r="F320" i="7"/>
  <c r="F319" i="7"/>
  <c r="F319" i="10" s="1"/>
  <c r="F318" i="7"/>
  <c r="F317" i="7"/>
  <c r="F317" i="10" s="1"/>
  <c r="F316" i="7"/>
  <c r="F316" i="10" s="1"/>
  <c r="F315" i="7"/>
  <c r="F314" i="7"/>
  <c r="F313" i="7"/>
  <c r="F313" i="10" s="1"/>
  <c r="F312" i="7"/>
  <c r="F311" i="7"/>
  <c r="F311" i="10" s="1"/>
  <c r="F310" i="7"/>
  <c r="F310" i="10" s="1"/>
  <c r="F309" i="7"/>
  <c r="F308" i="7"/>
  <c r="F307" i="7"/>
  <c r="F307" i="10" s="1"/>
  <c r="F306" i="7"/>
  <c r="F306" i="10" s="1"/>
  <c r="F305" i="7"/>
  <c r="F304" i="7"/>
  <c r="F303" i="7"/>
  <c r="P303" i="7" s="1"/>
  <c r="F302" i="7"/>
  <c r="F301" i="7"/>
  <c r="F301" i="10" s="1"/>
  <c r="F300" i="7"/>
  <c r="F299" i="7"/>
  <c r="F299" i="10" s="1"/>
  <c r="F298" i="7"/>
  <c r="F298" i="10" s="1"/>
  <c r="F297" i="7"/>
  <c r="F296" i="7"/>
  <c r="F295" i="7"/>
  <c r="F295" i="10" s="1"/>
  <c r="F294" i="7"/>
  <c r="F294" i="10" s="1"/>
  <c r="F293" i="7"/>
  <c r="F293" i="10" s="1"/>
  <c r="F292" i="7"/>
  <c r="F292" i="10" s="1"/>
  <c r="F291" i="7"/>
  <c r="F290" i="7"/>
  <c r="F289" i="7"/>
  <c r="F289" i="10" s="1"/>
  <c r="F288" i="7"/>
  <c r="F287" i="7"/>
  <c r="F287" i="10" s="1"/>
  <c r="F286" i="7"/>
  <c r="F285" i="7"/>
  <c r="F284" i="7"/>
  <c r="P284" i="7" s="1"/>
  <c r="F283" i="7"/>
  <c r="F283" i="10" s="1"/>
  <c r="F282" i="7"/>
  <c r="F281" i="7"/>
  <c r="F280" i="7"/>
  <c r="F280" i="10" s="1"/>
  <c r="F279" i="7"/>
  <c r="F278" i="7"/>
  <c r="F277" i="7"/>
  <c r="F277" i="10" s="1"/>
  <c r="F276" i="7"/>
  <c r="F276" i="10" s="1"/>
  <c r="F275" i="7"/>
  <c r="F274" i="7"/>
  <c r="F274" i="10" s="1"/>
  <c r="F273" i="7"/>
  <c r="F272" i="7"/>
  <c r="F271" i="7"/>
  <c r="F271" i="10" s="1"/>
  <c r="F270" i="7"/>
  <c r="F270" i="10" s="1"/>
  <c r="F269" i="7"/>
  <c r="F269" i="10" s="1"/>
  <c r="F268" i="7"/>
  <c r="F267" i="7"/>
  <c r="F266" i="7"/>
  <c r="F265" i="7"/>
  <c r="F265" i="10" s="1"/>
  <c r="F264" i="7"/>
  <c r="F263" i="7"/>
  <c r="F263" i="10" s="1"/>
  <c r="F262" i="7"/>
  <c r="F262" i="10" s="1"/>
  <c r="F261" i="7"/>
  <c r="F260" i="7"/>
  <c r="F259" i="7"/>
  <c r="F259" i="10" s="1"/>
  <c r="F258" i="7"/>
  <c r="F258" i="10" s="1"/>
  <c r="F257" i="7"/>
  <c r="F257" i="10" s="1"/>
  <c r="F256" i="7"/>
  <c r="F256" i="10" s="1"/>
  <c r="F255" i="7"/>
  <c r="P255" i="7" s="1"/>
  <c r="F254" i="7"/>
  <c r="F253" i="7"/>
  <c r="F253" i="10" s="1"/>
  <c r="F252" i="7"/>
  <c r="F251" i="7"/>
  <c r="F251" i="10" s="1"/>
  <c r="F250" i="7"/>
  <c r="F250" i="10" s="1"/>
  <c r="F249" i="7"/>
  <c r="F248" i="7"/>
  <c r="P248" i="7" s="1"/>
  <c r="F247" i="7"/>
  <c r="F247" i="10" s="1"/>
  <c r="F246" i="7"/>
  <c r="F246" i="10" s="1"/>
  <c r="F245" i="7"/>
  <c r="F245" i="10" s="1"/>
  <c r="F244" i="7"/>
  <c r="F244" i="10" s="1"/>
  <c r="F243" i="7"/>
  <c r="P243" i="7" s="1"/>
  <c r="F242" i="7"/>
  <c r="F241" i="7"/>
  <c r="F241" i="10" s="1"/>
  <c r="F240" i="7"/>
  <c r="F239" i="7"/>
  <c r="F239" i="10" s="1"/>
  <c r="F238" i="7"/>
  <c r="P238" i="7" s="1"/>
  <c r="F237" i="7"/>
  <c r="F236" i="7"/>
  <c r="P236" i="7" s="1"/>
  <c r="F235" i="7"/>
  <c r="F235" i="10" s="1"/>
  <c r="F234" i="7"/>
  <c r="F234" i="10" s="1"/>
  <c r="F233" i="7"/>
  <c r="F233" i="10" s="1"/>
  <c r="F232" i="7"/>
  <c r="F231" i="7"/>
  <c r="P231" i="7" s="1"/>
  <c r="F230" i="7"/>
  <c r="F229" i="7"/>
  <c r="F229" i="10" s="1"/>
  <c r="F228" i="7"/>
  <c r="F227" i="7"/>
  <c r="F226" i="7"/>
  <c r="P226" i="7" s="1"/>
  <c r="F225" i="7"/>
  <c r="F224" i="7"/>
  <c r="P224" i="7" s="1"/>
  <c r="F223" i="7"/>
  <c r="F223" i="10" s="1"/>
  <c r="F222" i="7"/>
  <c r="F222" i="10" s="1"/>
  <c r="F221" i="7"/>
  <c r="F220" i="7"/>
  <c r="F220" i="10" s="1"/>
  <c r="F219" i="7"/>
  <c r="F219" i="10" s="1"/>
  <c r="F218" i="7"/>
  <c r="F217" i="7"/>
  <c r="F217" i="10" s="1"/>
  <c r="F216" i="7"/>
  <c r="F215" i="7"/>
  <c r="F215" i="10" s="1"/>
  <c r="F214" i="7"/>
  <c r="F214" i="10" s="1"/>
  <c r="F213" i="7"/>
  <c r="F212" i="7"/>
  <c r="P212" i="7" s="1"/>
  <c r="F211" i="7"/>
  <c r="F211" i="10" s="1"/>
  <c r="F210" i="7"/>
  <c r="F209" i="7"/>
  <c r="F209" i="10" s="1"/>
  <c r="F208" i="7"/>
  <c r="F207" i="7"/>
  <c r="P207" i="7" s="1"/>
  <c r="F206" i="7"/>
  <c r="F205" i="7"/>
  <c r="F205" i="10" s="1"/>
  <c r="F204" i="7"/>
  <c r="F203" i="7"/>
  <c r="F202" i="7"/>
  <c r="P202" i="7" s="1"/>
  <c r="F201" i="7"/>
  <c r="F200" i="7"/>
  <c r="P200" i="7" s="1"/>
  <c r="F199" i="7"/>
  <c r="F199" i="10" s="1"/>
  <c r="F198" i="7"/>
  <c r="F198" i="10" s="1"/>
  <c r="F197" i="7"/>
  <c r="F197" i="10" s="1"/>
  <c r="F196" i="7"/>
  <c r="F196" i="10" s="1"/>
  <c r="F195" i="7"/>
  <c r="F195" i="10" s="1"/>
  <c r="F194" i="7"/>
  <c r="F193" i="7"/>
  <c r="F193" i="10" s="1"/>
  <c r="F192" i="7"/>
  <c r="F192" i="10" s="1"/>
  <c r="F191" i="7"/>
  <c r="F191" i="10" s="1"/>
  <c r="F190" i="7"/>
  <c r="F190" i="10" s="1"/>
  <c r="F189" i="7"/>
  <c r="F188" i="7"/>
  <c r="P188" i="7" s="1"/>
  <c r="F187" i="7"/>
  <c r="F187" i="10" s="1"/>
  <c r="F186" i="7"/>
  <c r="F185" i="7"/>
  <c r="F184" i="7"/>
  <c r="F183" i="7"/>
  <c r="P183" i="7" s="1"/>
  <c r="F182" i="7"/>
  <c r="F181" i="7"/>
  <c r="F181" i="10" s="1"/>
  <c r="F180" i="7"/>
  <c r="F180" i="10" s="1"/>
  <c r="F179" i="7"/>
  <c r="F179" i="10" s="1"/>
  <c r="F178" i="7"/>
  <c r="P178" i="7" s="1"/>
  <c r="F177" i="7"/>
  <c r="F176" i="7"/>
  <c r="P176" i="7" s="1"/>
  <c r="F175" i="7"/>
  <c r="F175" i="10" s="1"/>
  <c r="F174" i="7"/>
  <c r="F173" i="7"/>
  <c r="F173" i="10" s="1"/>
  <c r="F172" i="7"/>
  <c r="F172" i="10" s="1"/>
  <c r="F171" i="7"/>
  <c r="F171" i="10" s="1"/>
  <c r="F170" i="7"/>
  <c r="F169" i="7"/>
  <c r="F169" i="10" s="1"/>
  <c r="F168" i="7"/>
  <c r="F167" i="7"/>
  <c r="F167" i="10" s="1"/>
  <c r="F166" i="7"/>
  <c r="F166" i="10" s="1"/>
  <c r="F165" i="7"/>
  <c r="F164" i="7"/>
  <c r="P164" i="7" s="1"/>
  <c r="F163" i="7"/>
  <c r="F163" i="10" s="1"/>
  <c r="F162" i="7"/>
  <c r="F162" i="10" s="1"/>
  <c r="F161" i="7"/>
  <c r="F161" i="10" s="1"/>
  <c r="F160" i="7"/>
  <c r="F160" i="10" s="1"/>
  <c r="F159" i="7"/>
  <c r="P159" i="7" s="1"/>
  <c r="F158" i="7"/>
  <c r="F157" i="7"/>
  <c r="F157" i="10" s="1"/>
  <c r="F156" i="7"/>
  <c r="F155" i="7"/>
  <c r="F155" i="10" s="1"/>
  <c r="F154" i="7"/>
  <c r="F154" i="10" s="1"/>
  <c r="F153" i="7"/>
  <c r="F152" i="7"/>
  <c r="P152" i="7" s="1"/>
  <c r="F151" i="7"/>
  <c r="F151" i="10" s="1"/>
  <c r="F150" i="7"/>
  <c r="F149" i="7"/>
  <c r="F149" i="10" s="1"/>
  <c r="F148" i="7"/>
  <c r="F147" i="7"/>
  <c r="P147" i="7" s="1"/>
  <c r="F146" i="7"/>
  <c r="F145" i="7"/>
  <c r="F145" i="10" s="1"/>
  <c r="F144" i="7"/>
  <c r="F143" i="7"/>
  <c r="F143" i="10" s="1"/>
  <c r="F142" i="7"/>
  <c r="P142" i="7" s="1"/>
  <c r="F141" i="7"/>
  <c r="F140" i="7"/>
  <c r="P140" i="7" s="1"/>
  <c r="F139" i="7"/>
  <c r="F139" i="10" s="1"/>
  <c r="F138" i="7"/>
  <c r="F138" i="10" s="1"/>
  <c r="F137" i="7"/>
  <c r="F137" i="10" s="1"/>
  <c r="F136" i="7"/>
  <c r="F135" i="7"/>
  <c r="P135" i="7" s="1"/>
  <c r="F134" i="7"/>
  <c r="F133" i="7"/>
  <c r="F133" i="10" s="1"/>
  <c r="F132" i="7"/>
  <c r="F132" i="10" s="1"/>
  <c r="F131" i="7"/>
  <c r="F131" i="10" s="1"/>
  <c r="F130" i="7"/>
  <c r="F130" i="10" s="1"/>
  <c r="F129" i="7"/>
  <c r="F128" i="7"/>
  <c r="P128" i="7" s="1"/>
  <c r="F127" i="7"/>
  <c r="F127" i="10" s="1"/>
  <c r="F126" i="7"/>
  <c r="F125" i="7"/>
  <c r="F125" i="10" s="1"/>
  <c r="F124" i="7"/>
  <c r="F124" i="10" s="1"/>
  <c r="F123" i="7"/>
  <c r="F123" i="10" s="1"/>
  <c r="F122" i="7"/>
  <c r="F121" i="7"/>
  <c r="F121" i="10" s="1"/>
  <c r="F120" i="7"/>
  <c r="F119" i="7"/>
  <c r="F119" i="10" s="1"/>
  <c r="F118" i="7"/>
  <c r="P118" i="7" s="1"/>
  <c r="F117" i="7"/>
  <c r="F116" i="7"/>
  <c r="P116" i="7" s="1"/>
  <c r="F115" i="7"/>
  <c r="F115" i="10" s="1"/>
  <c r="F114" i="7"/>
  <c r="F113" i="7"/>
  <c r="F112" i="7"/>
  <c r="F112" i="10" s="1"/>
  <c r="F111" i="7"/>
  <c r="P111" i="7" s="1"/>
  <c r="F110" i="7"/>
  <c r="F109" i="7"/>
  <c r="F109" i="10" s="1"/>
  <c r="F108" i="7"/>
  <c r="F108" i="10" s="1"/>
  <c r="F107" i="7"/>
  <c r="F107" i="10" s="1"/>
  <c r="F106" i="7"/>
  <c r="F106" i="10" s="1"/>
  <c r="F105" i="7"/>
  <c r="F104" i="7"/>
  <c r="P104" i="7" s="1"/>
  <c r="F103" i="7"/>
  <c r="F103" i="10" s="1"/>
  <c r="F102" i="7"/>
  <c r="F102" i="10" s="1"/>
  <c r="F101" i="7"/>
  <c r="F101" i="10" s="1"/>
  <c r="F100" i="7"/>
  <c r="F99" i="7"/>
  <c r="P99" i="7" s="1"/>
  <c r="F98" i="7"/>
  <c r="F97" i="7"/>
  <c r="F97" i="10" s="1"/>
  <c r="F96" i="7"/>
  <c r="F95" i="7"/>
  <c r="F95" i="10" s="1"/>
  <c r="F94" i="7"/>
  <c r="F94" i="10" s="1"/>
  <c r="F93" i="7"/>
  <c r="F92" i="7"/>
  <c r="P92" i="7" s="1"/>
  <c r="F91" i="7"/>
  <c r="F91" i="10" s="1"/>
  <c r="F90" i="7"/>
  <c r="F89" i="7"/>
  <c r="F88" i="7"/>
  <c r="F87" i="7"/>
  <c r="P87" i="7" s="1"/>
  <c r="F86" i="7"/>
  <c r="F85" i="7"/>
  <c r="F85" i="10" s="1"/>
  <c r="F84" i="7"/>
  <c r="F83" i="7"/>
  <c r="F82" i="7"/>
  <c r="P82" i="7" s="1"/>
  <c r="F81" i="7"/>
  <c r="F80" i="7"/>
  <c r="F80" i="10" s="1"/>
  <c r="F79" i="7"/>
  <c r="F78" i="7"/>
  <c r="F78" i="10" s="1"/>
  <c r="F77" i="7"/>
  <c r="F77" i="10" s="1"/>
  <c r="F76" i="7"/>
  <c r="F76" i="10" s="1"/>
  <c r="F75" i="7"/>
  <c r="P75" i="7" s="1"/>
  <c r="F74" i="7"/>
  <c r="F73" i="7"/>
  <c r="F73" i="10" s="1"/>
  <c r="F72" i="7"/>
  <c r="F71" i="7"/>
  <c r="F71" i="10" s="1"/>
  <c r="F70" i="7"/>
  <c r="F70" i="10" s="1"/>
  <c r="F69" i="7"/>
  <c r="F68" i="7"/>
  <c r="P68" i="7" s="1"/>
  <c r="F67" i="7"/>
  <c r="F67" i="10" s="1"/>
  <c r="F66" i="7"/>
  <c r="F66" i="10" s="1"/>
  <c r="F65" i="7"/>
  <c r="F63" i="7"/>
  <c r="F62" i="7"/>
  <c r="F61" i="7"/>
  <c r="F60" i="7"/>
  <c r="F60" i="10" s="1"/>
  <c r="F59" i="7"/>
  <c r="F59" i="10" s="1"/>
  <c r="F58" i="7"/>
  <c r="F57" i="7"/>
  <c r="F56" i="7"/>
  <c r="P56" i="7" s="1"/>
  <c r="F55" i="7"/>
  <c r="F55" i="10" s="1"/>
  <c r="F54" i="7"/>
  <c r="F54" i="10" s="1"/>
  <c r="F53" i="7"/>
  <c r="F53" i="10" s="1"/>
  <c r="F52" i="7"/>
  <c r="F51" i="7"/>
  <c r="F50" i="7"/>
  <c r="P50" i="7" s="1"/>
  <c r="F49" i="7"/>
  <c r="P49" i="7" s="1"/>
  <c r="F48" i="7"/>
  <c r="F48" i="10" s="1"/>
  <c r="F47" i="7"/>
  <c r="F47" i="10" s="1"/>
  <c r="F46" i="7"/>
  <c r="F46" i="10" s="1"/>
  <c r="F45" i="7"/>
  <c r="F45" i="10" s="1"/>
  <c r="F44" i="7"/>
  <c r="P44" i="7" s="1"/>
  <c r="F43" i="7"/>
  <c r="F43" i="10" s="1"/>
  <c r="F42" i="7"/>
  <c r="F42" i="10" s="1"/>
  <c r="F41" i="7"/>
  <c r="F41" i="10" s="1"/>
  <c r="F40" i="7"/>
  <c r="F39" i="7"/>
  <c r="F39" i="10" s="1"/>
  <c r="F38" i="7"/>
  <c r="F38" i="10" s="1"/>
  <c r="F37" i="7"/>
  <c r="P37" i="7" s="1"/>
  <c r="F36" i="7"/>
  <c r="F36" i="10" s="1"/>
  <c r="F35" i="7"/>
  <c r="F34" i="7"/>
  <c r="F34" i="10" s="1"/>
  <c r="F33" i="7"/>
  <c r="F32" i="7"/>
  <c r="P32" i="7" s="1"/>
  <c r="F31" i="7"/>
  <c r="F31" i="10" s="1"/>
  <c r="F30" i="7"/>
  <c r="F30" i="10" s="1"/>
  <c r="F29" i="7"/>
  <c r="F29" i="10" s="1"/>
  <c r="F28" i="7"/>
  <c r="F28" i="10" s="1"/>
  <c r="F27" i="7"/>
  <c r="F27" i="10" s="1"/>
  <c r="F26" i="7"/>
  <c r="F26" i="10" s="1"/>
  <c r="F25" i="7"/>
  <c r="P25" i="7" s="1"/>
  <c r="F24" i="7"/>
  <c r="F24" i="10" s="1"/>
  <c r="F23" i="7"/>
  <c r="F22" i="7"/>
  <c r="F22" i="10" s="1"/>
  <c r="F21" i="7"/>
  <c r="F20" i="7"/>
  <c r="P20" i="7" s="1"/>
  <c r="F19" i="7"/>
  <c r="F19" i="10" s="1"/>
  <c r="F18" i="7"/>
  <c r="F18" i="10" s="1"/>
  <c r="F17" i="7"/>
  <c r="F16" i="7"/>
  <c r="F15" i="7"/>
  <c r="F15" i="10" s="1"/>
  <c r="F14" i="7"/>
  <c r="P14" i="7" s="1"/>
  <c r="F13" i="7"/>
  <c r="P13" i="7" s="1"/>
  <c r="F12" i="7"/>
  <c r="F12" i="10" s="1"/>
  <c r="F11" i="7"/>
  <c r="F11" i="10" s="1"/>
  <c r="F10" i="7"/>
  <c r="F10" i="10" s="1"/>
  <c r="F9" i="7"/>
  <c r="F8" i="7"/>
  <c r="P8" i="7" s="1"/>
  <c r="F7" i="7"/>
  <c r="F7" i="10" s="1"/>
  <c r="F6" i="7"/>
  <c r="F6" i="10" s="1"/>
  <c r="F5" i="7"/>
  <c r="F4" i="7"/>
  <c r="P4" i="7" s="1"/>
  <c r="E403" i="7"/>
  <c r="E402" i="7"/>
  <c r="E402" i="10" s="1"/>
  <c r="K402" i="10" s="1"/>
  <c r="E401" i="7"/>
  <c r="E400" i="7"/>
  <c r="E399" i="7"/>
  <c r="O399" i="7" s="1"/>
  <c r="E398" i="7"/>
  <c r="E397" i="7"/>
  <c r="E396" i="7"/>
  <c r="E395" i="7"/>
  <c r="E394" i="7"/>
  <c r="E393" i="7"/>
  <c r="E392" i="7"/>
  <c r="E391" i="7"/>
  <c r="E390" i="7"/>
  <c r="E389" i="7"/>
  <c r="E388" i="7"/>
  <c r="E387" i="7"/>
  <c r="E386" i="7"/>
  <c r="E385" i="7"/>
  <c r="E384" i="7"/>
  <c r="E383" i="7"/>
  <c r="E382" i="7"/>
  <c r="E381" i="7"/>
  <c r="E380" i="7"/>
  <c r="E379" i="7"/>
  <c r="E378" i="7"/>
  <c r="E377" i="7"/>
  <c r="E377" i="10" s="1"/>
  <c r="K377" i="10" s="1"/>
  <c r="E376" i="7"/>
  <c r="E375" i="7"/>
  <c r="E374" i="7"/>
  <c r="E373" i="7"/>
  <c r="E372" i="7"/>
  <c r="E371" i="7"/>
  <c r="E370" i="7"/>
  <c r="E369" i="7"/>
  <c r="E368" i="7"/>
  <c r="E367" i="7"/>
  <c r="E366" i="7"/>
  <c r="E365" i="7"/>
  <c r="O365" i="7" s="1"/>
  <c r="E364" i="7"/>
  <c r="E363" i="7"/>
  <c r="E362" i="7"/>
  <c r="E362" i="10" s="1"/>
  <c r="K362" i="10" s="1"/>
  <c r="E361" i="7"/>
  <c r="E360" i="7"/>
  <c r="E359" i="7"/>
  <c r="E358" i="7"/>
  <c r="E357" i="7"/>
  <c r="E356" i="7"/>
  <c r="E355" i="7"/>
  <c r="E354" i="7"/>
  <c r="E353" i="7"/>
  <c r="E352" i="7"/>
  <c r="E352" i="10" s="1"/>
  <c r="K352" i="10" s="1"/>
  <c r="E351" i="7"/>
  <c r="E350" i="7"/>
  <c r="E349" i="7"/>
  <c r="E348" i="7"/>
  <c r="E347" i="7"/>
  <c r="E346" i="7"/>
  <c r="E345" i="7"/>
  <c r="E344" i="7"/>
  <c r="E343" i="7"/>
  <c r="E342" i="7"/>
  <c r="E341" i="7"/>
  <c r="E340" i="7"/>
  <c r="E339" i="7"/>
  <c r="O339" i="7" s="1"/>
  <c r="E338" i="7"/>
  <c r="E337" i="7"/>
  <c r="E336" i="7"/>
  <c r="E335" i="7"/>
  <c r="E334" i="7"/>
  <c r="E333" i="7"/>
  <c r="E332" i="7"/>
  <c r="E331" i="7"/>
  <c r="E330" i="7"/>
  <c r="E329" i="7"/>
  <c r="E328" i="7"/>
  <c r="E327" i="7"/>
  <c r="E326" i="7"/>
  <c r="E325" i="7"/>
  <c r="E324" i="7"/>
  <c r="E323" i="7"/>
  <c r="E322" i="7"/>
  <c r="E321" i="7"/>
  <c r="E320" i="7"/>
  <c r="E319" i="7"/>
  <c r="E318" i="7"/>
  <c r="E317" i="7"/>
  <c r="O317" i="7" s="1"/>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O291" i="7" s="1"/>
  <c r="E290" i="7"/>
  <c r="E289" i="7"/>
  <c r="E288" i="7"/>
  <c r="E287" i="7"/>
  <c r="E286" i="7"/>
  <c r="E285" i="7"/>
  <c r="E284" i="7"/>
  <c r="E283" i="7"/>
  <c r="E282" i="7"/>
  <c r="E281" i="7"/>
  <c r="E280" i="7"/>
  <c r="E279" i="7"/>
  <c r="E278" i="7"/>
  <c r="E278" i="10" s="1"/>
  <c r="K278" i="10" s="1"/>
  <c r="E277" i="7"/>
  <c r="E276" i="7"/>
  <c r="E275" i="7"/>
  <c r="E274" i="7"/>
  <c r="E273" i="7"/>
  <c r="E272" i="7"/>
  <c r="E271" i="7"/>
  <c r="E270" i="7"/>
  <c r="E269" i="7"/>
  <c r="O269" i="7" s="1"/>
  <c r="E268" i="7"/>
  <c r="E268" i="10" s="1"/>
  <c r="K268" i="10" s="1"/>
  <c r="E267" i="7"/>
  <c r="E266" i="7"/>
  <c r="E266" i="10" s="1"/>
  <c r="K266" i="10" s="1"/>
  <c r="E265" i="7"/>
  <c r="E264" i="7"/>
  <c r="E263" i="7"/>
  <c r="E262" i="7"/>
  <c r="E261" i="7"/>
  <c r="E260" i="7"/>
  <c r="E259" i="7"/>
  <c r="E258" i="7"/>
  <c r="E257" i="7"/>
  <c r="E257" i="10" s="1"/>
  <c r="K257" i="10" s="1"/>
  <c r="E256" i="7"/>
  <c r="E256" i="10" s="1"/>
  <c r="K256" i="10" s="1"/>
  <c r="E255" i="7"/>
  <c r="O255" i="7" s="1"/>
  <c r="E254" i="7"/>
  <c r="E253" i="7"/>
  <c r="E252" i="7"/>
  <c r="E251" i="7"/>
  <c r="E250" i="7"/>
  <c r="E249" i="7"/>
  <c r="E248" i="7"/>
  <c r="E247" i="7"/>
  <c r="E246" i="7"/>
  <c r="E245" i="7"/>
  <c r="O245" i="7" s="1"/>
  <c r="E244" i="7"/>
  <c r="E244" i="10" s="1"/>
  <c r="K244" i="10" s="1"/>
  <c r="E243" i="7"/>
  <c r="O243" i="7" s="1"/>
  <c r="E242" i="7"/>
  <c r="E241" i="7"/>
  <c r="E240" i="7"/>
  <c r="E239" i="7"/>
  <c r="E238" i="7"/>
  <c r="E237" i="7"/>
  <c r="E236" i="7"/>
  <c r="E235" i="7"/>
  <c r="E234" i="7"/>
  <c r="E233" i="7"/>
  <c r="E233" i="10" s="1"/>
  <c r="K233" i="10" s="1"/>
  <c r="E232" i="7"/>
  <c r="E231" i="7"/>
  <c r="O231" i="7" s="1"/>
  <c r="E230" i="7"/>
  <c r="E229" i="7"/>
  <c r="E228" i="7"/>
  <c r="E227" i="7"/>
  <c r="E226" i="7"/>
  <c r="E225" i="7"/>
  <c r="E224" i="7"/>
  <c r="E223" i="7"/>
  <c r="E222" i="7"/>
  <c r="E221" i="7"/>
  <c r="O221" i="7" s="1"/>
  <c r="E220" i="7"/>
  <c r="E219" i="7"/>
  <c r="O219" i="7" s="1"/>
  <c r="E218" i="7"/>
  <c r="E217" i="7"/>
  <c r="E216" i="7"/>
  <c r="E215" i="7"/>
  <c r="E214" i="7"/>
  <c r="E213" i="7"/>
  <c r="E212" i="7"/>
  <c r="E211" i="7"/>
  <c r="E210" i="7"/>
  <c r="E210" i="10" s="1"/>
  <c r="K210" i="10" s="1"/>
  <c r="E209" i="7"/>
  <c r="O209" i="7" s="1"/>
  <c r="E208" i="7"/>
  <c r="E207" i="7"/>
  <c r="O207" i="7" s="1"/>
  <c r="E206" i="7"/>
  <c r="E205" i="7"/>
  <c r="E204" i="7"/>
  <c r="E203" i="7"/>
  <c r="E202" i="7"/>
  <c r="E201" i="7"/>
  <c r="E200" i="7"/>
  <c r="E199" i="7"/>
  <c r="E198" i="7"/>
  <c r="E197" i="7"/>
  <c r="O197" i="7" s="1"/>
  <c r="E196" i="7"/>
  <c r="E195" i="7"/>
  <c r="O195" i="7" s="1"/>
  <c r="E194" i="7"/>
  <c r="E193" i="7"/>
  <c r="E192" i="7"/>
  <c r="E190" i="7"/>
  <c r="O190" i="7" s="1"/>
  <c r="E189" i="7"/>
  <c r="E188" i="7"/>
  <c r="E187" i="7"/>
  <c r="E186" i="7"/>
  <c r="E185" i="7"/>
  <c r="E185" i="10" s="1"/>
  <c r="K185" i="10" s="1"/>
  <c r="E184" i="7"/>
  <c r="E183" i="7"/>
  <c r="E183" i="10" s="1"/>
  <c r="K183" i="10" s="1"/>
  <c r="E182" i="7"/>
  <c r="E181" i="7"/>
  <c r="E180" i="7"/>
  <c r="E179" i="7"/>
  <c r="E178" i="7"/>
  <c r="O178" i="7" s="1"/>
  <c r="E177" i="7"/>
  <c r="E176" i="7"/>
  <c r="E175" i="7"/>
  <c r="E174" i="7"/>
  <c r="E173" i="7"/>
  <c r="O173" i="7" s="1"/>
  <c r="E172" i="7"/>
  <c r="E171" i="7"/>
  <c r="E170" i="7"/>
  <c r="E169" i="7"/>
  <c r="E168" i="7"/>
  <c r="E167" i="7"/>
  <c r="E166" i="7"/>
  <c r="O166" i="7" s="1"/>
  <c r="E165" i="7"/>
  <c r="E164" i="7"/>
  <c r="E163" i="7"/>
  <c r="E162" i="7"/>
  <c r="E161" i="7"/>
  <c r="E161" i="10" s="1"/>
  <c r="K161" i="10" s="1"/>
  <c r="E160" i="7"/>
  <c r="E159" i="7"/>
  <c r="E158" i="7"/>
  <c r="E157" i="7"/>
  <c r="E156" i="7"/>
  <c r="E155" i="7"/>
  <c r="E154" i="7"/>
  <c r="O154" i="7" s="1"/>
  <c r="E153" i="7"/>
  <c r="E152" i="7"/>
  <c r="E151" i="7"/>
  <c r="E150" i="7"/>
  <c r="E149" i="7"/>
  <c r="O149" i="7" s="1"/>
  <c r="E148" i="7"/>
  <c r="E147" i="7"/>
  <c r="E146" i="7"/>
  <c r="E145" i="7"/>
  <c r="E144" i="7"/>
  <c r="E143" i="7"/>
  <c r="E142" i="7"/>
  <c r="O142" i="7" s="1"/>
  <c r="E141" i="7"/>
  <c r="E140" i="7"/>
  <c r="E139" i="7"/>
  <c r="E138" i="7"/>
  <c r="E137" i="7"/>
  <c r="E137" i="10" s="1"/>
  <c r="K137" i="10" s="1"/>
  <c r="E136" i="7"/>
  <c r="E135" i="7"/>
  <c r="E134" i="7"/>
  <c r="E133" i="7"/>
  <c r="E132" i="7"/>
  <c r="E131" i="7"/>
  <c r="E130" i="7"/>
  <c r="O130" i="7" s="1"/>
  <c r="E129" i="7"/>
  <c r="E128" i="7"/>
  <c r="E127" i="7"/>
  <c r="E126" i="7"/>
  <c r="E125" i="7"/>
  <c r="O125" i="7" s="1"/>
  <c r="E124" i="7"/>
  <c r="E123" i="7"/>
  <c r="E123" i="10" s="1"/>
  <c r="K123" i="10" s="1"/>
  <c r="E122" i="7"/>
  <c r="E120" i="7"/>
  <c r="E119" i="7"/>
  <c r="E118" i="7"/>
  <c r="O118" i="7" s="1"/>
  <c r="E117" i="7"/>
  <c r="E116" i="7"/>
  <c r="E115" i="7"/>
  <c r="E114" i="7"/>
  <c r="E113" i="7"/>
  <c r="E112" i="7"/>
  <c r="E111" i="7"/>
  <c r="O111" i="7" s="1"/>
  <c r="E110" i="7"/>
  <c r="E109" i="7"/>
  <c r="E108" i="7"/>
  <c r="E107" i="7"/>
  <c r="E106" i="7"/>
  <c r="O106" i="7" s="1"/>
  <c r="E105" i="7"/>
  <c r="E104" i="7"/>
  <c r="E103" i="7"/>
  <c r="E102" i="7"/>
  <c r="E101" i="7"/>
  <c r="E100" i="7"/>
  <c r="E99" i="7"/>
  <c r="O99" i="7" s="1"/>
  <c r="E98" i="7"/>
  <c r="E97" i="7"/>
  <c r="E96" i="7"/>
  <c r="E95" i="7"/>
  <c r="E94" i="7"/>
  <c r="O94" i="7" s="1"/>
  <c r="E93" i="7"/>
  <c r="E92" i="7"/>
  <c r="E91" i="7"/>
  <c r="E90" i="7"/>
  <c r="E89" i="7"/>
  <c r="O89" i="7" s="1"/>
  <c r="E88" i="7"/>
  <c r="E87" i="7"/>
  <c r="O87" i="7" s="1"/>
  <c r="E86" i="7"/>
  <c r="E86" i="10" s="1"/>
  <c r="K86" i="10" s="1"/>
  <c r="E85" i="7"/>
  <c r="E84" i="7"/>
  <c r="E83" i="7"/>
  <c r="E82" i="7"/>
  <c r="O82" i="7" s="1"/>
  <c r="E81" i="7"/>
  <c r="E80" i="7"/>
  <c r="E79" i="7"/>
  <c r="E78" i="7"/>
  <c r="E77" i="7"/>
  <c r="E76" i="7"/>
  <c r="E75" i="7"/>
  <c r="O75" i="7" s="1"/>
  <c r="E74" i="7"/>
  <c r="E73" i="7"/>
  <c r="E72" i="7"/>
  <c r="E71" i="7"/>
  <c r="E70" i="7"/>
  <c r="O70" i="7" s="1"/>
  <c r="E69" i="7"/>
  <c r="E68" i="7"/>
  <c r="E67" i="7"/>
  <c r="E66" i="7"/>
  <c r="E65" i="7"/>
  <c r="E64" i="7"/>
  <c r="E63" i="7"/>
  <c r="O63" i="7" s="1"/>
  <c r="E62" i="7"/>
  <c r="E62" i="10" s="1"/>
  <c r="K62" i="10" s="1"/>
  <c r="E61" i="7"/>
  <c r="E60" i="7"/>
  <c r="E59" i="7"/>
  <c r="E58" i="7"/>
  <c r="O58" i="7" s="1"/>
  <c r="E57" i="7"/>
  <c r="E56" i="7"/>
  <c r="E55" i="7"/>
  <c r="E54" i="7"/>
  <c r="E53" i="7"/>
  <c r="E52" i="7"/>
  <c r="E51" i="7"/>
  <c r="O51" i="7" s="1"/>
  <c r="E50" i="7"/>
  <c r="E50" i="10" s="1"/>
  <c r="K50" i="10" s="1"/>
  <c r="E49" i="7"/>
  <c r="O49" i="7" s="1"/>
  <c r="E48" i="7"/>
  <c r="E47" i="7"/>
  <c r="O47" i="7" s="1"/>
  <c r="E46" i="7"/>
  <c r="O46" i="7" s="1"/>
  <c r="E45" i="7"/>
  <c r="O45" i="7" s="1"/>
  <c r="E44" i="7"/>
  <c r="O44" i="7" s="1"/>
  <c r="E43" i="7"/>
  <c r="E42" i="7"/>
  <c r="E41" i="7"/>
  <c r="O41" i="7" s="1"/>
  <c r="E40" i="7"/>
  <c r="E39" i="7"/>
  <c r="O39" i="7" s="1"/>
  <c r="E38" i="7"/>
  <c r="E38" i="10" s="1"/>
  <c r="K38" i="10" s="1"/>
  <c r="E37" i="7"/>
  <c r="O37" i="7" s="1"/>
  <c r="E36" i="7"/>
  <c r="E35" i="7"/>
  <c r="O35" i="7" s="1"/>
  <c r="E34" i="7"/>
  <c r="O34" i="7" s="1"/>
  <c r="E33" i="7"/>
  <c r="O33" i="7" s="1"/>
  <c r="E32" i="7"/>
  <c r="E31" i="7"/>
  <c r="E30" i="7"/>
  <c r="E29" i="7"/>
  <c r="O29" i="7" s="1"/>
  <c r="E28" i="7"/>
  <c r="E27" i="7"/>
  <c r="O27" i="7" s="1"/>
  <c r="E26" i="7"/>
  <c r="E25" i="7"/>
  <c r="O25" i="7" s="1"/>
  <c r="E24" i="7"/>
  <c r="E23" i="7"/>
  <c r="O23" i="7" s="1"/>
  <c r="E22" i="7"/>
  <c r="O22" i="7" s="1"/>
  <c r="E21" i="7"/>
  <c r="O21" i="7" s="1"/>
  <c r="E20" i="7"/>
  <c r="E19" i="7"/>
  <c r="E18" i="7"/>
  <c r="E17" i="7"/>
  <c r="E16" i="7"/>
  <c r="E16" i="10" s="1"/>
  <c r="K16" i="10" s="1"/>
  <c r="E15" i="7"/>
  <c r="O15" i="7" s="1"/>
  <c r="E14" i="7"/>
  <c r="E14" i="10" s="1"/>
  <c r="K14" i="10" s="1"/>
  <c r="E13" i="7"/>
  <c r="O13" i="7" s="1"/>
  <c r="E12" i="7"/>
  <c r="E11" i="7"/>
  <c r="O11" i="7" s="1"/>
  <c r="E10" i="7"/>
  <c r="O10" i="7" s="1"/>
  <c r="E9" i="7"/>
  <c r="O9" i="7" s="1"/>
  <c r="E8" i="7"/>
  <c r="E7" i="7"/>
  <c r="E6" i="7"/>
  <c r="E5" i="7"/>
  <c r="E4" i="7"/>
  <c r="E4" i="10" s="1"/>
  <c r="K4" i="10" s="1"/>
  <c r="D403" i="10"/>
  <c r="D402" i="10"/>
  <c r="D401" i="10"/>
  <c r="D400" i="10"/>
  <c r="D399" i="10"/>
  <c r="D398" i="10"/>
  <c r="D396" i="10"/>
  <c r="D395" i="10"/>
  <c r="D394" i="10"/>
  <c r="D391" i="10"/>
  <c r="D390" i="10"/>
  <c r="D389" i="10"/>
  <c r="D388" i="10"/>
  <c r="D387" i="10"/>
  <c r="D386" i="10"/>
  <c r="D385" i="10"/>
  <c r="D384" i="10"/>
  <c r="D383" i="10"/>
  <c r="D382" i="10"/>
  <c r="D379" i="10"/>
  <c r="D378" i="10"/>
  <c r="D377" i="10"/>
  <c r="D376" i="10"/>
  <c r="D375" i="10"/>
  <c r="D374" i="10"/>
  <c r="D372" i="10"/>
  <c r="D371" i="10"/>
  <c r="D370" i="10"/>
  <c r="D367" i="10"/>
  <c r="D366" i="10"/>
  <c r="D365" i="10"/>
  <c r="D364" i="10"/>
  <c r="D363" i="10"/>
  <c r="D362" i="10"/>
  <c r="D360" i="10"/>
  <c r="D359" i="10"/>
  <c r="D358" i="10"/>
  <c r="D357" i="10"/>
  <c r="D355" i="10"/>
  <c r="D353" i="10"/>
  <c r="D352" i="10"/>
  <c r="D351" i="10"/>
  <c r="D350" i="10"/>
  <c r="D348" i="10"/>
  <c r="D347" i="10"/>
  <c r="D346" i="10"/>
  <c r="D343" i="10"/>
  <c r="D342" i="10"/>
  <c r="D341" i="10"/>
  <c r="D340" i="10"/>
  <c r="D339" i="10"/>
  <c r="D338" i="10"/>
  <c r="D336" i="10"/>
  <c r="D335" i="10"/>
  <c r="D334" i="10"/>
  <c r="D331" i="10"/>
  <c r="D329" i="10"/>
  <c r="D328" i="10"/>
  <c r="D327" i="10"/>
  <c r="D326" i="10"/>
  <c r="D324" i="10"/>
  <c r="D323" i="10"/>
  <c r="D322" i="10"/>
  <c r="D319" i="10"/>
  <c r="D318" i="10"/>
  <c r="D317" i="10"/>
  <c r="D316" i="10"/>
  <c r="D315" i="10"/>
  <c r="D314" i="10"/>
  <c r="D313" i="10"/>
  <c r="D312" i="10"/>
  <c r="D311" i="10"/>
  <c r="D310" i="10"/>
  <c r="D309" i="10"/>
  <c r="D307" i="10"/>
  <c r="D306" i="10"/>
  <c r="D305" i="10"/>
  <c r="D304" i="10"/>
  <c r="D303" i="10"/>
  <c r="D302" i="10"/>
  <c r="D300" i="10"/>
  <c r="D299" i="10"/>
  <c r="D298" i="10"/>
  <c r="D295" i="10"/>
  <c r="D294" i="10"/>
  <c r="D293" i="10"/>
  <c r="D292" i="10"/>
  <c r="D291" i="10"/>
  <c r="D290" i="10"/>
  <c r="D288" i="10"/>
  <c r="D287" i="10"/>
  <c r="D286" i="10"/>
  <c r="D283" i="10"/>
  <c r="D282" i="10"/>
  <c r="D281" i="10"/>
  <c r="D280" i="10"/>
  <c r="D279" i="10"/>
  <c r="D278" i="10"/>
  <c r="D276" i="10"/>
  <c r="D275" i="10"/>
  <c r="D274" i="10"/>
  <c r="D271" i="10"/>
  <c r="D270" i="10"/>
  <c r="D269" i="10"/>
  <c r="D268" i="10"/>
  <c r="D267" i="10"/>
  <c r="D266" i="10"/>
  <c r="D264" i="10"/>
  <c r="D263" i="10"/>
  <c r="D262" i="10"/>
  <c r="D261" i="10"/>
  <c r="D259" i="10"/>
  <c r="D258" i="10"/>
  <c r="D257" i="10"/>
  <c r="D256" i="10"/>
  <c r="D255" i="10"/>
  <c r="D254" i="10"/>
  <c r="D252" i="10"/>
  <c r="D251" i="10"/>
  <c r="D250" i="10"/>
  <c r="D247" i="10"/>
  <c r="D246" i="10"/>
  <c r="D245" i="10"/>
  <c r="D244" i="10"/>
  <c r="D243" i="10"/>
  <c r="D242" i="10"/>
  <c r="D241" i="10"/>
  <c r="D240" i="10"/>
  <c r="D239" i="10"/>
  <c r="D238" i="10"/>
  <c r="D235" i="10"/>
  <c r="D234" i="10"/>
  <c r="D233" i="10"/>
  <c r="D232" i="10"/>
  <c r="D231" i="10"/>
  <c r="D230" i="10"/>
  <c r="D228" i="10"/>
  <c r="D227" i="10"/>
  <c r="D226" i="10"/>
  <c r="D223" i="10"/>
  <c r="D222" i="10"/>
  <c r="D221" i="10"/>
  <c r="D220" i="10"/>
  <c r="D219" i="10"/>
  <c r="D218" i="10"/>
  <c r="D216" i="10"/>
  <c r="D215" i="10"/>
  <c r="D214" i="10"/>
  <c r="D213" i="10"/>
  <c r="D211" i="10"/>
  <c r="D210" i="10"/>
  <c r="D209" i="10"/>
  <c r="D208" i="10"/>
  <c r="D207" i="10"/>
  <c r="D206" i="10"/>
  <c r="D204" i="10"/>
  <c r="D203" i="10"/>
  <c r="D202" i="10"/>
  <c r="D199" i="10"/>
  <c r="D198" i="10"/>
  <c r="D197" i="10"/>
  <c r="D196" i="10"/>
  <c r="D195" i="10"/>
  <c r="D194" i="10"/>
  <c r="D192" i="10"/>
  <c r="D191" i="10"/>
  <c r="D190" i="10"/>
  <c r="D187" i="10"/>
  <c r="D186" i="10"/>
  <c r="D185" i="10"/>
  <c r="D184" i="10"/>
  <c r="D183" i="10"/>
  <c r="D182" i="10"/>
  <c r="D180" i="10"/>
  <c r="D179" i="10"/>
  <c r="D178" i="10"/>
  <c r="D175" i="10"/>
  <c r="D174" i="10"/>
  <c r="D173" i="10"/>
  <c r="D172" i="10"/>
  <c r="D171" i="10"/>
  <c r="D170" i="10"/>
  <c r="D169" i="10"/>
  <c r="D168" i="10"/>
  <c r="D167" i="10"/>
  <c r="D166" i="10"/>
  <c r="D165" i="10"/>
  <c r="D163" i="10"/>
  <c r="D162" i="10"/>
  <c r="D161" i="10"/>
  <c r="D160" i="10"/>
  <c r="D159" i="10"/>
  <c r="D158" i="10"/>
  <c r="D156" i="10"/>
  <c r="D155" i="10"/>
  <c r="D154" i="10"/>
  <c r="D151" i="10"/>
  <c r="D150" i="10"/>
  <c r="D149" i="10"/>
  <c r="D148" i="10"/>
  <c r="D147" i="10"/>
  <c r="D146" i="10"/>
  <c r="D144" i="10"/>
  <c r="D143" i="10"/>
  <c r="D142" i="10"/>
  <c r="D139" i="10"/>
  <c r="D138" i="10"/>
  <c r="D137" i="10"/>
  <c r="D136" i="10"/>
  <c r="D135" i="10"/>
  <c r="D134" i="10"/>
  <c r="D132" i="10"/>
  <c r="D131" i="10"/>
  <c r="D130" i="10"/>
  <c r="D127" i="10"/>
  <c r="D126" i="10"/>
  <c r="D125" i="10"/>
  <c r="D124" i="10"/>
  <c r="D123" i="10"/>
  <c r="D122" i="10"/>
  <c r="D121" i="10"/>
  <c r="D120" i="10"/>
  <c r="D119" i="10"/>
  <c r="D118" i="10"/>
  <c r="D117" i="10"/>
  <c r="D115" i="10"/>
  <c r="D114" i="10"/>
  <c r="D113" i="10"/>
  <c r="D112" i="10"/>
  <c r="D111" i="10"/>
  <c r="D110" i="10"/>
  <c r="D109" i="10"/>
  <c r="D108" i="10"/>
  <c r="D107" i="10"/>
  <c r="D106" i="10"/>
  <c r="D103" i="10"/>
  <c r="D102" i="10"/>
  <c r="D101" i="10"/>
  <c r="D100" i="10"/>
  <c r="D99" i="10"/>
  <c r="D98" i="10"/>
  <c r="D97" i="10"/>
  <c r="D96" i="10"/>
  <c r="D95" i="10"/>
  <c r="D94" i="10"/>
  <c r="D91" i="10"/>
  <c r="D90" i="10"/>
  <c r="D89" i="10"/>
  <c r="D88" i="10"/>
  <c r="D87" i="10"/>
  <c r="D86" i="10"/>
  <c r="D85" i="10"/>
  <c r="D84" i="10"/>
  <c r="D83" i="10"/>
  <c r="D82" i="10"/>
  <c r="D81" i="10"/>
  <c r="D79" i="10"/>
  <c r="D78" i="10"/>
  <c r="D77" i="10"/>
  <c r="D76" i="10"/>
  <c r="D75" i="10"/>
  <c r="D74" i="10"/>
  <c r="D73" i="10"/>
  <c r="D72" i="10"/>
  <c r="D71" i="10"/>
  <c r="D70" i="10"/>
  <c r="D67" i="10"/>
  <c r="D66" i="10"/>
  <c r="D65" i="10"/>
  <c r="D64" i="10"/>
  <c r="D63" i="10"/>
  <c r="D62" i="10"/>
  <c r="D61" i="10"/>
  <c r="D60" i="10"/>
  <c r="D59" i="10"/>
  <c r="D58" i="10"/>
  <c r="D55" i="10"/>
  <c r="D54" i="10"/>
  <c r="D53" i="10"/>
  <c r="D52" i="10"/>
  <c r="D51" i="10"/>
  <c r="D50" i="10"/>
  <c r="D49" i="10"/>
  <c r="D48" i="10"/>
  <c r="D47" i="10"/>
  <c r="D46" i="10"/>
  <c r="N44" i="7"/>
  <c r="D43" i="10"/>
  <c r="D42" i="10"/>
  <c r="D41" i="10"/>
  <c r="D40" i="10"/>
  <c r="D39" i="10"/>
  <c r="D38" i="10"/>
  <c r="D36" i="10"/>
  <c r="D35" i="10"/>
  <c r="D34" i="10"/>
  <c r="N32" i="7"/>
  <c r="D31" i="10"/>
  <c r="D30" i="10"/>
  <c r="D29" i="10"/>
  <c r="D28" i="10"/>
  <c r="D27" i="10"/>
  <c r="D26" i="10"/>
  <c r="D24" i="10"/>
  <c r="D23" i="10"/>
  <c r="D22" i="10"/>
  <c r="N20" i="7"/>
  <c r="D19" i="10"/>
  <c r="D18" i="10"/>
  <c r="D17" i="10"/>
  <c r="D16" i="10"/>
  <c r="D15" i="10"/>
  <c r="D14" i="10"/>
  <c r="D13" i="10"/>
  <c r="D12" i="10"/>
  <c r="D11" i="10"/>
  <c r="D10" i="10"/>
  <c r="N8" i="7"/>
  <c r="D7" i="10"/>
  <c r="D6" i="10"/>
  <c r="D5" i="10"/>
  <c r="D4" i="10"/>
  <c r="H403" i="7"/>
  <c r="H403" i="10" s="1"/>
  <c r="C403" i="7"/>
  <c r="C403" i="10" s="1"/>
  <c r="B403" i="7"/>
  <c r="B403" i="10" s="1"/>
  <c r="H402" i="7"/>
  <c r="H402" i="10" s="1"/>
  <c r="C402" i="7"/>
  <c r="C402" i="10" s="1"/>
  <c r="B402" i="7"/>
  <c r="B402" i="10" s="1"/>
  <c r="H401" i="7"/>
  <c r="H401" i="10" s="1"/>
  <c r="C401" i="7"/>
  <c r="C401" i="10" s="1"/>
  <c r="B401" i="7"/>
  <c r="B401" i="10" s="1"/>
  <c r="H400" i="7"/>
  <c r="H400" i="10" s="1"/>
  <c r="C400" i="7"/>
  <c r="C400" i="10" s="1"/>
  <c r="B400" i="7"/>
  <c r="B400" i="10" s="1"/>
  <c r="H399" i="7"/>
  <c r="H399" i="10" s="1"/>
  <c r="C399" i="7"/>
  <c r="C399" i="10" s="1"/>
  <c r="B399" i="7"/>
  <c r="B399" i="10" s="1"/>
  <c r="H398" i="7"/>
  <c r="H398" i="10" s="1"/>
  <c r="C398" i="7"/>
  <c r="C398" i="10" s="1"/>
  <c r="B398" i="7"/>
  <c r="B398" i="10" s="1"/>
  <c r="H397" i="7"/>
  <c r="H397" i="10" s="1"/>
  <c r="C397" i="7"/>
  <c r="B397" i="7"/>
  <c r="B397" i="10" s="1"/>
  <c r="H396" i="7"/>
  <c r="H396" i="10" s="1"/>
  <c r="C396" i="7"/>
  <c r="C396" i="10" s="1"/>
  <c r="B396" i="7"/>
  <c r="B396" i="10" s="1"/>
  <c r="H395" i="7"/>
  <c r="H395" i="10" s="1"/>
  <c r="C395" i="7"/>
  <c r="C395" i="10" s="1"/>
  <c r="B395" i="7"/>
  <c r="B395" i="10" s="1"/>
  <c r="H394" i="7"/>
  <c r="H394" i="10" s="1"/>
  <c r="C394" i="7"/>
  <c r="C394" i="10" s="1"/>
  <c r="B394" i="7"/>
  <c r="B394" i="10" s="1"/>
  <c r="H393" i="7"/>
  <c r="H393" i="10" s="1"/>
  <c r="C393" i="7"/>
  <c r="C393" i="10" s="1"/>
  <c r="B393" i="7"/>
  <c r="B393" i="10" s="1"/>
  <c r="H392" i="7"/>
  <c r="H392" i="10" s="1"/>
  <c r="C392" i="7"/>
  <c r="B392" i="7"/>
  <c r="B392" i="10" s="1"/>
  <c r="H391" i="7"/>
  <c r="H391" i="10" s="1"/>
  <c r="C391" i="7"/>
  <c r="C391" i="10" s="1"/>
  <c r="B391" i="7"/>
  <c r="B391" i="10" s="1"/>
  <c r="H390" i="7"/>
  <c r="H390" i="10" s="1"/>
  <c r="C390" i="7"/>
  <c r="C390" i="10" s="1"/>
  <c r="B390" i="7"/>
  <c r="B390" i="10" s="1"/>
  <c r="H389" i="7"/>
  <c r="H389" i="10" s="1"/>
  <c r="C389" i="7"/>
  <c r="C389" i="10" s="1"/>
  <c r="B389" i="7"/>
  <c r="B389" i="10" s="1"/>
  <c r="H388" i="7"/>
  <c r="H388" i="10" s="1"/>
  <c r="C388" i="7"/>
  <c r="C388" i="10" s="1"/>
  <c r="B388" i="7"/>
  <c r="B388" i="10" s="1"/>
  <c r="H387" i="7"/>
  <c r="H387" i="10" s="1"/>
  <c r="C387" i="7"/>
  <c r="C387" i="10" s="1"/>
  <c r="B387" i="7"/>
  <c r="B387" i="10" s="1"/>
  <c r="H386" i="7"/>
  <c r="H386" i="10" s="1"/>
  <c r="C386" i="7"/>
  <c r="C386" i="10" s="1"/>
  <c r="B386" i="7"/>
  <c r="B386" i="10" s="1"/>
  <c r="H385" i="7"/>
  <c r="H385" i="10" s="1"/>
  <c r="C385" i="7"/>
  <c r="B385" i="7"/>
  <c r="B385" i="10" s="1"/>
  <c r="H384" i="7"/>
  <c r="H384" i="10" s="1"/>
  <c r="C384" i="7"/>
  <c r="C384" i="10" s="1"/>
  <c r="B384" i="7"/>
  <c r="B384" i="10" s="1"/>
  <c r="H383" i="7"/>
  <c r="H383" i="10" s="1"/>
  <c r="C383" i="7"/>
  <c r="C383" i="10" s="1"/>
  <c r="B383" i="7"/>
  <c r="B383" i="10" s="1"/>
  <c r="H382" i="7"/>
  <c r="H382" i="10" s="1"/>
  <c r="C382" i="7"/>
  <c r="C382" i="10" s="1"/>
  <c r="B382" i="7"/>
  <c r="B382" i="10" s="1"/>
  <c r="H381" i="7"/>
  <c r="H381" i="10" s="1"/>
  <c r="C381" i="7"/>
  <c r="C381" i="10" s="1"/>
  <c r="B381" i="7"/>
  <c r="B381" i="10" s="1"/>
  <c r="H380" i="7"/>
  <c r="H380" i="10" s="1"/>
  <c r="C380" i="7"/>
  <c r="B380" i="7"/>
  <c r="B380" i="10" s="1"/>
  <c r="H379" i="7"/>
  <c r="H379" i="10" s="1"/>
  <c r="C379" i="7"/>
  <c r="C379" i="10" s="1"/>
  <c r="B379" i="7"/>
  <c r="B379" i="10" s="1"/>
  <c r="H378" i="7"/>
  <c r="H378" i="10" s="1"/>
  <c r="C378" i="7"/>
  <c r="C378" i="10" s="1"/>
  <c r="B378" i="7"/>
  <c r="B378" i="10" s="1"/>
  <c r="H377" i="7"/>
  <c r="H377" i="10" s="1"/>
  <c r="C377" i="7"/>
  <c r="C377" i="10" s="1"/>
  <c r="B377" i="7"/>
  <c r="B377" i="10" s="1"/>
  <c r="H376" i="7"/>
  <c r="H376" i="10" s="1"/>
  <c r="C376" i="7"/>
  <c r="C376" i="10" s="1"/>
  <c r="B376" i="7"/>
  <c r="B376" i="10" s="1"/>
  <c r="H375" i="7"/>
  <c r="H375" i="10" s="1"/>
  <c r="C375" i="7"/>
  <c r="C375" i="10" s="1"/>
  <c r="B375" i="7"/>
  <c r="B375" i="10" s="1"/>
  <c r="H374" i="7"/>
  <c r="H374" i="10" s="1"/>
  <c r="C374" i="7"/>
  <c r="C374" i="10" s="1"/>
  <c r="B374" i="7"/>
  <c r="B374" i="10" s="1"/>
  <c r="H373" i="7"/>
  <c r="H373" i="10" s="1"/>
  <c r="C373" i="7"/>
  <c r="B373" i="7"/>
  <c r="B373" i="10" s="1"/>
  <c r="H372" i="7"/>
  <c r="H372" i="10" s="1"/>
  <c r="C372" i="7"/>
  <c r="C372" i="10" s="1"/>
  <c r="B372" i="7"/>
  <c r="B372" i="10" s="1"/>
  <c r="H371" i="7"/>
  <c r="H371" i="10" s="1"/>
  <c r="C371" i="7"/>
  <c r="C371" i="10" s="1"/>
  <c r="B371" i="7"/>
  <c r="B371" i="10" s="1"/>
  <c r="H370" i="7"/>
  <c r="H370" i="10" s="1"/>
  <c r="C370" i="7"/>
  <c r="C370" i="10" s="1"/>
  <c r="B370" i="7"/>
  <c r="B370" i="10" s="1"/>
  <c r="H369" i="7"/>
  <c r="H369" i="10" s="1"/>
  <c r="C369" i="7"/>
  <c r="C369" i="10" s="1"/>
  <c r="B369" i="7"/>
  <c r="B369" i="10" s="1"/>
  <c r="H368" i="7"/>
  <c r="H368" i="10" s="1"/>
  <c r="C368" i="7"/>
  <c r="B368" i="7"/>
  <c r="B368" i="10" s="1"/>
  <c r="H367" i="7"/>
  <c r="H367" i="10" s="1"/>
  <c r="C367" i="7"/>
  <c r="C367" i="10" s="1"/>
  <c r="B367" i="7"/>
  <c r="B367" i="10" s="1"/>
  <c r="H366" i="7"/>
  <c r="H366" i="10" s="1"/>
  <c r="C366" i="7"/>
  <c r="C366" i="10" s="1"/>
  <c r="B366" i="7"/>
  <c r="B366" i="10" s="1"/>
  <c r="H365" i="7"/>
  <c r="H365" i="10" s="1"/>
  <c r="C365" i="7"/>
  <c r="C365" i="10" s="1"/>
  <c r="B365" i="7"/>
  <c r="B365" i="10" s="1"/>
  <c r="H364" i="7"/>
  <c r="H364" i="10" s="1"/>
  <c r="C364" i="7"/>
  <c r="C364" i="10" s="1"/>
  <c r="B364" i="7"/>
  <c r="B364" i="10" s="1"/>
  <c r="H363" i="7"/>
  <c r="H363" i="10" s="1"/>
  <c r="C363" i="7"/>
  <c r="C363" i="10" s="1"/>
  <c r="B363" i="7"/>
  <c r="B363" i="10" s="1"/>
  <c r="H362" i="7"/>
  <c r="H362" i="10" s="1"/>
  <c r="C362" i="7"/>
  <c r="C362" i="10" s="1"/>
  <c r="B362" i="7"/>
  <c r="B362" i="10" s="1"/>
  <c r="H361" i="7"/>
  <c r="H361" i="10" s="1"/>
  <c r="C361" i="7"/>
  <c r="B361" i="7"/>
  <c r="B361" i="10" s="1"/>
  <c r="H360" i="7"/>
  <c r="H360" i="10" s="1"/>
  <c r="C360" i="7"/>
  <c r="C360" i="10" s="1"/>
  <c r="B360" i="7"/>
  <c r="B360" i="10" s="1"/>
  <c r="H359" i="7"/>
  <c r="H359" i="10" s="1"/>
  <c r="C359" i="7"/>
  <c r="C359" i="10" s="1"/>
  <c r="B359" i="7"/>
  <c r="B359" i="10" s="1"/>
  <c r="H358" i="7"/>
  <c r="H358" i="10" s="1"/>
  <c r="C358" i="7"/>
  <c r="C358" i="10" s="1"/>
  <c r="B358" i="7"/>
  <c r="B358" i="10" s="1"/>
  <c r="H357" i="7"/>
  <c r="H357" i="10" s="1"/>
  <c r="C357" i="7"/>
  <c r="C357" i="10" s="1"/>
  <c r="B357" i="7"/>
  <c r="B357" i="10" s="1"/>
  <c r="H356" i="7"/>
  <c r="H356" i="10" s="1"/>
  <c r="C356" i="7"/>
  <c r="B356" i="7"/>
  <c r="B356" i="10" s="1"/>
  <c r="H355" i="7"/>
  <c r="H355" i="10" s="1"/>
  <c r="C355" i="7"/>
  <c r="C355" i="10" s="1"/>
  <c r="B355" i="7"/>
  <c r="B355" i="10" s="1"/>
  <c r="H354" i="7"/>
  <c r="H354" i="10" s="1"/>
  <c r="C354" i="7"/>
  <c r="C354" i="10" s="1"/>
  <c r="B354" i="7"/>
  <c r="B354" i="10" s="1"/>
  <c r="H353" i="7"/>
  <c r="H353" i="10" s="1"/>
  <c r="C353" i="7"/>
  <c r="C353" i="10" s="1"/>
  <c r="B353" i="7"/>
  <c r="B353" i="10" s="1"/>
  <c r="H352" i="7"/>
  <c r="H352" i="10" s="1"/>
  <c r="C352" i="7"/>
  <c r="C352" i="10" s="1"/>
  <c r="B352" i="7"/>
  <c r="B352" i="10" s="1"/>
  <c r="H351" i="7"/>
  <c r="H351" i="10" s="1"/>
  <c r="C351" i="7"/>
  <c r="C351" i="10" s="1"/>
  <c r="B351" i="7"/>
  <c r="B351" i="10" s="1"/>
  <c r="H350" i="7"/>
  <c r="H350" i="10" s="1"/>
  <c r="C350" i="7"/>
  <c r="C350" i="10" s="1"/>
  <c r="B350" i="7"/>
  <c r="B350" i="10" s="1"/>
  <c r="H349" i="7"/>
  <c r="H349" i="10" s="1"/>
  <c r="C349" i="7"/>
  <c r="B349" i="7"/>
  <c r="B349" i="10" s="1"/>
  <c r="H348" i="7"/>
  <c r="H348" i="10" s="1"/>
  <c r="C348" i="7"/>
  <c r="C348" i="10" s="1"/>
  <c r="B348" i="7"/>
  <c r="B348" i="10" s="1"/>
  <c r="H347" i="7"/>
  <c r="H347" i="10" s="1"/>
  <c r="C347" i="7"/>
  <c r="C347" i="10" s="1"/>
  <c r="B347" i="7"/>
  <c r="B347" i="10" s="1"/>
  <c r="H346" i="7"/>
  <c r="H346" i="10" s="1"/>
  <c r="C346" i="7"/>
  <c r="C346" i="10" s="1"/>
  <c r="B346" i="7"/>
  <c r="B346" i="10" s="1"/>
  <c r="H345" i="7"/>
  <c r="H345" i="10" s="1"/>
  <c r="C345" i="7"/>
  <c r="C345" i="10" s="1"/>
  <c r="B345" i="7"/>
  <c r="B345" i="10" s="1"/>
  <c r="H344" i="7"/>
  <c r="H344" i="10" s="1"/>
  <c r="C344" i="7"/>
  <c r="B344" i="7"/>
  <c r="B344" i="10" s="1"/>
  <c r="H343" i="7"/>
  <c r="H343" i="10" s="1"/>
  <c r="C343" i="7"/>
  <c r="C343" i="10" s="1"/>
  <c r="B343" i="7"/>
  <c r="B343" i="10" s="1"/>
  <c r="H342" i="7"/>
  <c r="H342" i="10" s="1"/>
  <c r="C342" i="7"/>
  <c r="C342" i="10" s="1"/>
  <c r="B342" i="7"/>
  <c r="B342" i="10" s="1"/>
  <c r="H341" i="7"/>
  <c r="H341" i="10" s="1"/>
  <c r="C341" i="7"/>
  <c r="C341" i="10" s="1"/>
  <c r="B341" i="7"/>
  <c r="B341" i="10" s="1"/>
  <c r="H340" i="7"/>
  <c r="H340" i="10" s="1"/>
  <c r="C340" i="7"/>
  <c r="C340" i="10" s="1"/>
  <c r="B340" i="7"/>
  <c r="B340" i="10" s="1"/>
  <c r="H339" i="7"/>
  <c r="H339" i="10" s="1"/>
  <c r="C339" i="7"/>
  <c r="C339" i="10" s="1"/>
  <c r="B339" i="7"/>
  <c r="B339" i="10" s="1"/>
  <c r="H338" i="7"/>
  <c r="H338" i="10" s="1"/>
  <c r="C338" i="7"/>
  <c r="C338" i="10" s="1"/>
  <c r="B338" i="7"/>
  <c r="B338" i="10" s="1"/>
  <c r="H337" i="7"/>
  <c r="H337" i="10" s="1"/>
  <c r="C337" i="7"/>
  <c r="B337" i="7"/>
  <c r="B337" i="10" s="1"/>
  <c r="H336" i="7"/>
  <c r="H336" i="10" s="1"/>
  <c r="C336" i="7"/>
  <c r="C336" i="10" s="1"/>
  <c r="B336" i="7"/>
  <c r="B336" i="10" s="1"/>
  <c r="H335" i="7"/>
  <c r="H335" i="10" s="1"/>
  <c r="C335" i="7"/>
  <c r="C335" i="10" s="1"/>
  <c r="B335" i="7"/>
  <c r="B335" i="10" s="1"/>
  <c r="H334" i="7"/>
  <c r="H334" i="10" s="1"/>
  <c r="C334" i="7"/>
  <c r="C334" i="10" s="1"/>
  <c r="B334" i="7"/>
  <c r="B334" i="10" s="1"/>
  <c r="H333" i="7"/>
  <c r="H333" i="10" s="1"/>
  <c r="C333" i="7"/>
  <c r="C333" i="10" s="1"/>
  <c r="B333" i="7"/>
  <c r="B333" i="10" s="1"/>
  <c r="H332" i="7"/>
  <c r="H332" i="10" s="1"/>
  <c r="C332" i="7"/>
  <c r="B332" i="7"/>
  <c r="B332" i="10" s="1"/>
  <c r="H331" i="7"/>
  <c r="H331" i="10" s="1"/>
  <c r="C331" i="7"/>
  <c r="C331" i="10" s="1"/>
  <c r="B331" i="7"/>
  <c r="B331" i="10" s="1"/>
  <c r="H330" i="7"/>
  <c r="H330" i="10" s="1"/>
  <c r="C330" i="7"/>
  <c r="C330" i="10" s="1"/>
  <c r="B330" i="7"/>
  <c r="B330" i="10" s="1"/>
  <c r="H329" i="7"/>
  <c r="H329" i="10" s="1"/>
  <c r="C329" i="7"/>
  <c r="C329" i="10" s="1"/>
  <c r="B329" i="7"/>
  <c r="B329" i="10" s="1"/>
  <c r="H328" i="7"/>
  <c r="H328" i="10" s="1"/>
  <c r="C328" i="7"/>
  <c r="C328" i="10" s="1"/>
  <c r="B328" i="7"/>
  <c r="B328" i="10" s="1"/>
  <c r="H327" i="7"/>
  <c r="H327" i="10" s="1"/>
  <c r="C327" i="7"/>
  <c r="C327" i="10" s="1"/>
  <c r="B327" i="7"/>
  <c r="B327" i="10" s="1"/>
  <c r="H326" i="7"/>
  <c r="H326" i="10" s="1"/>
  <c r="C326" i="7"/>
  <c r="C326" i="10" s="1"/>
  <c r="B326" i="7"/>
  <c r="B326" i="10" s="1"/>
  <c r="H325" i="7"/>
  <c r="H325" i="10" s="1"/>
  <c r="C325" i="7"/>
  <c r="B325" i="7"/>
  <c r="B325" i="10" s="1"/>
  <c r="H324" i="7"/>
  <c r="H324" i="10" s="1"/>
  <c r="C324" i="7"/>
  <c r="C324" i="10" s="1"/>
  <c r="B324" i="7"/>
  <c r="B324" i="10" s="1"/>
  <c r="H323" i="7"/>
  <c r="H323" i="10" s="1"/>
  <c r="C323" i="7"/>
  <c r="C323" i="10" s="1"/>
  <c r="B323" i="7"/>
  <c r="B323" i="10" s="1"/>
  <c r="H322" i="7"/>
  <c r="H322" i="10" s="1"/>
  <c r="C322" i="7"/>
  <c r="C322" i="10" s="1"/>
  <c r="B322" i="7"/>
  <c r="B322" i="10" s="1"/>
  <c r="H321" i="7"/>
  <c r="H321" i="10" s="1"/>
  <c r="C321" i="7"/>
  <c r="C321" i="10" s="1"/>
  <c r="B321" i="7"/>
  <c r="B321" i="10" s="1"/>
  <c r="H320" i="7"/>
  <c r="H320" i="10" s="1"/>
  <c r="C320" i="7"/>
  <c r="B320" i="7"/>
  <c r="B320" i="10" s="1"/>
  <c r="H319" i="7"/>
  <c r="H319" i="10" s="1"/>
  <c r="C319" i="7"/>
  <c r="C319" i="10" s="1"/>
  <c r="B319" i="7"/>
  <c r="B319" i="10" s="1"/>
  <c r="H318" i="7"/>
  <c r="H318" i="10" s="1"/>
  <c r="C318" i="7"/>
  <c r="C318" i="10" s="1"/>
  <c r="B318" i="7"/>
  <c r="B318" i="10" s="1"/>
  <c r="H317" i="7"/>
  <c r="H317" i="10" s="1"/>
  <c r="C317" i="7"/>
  <c r="C317" i="10" s="1"/>
  <c r="B317" i="7"/>
  <c r="B317" i="10" s="1"/>
  <c r="H316" i="7"/>
  <c r="H316" i="10" s="1"/>
  <c r="C316" i="7"/>
  <c r="C316" i="10" s="1"/>
  <c r="B316" i="7"/>
  <c r="B316" i="10" s="1"/>
  <c r="H315" i="7"/>
  <c r="H315" i="10" s="1"/>
  <c r="C315" i="7"/>
  <c r="C315" i="10" s="1"/>
  <c r="B315" i="7"/>
  <c r="B315" i="10" s="1"/>
  <c r="H314" i="7"/>
  <c r="H314" i="10" s="1"/>
  <c r="C314" i="7"/>
  <c r="C314" i="10" s="1"/>
  <c r="B314" i="7"/>
  <c r="B314" i="10" s="1"/>
  <c r="H313" i="7"/>
  <c r="H313" i="10" s="1"/>
  <c r="N313" i="7"/>
  <c r="C313" i="7"/>
  <c r="B313" i="7"/>
  <c r="B313" i="10" s="1"/>
  <c r="H312" i="7"/>
  <c r="H312" i="10" s="1"/>
  <c r="C312" i="7"/>
  <c r="C312" i="10" s="1"/>
  <c r="B312" i="7"/>
  <c r="B312" i="10" s="1"/>
  <c r="H311" i="7"/>
  <c r="H311" i="10" s="1"/>
  <c r="C311" i="7"/>
  <c r="C311" i="10" s="1"/>
  <c r="B311" i="7"/>
  <c r="B311" i="10" s="1"/>
  <c r="H310" i="7"/>
  <c r="H310" i="10" s="1"/>
  <c r="C310" i="7"/>
  <c r="C310" i="10" s="1"/>
  <c r="B310" i="7"/>
  <c r="B310" i="10" s="1"/>
  <c r="H309" i="7"/>
  <c r="H309" i="10" s="1"/>
  <c r="C309" i="7"/>
  <c r="C309" i="10" s="1"/>
  <c r="B309" i="7"/>
  <c r="B309" i="10" s="1"/>
  <c r="H308" i="7"/>
  <c r="H308" i="10" s="1"/>
  <c r="C308" i="7"/>
  <c r="B308" i="7"/>
  <c r="B308" i="10" s="1"/>
  <c r="H307" i="7"/>
  <c r="H307" i="10" s="1"/>
  <c r="C307" i="7"/>
  <c r="C307" i="10" s="1"/>
  <c r="B307" i="7"/>
  <c r="B307" i="10" s="1"/>
  <c r="H306" i="7"/>
  <c r="H306" i="10" s="1"/>
  <c r="C306" i="7"/>
  <c r="C306" i="10" s="1"/>
  <c r="B306" i="7"/>
  <c r="B306" i="10" s="1"/>
  <c r="H305" i="7"/>
  <c r="H305" i="10" s="1"/>
  <c r="C305" i="7"/>
  <c r="C305" i="10" s="1"/>
  <c r="B305" i="7"/>
  <c r="B305" i="10" s="1"/>
  <c r="H304" i="7"/>
  <c r="H304" i="10" s="1"/>
  <c r="C304" i="7"/>
  <c r="C304" i="10" s="1"/>
  <c r="B304" i="7"/>
  <c r="B304" i="10" s="1"/>
  <c r="H303" i="7"/>
  <c r="H303" i="10" s="1"/>
  <c r="C303" i="7"/>
  <c r="C303" i="10" s="1"/>
  <c r="B303" i="7"/>
  <c r="B303" i="10" s="1"/>
  <c r="H302" i="7"/>
  <c r="H302" i="10" s="1"/>
  <c r="C302" i="7"/>
  <c r="C302" i="10" s="1"/>
  <c r="B302" i="7"/>
  <c r="B302" i="10" s="1"/>
  <c r="H301" i="7"/>
  <c r="H301" i="10" s="1"/>
  <c r="C301" i="7"/>
  <c r="B301" i="7"/>
  <c r="B301" i="10" s="1"/>
  <c r="H300" i="7"/>
  <c r="H300" i="10" s="1"/>
  <c r="C300" i="7"/>
  <c r="C300" i="10" s="1"/>
  <c r="B300" i="7"/>
  <c r="B300" i="10" s="1"/>
  <c r="H299" i="7"/>
  <c r="H299" i="10" s="1"/>
  <c r="C299" i="7"/>
  <c r="C299" i="10" s="1"/>
  <c r="B299" i="7"/>
  <c r="B299" i="10" s="1"/>
  <c r="H298" i="7"/>
  <c r="H298" i="10" s="1"/>
  <c r="C298" i="7"/>
  <c r="C298" i="10" s="1"/>
  <c r="B298" i="7"/>
  <c r="B298" i="10" s="1"/>
  <c r="H297" i="7"/>
  <c r="H297" i="10" s="1"/>
  <c r="C297" i="7"/>
  <c r="C297" i="10" s="1"/>
  <c r="B297" i="7"/>
  <c r="B297" i="10" s="1"/>
  <c r="H296" i="7"/>
  <c r="H296" i="10" s="1"/>
  <c r="C296" i="7"/>
  <c r="B296" i="7"/>
  <c r="B296" i="10" s="1"/>
  <c r="H295" i="7"/>
  <c r="H295" i="10" s="1"/>
  <c r="C295" i="7"/>
  <c r="C295" i="10" s="1"/>
  <c r="B295" i="7"/>
  <c r="B295" i="10" s="1"/>
  <c r="H294" i="7"/>
  <c r="H294" i="10" s="1"/>
  <c r="C294" i="7"/>
  <c r="C294" i="10" s="1"/>
  <c r="B294" i="7"/>
  <c r="B294" i="10" s="1"/>
  <c r="H293" i="7"/>
  <c r="H293" i="10" s="1"/>
  <c r="C293" i="7"/>
  <c r="C293" i="10" s="1"/>
  <c r="B293" i="7"/>
  <c r="B293" i="10" s="1"/>
  <c r="H292" i="7"/>
  <c r="H292" i="10" s="1"/>
  <c r="C292" i="7"/>
  <c r="C292" i="10" s="1"/>
  <c r="B292" i="7"/>
  <c r="B292" i="10" s="1"/>
  <c r="H291" i="7"/>
  <c r="H291" i="10" s="1"/>
  <c r="C291" i="7"/>
  <c r="C291" i="10" s="1"/>
  <c r="B291" i="7"/>
  <c r="B291" i="10" s="1"/>
  <c r="H290" i="7"/>
  <c r="H290" i="10" s="1"/>
  <c r="C290" i="7"/>
  <c r="C290" i="10" s="1"/>
  <c r="B290" i="7"/>
  <c r="B290" i="10" s="1"/>
  <c r="H289" i="7"/>
  <c r="H289" i="10" s="1"/>
  <c r="C289" i="7"/>
  <c r="B289" i="7"/>
  <c r="B289" i="10" s="1"/>
  <c r="H288" i="7"/>
  <c r="H288" i="10" s="1"/>
  <c r="C288" i="7"/>
  <c r="C288" i="10" s="1"/>
  <c r="B288" i="7"/>
  <c r="B288" i="10" s="1"/>
  <c r="H287" i="7"/>
  <c r="H287" i="10" s="1"/>
  <c r="C287" i="7"/>
  <c r="C287" i="10" s="1"/>
  <c r="B287" i="7"/>
  <c r="B287" i="10" s="1"/>
  <c r="H286" i="7"/>
  <c r="H286" i="10" s="1"/>
  <c r="C286" i="7"/>
  <c r="C286" i="10" s="1"/>
  <c r="B286" i="7"/>
  <c r="B286" i="10" s="1"/>
  <c r="H285" i="7"/>
  <c r="H285" i="10" s="1"/>
  <c r="C285" i="7"/>
  <c r="C285" i="10" s="1"/>
  <c r="B285" i="7"/>
  <c r="B285" i="10" s="1"/>
  <c r="H284" i="7"/>
  <c r="H284" i="10" s="1"/>
  <c r="C284" i="7"/>
  <c r="B284" i="7"/>
  <c r="B284" i="10" s="1"/>
  <c r="H283" i="7"/>
  <c r="H283" i="10" s="1"/>
  <c r="C283" i="7"/>
  <c r="C283" i="10" s="1"/>
  <c r="B283" i="7"/>
  <c r="B283" i="10" s="1"/>
  <c r="H282" i="7"/>
  <c r="H282" i="10" s="1"/>
  <c r="C282" i="7"/>
  <c r="C282" i="10" s="1"/>
  <c r="B282" i="7"/>
  <c r="B282" i="10" s="1"/>
  <c r="H281" i="7"/>
  <c r="H281" i="10" s="1"/>
  <c r="C281" i="7"/>
  <c r="C281" i="10" s="1"/>
  <c r="B281" i="7"/>
  <c r="B281" i="10" s="1"/>
  <c r="H280" i="7"/>
  <c r="H280" i="10" s="1"/>
  <c r="C280" i="7"/>
  <c r="C280" i="10" s="1"/>
  <c r="B280" i="7"/>
  <c r="B280" i="10" s="1"/>
  <c r="H279" i="7"/>
  <c r="H279" i="10" s="1"/>
  <c r="C279" i="7"/>
  <c r="C279" i="10" s="1"/>
  <c r="B279" i="7"/>
  <c r="B279" i="10" s="1"/>
  <c r="H278" i="7"/>
  <c r="H278" i="10" s="1"/>
  <c r="C278" i="7"/>
  <c r="C278" i="10" s="1"/>
  <c r="B278" i="7"/>
  <c r="B278" i="10" s="1"/>
  <c r="H277" i="7"/>
  <c r="H277" i="10" s="1"/>
  <c r="C277" i="7"/>
  <c r="B277" i="7"/>
  <c r="B277" i="10" s="1"/>
  <c r="H276" i="7"/>
  <c r="H276" i="10" s="1"/>
  <c r="C276" i="7"/>
  <c r="C276" i="10" s="1"/>
  <c r="B276" i="7"/>
  <c r="B276" i="10" s="1"/>
  <c r="H275" i="7"/>
  <c r="H275" i="10" s="1"/>
  <c r="C275" i="7"/>
  <c r="C275" i="10" s="1"/>
  <c r="B275" i="7"/>
  <c r="B275" i="10" s="1"/>
  <c r="H274" i="7"/>
  <c r="H274" i="10" s="1"/>
  <c r="C274" i="7"/>
  <c r="C274" i="10" s="1"/>
  <c r="B274" i="7"/>
  <c r="B274" i="10" s="1"/>
  <c r="H273" i="7"/>
  <c r="H273" i="10" s="1"/>
  <c r="C273" i="7"/>
  <c r="C273" i="10" s="1"/>
  <c r="B273" i="7"/>
  <c r="B273" i="10" s="1"/>
  <c r="H272" i="7"/>
  <c r="H272" i="10" s="1"/>
  <c r="C272" i="7"/>
  <c r="B272" i="7"/>
  <c r="B272" i="10" s="1"/>
  <c r="H271" i="7"/>
  <c r="H271" i="10" s="1"/>
  <c r="C271" i="7"/>
  <c r="C271" i="10" s="1"/>
  <c r="B271" i="7"/>
  <c r="B271" i="10" s="1"/>
  <c r="H270" i="7"/>
  <c r="H270" i="10" s="1"/>
  <c r="C270" i="7"/>
  <c r="C270" i="10" s="1"/>
  <c r="B270" i="7"/>
  <c r="B270" i="10" s="1"/>
  <c r="H269" i="7"/>
  <c r="H269" i="10" s="1"/>
  <c r="C269" i="7"/>
  <c r="C269" i="10" s="1"/>
  <c r="B269" i="7"/>
  <c r="B269" i="10" s="1"/>
  <c r="H268" i="7"/>
  <c r="H268" i="10" s="1"/>
  <c r="C268" i="7"/>
  <c r="C268" i="10" s="1"/>
  <c r="B268" i="7"/>
  <c r="B268" i="10" s="1"/>
  <c r="H267" i="7"/>
  <c r="H267" i="10" s="1"/>
  <c r="C267" i="7"/>
  <c r="C267" i="10" s="1"/>
  <c r="B267" i="7"/>
  <c r="B267" i="10" s="1"/>
  <c r="H266" i="7"/>
  <c r="H266" i="10" s="1"/>
  <c r="C266" i="7"/>
  <c r="C266" i="10" s="1"/>
  <c r="B266" i="7"/>
  <c r="B266" i="10" s="1"/>
  <c r="H265" i="7"/>
  <c r="H265" i="10" s="1"/>
  <c r="C265" i="7"/>
  <c r="B265" i="7"/>
  <c r="B265" i="10" s="1"/>
  <c r="H264" i="7"/>
  <c r="H264" i="10" s="1"/>
  <c r="C264" i="7"/>
  <c r="C264" i="10" s="1"/>
  <c r="B264" i="7"/>
  <c r="B264" i="10" s="1"/>
  <c r="H263" i="7"/>
  <c r="H263" i="10" s="1"/>
  <c r="C263" i="7"/>
  <c r="C263" i="10" s="1"/>
  <c r="B263" i="7"/>
  <c r="B263" i="10" s="1"/>
  <c r="H262" i="7"/>
  <c r="H262" i="10" s="1"/>
  <c r="C262" i="7"/>
  <c r="C262" i="10" s="1"/>
  <c r="B262" i="7"/>
  <c r="B262" i="10" s="1"/>
  <c r="H261" i="7"/>
  <c r="H261" i="10" s="1"/>
  <c r="C261" i="7"/>
  <c r="C261" i="10" s="1"/>
  <c r="B261" i="7"/>
  <c r="B261" i="10" s="1"/>
  <c r="H260" i="7"/>
  <c r="H260" i="10" s="1"/>
  <c r="C260" i="7"/>
  <c r="B260" i="7"/>
  <c r="B260" i="10" s="1"/>
  <c r="H259" i="7"/>
  <c r="H259" i="10" s="1"/>
  <c r="C259" i="7"/>
  <c r="C259" i="10" s="1"/>
  <c r="B259" i="7"/>
  <c r="B259" i="10" s="1"/>
  <c r="H258" i="7"/>
  <c r="H258" i="10" s="1"/>
  <c r="C258" i="7"/>
  <c r="C258" i="10" s="1"/>
  <c r="B258" i="7"/>
  <c r="B258" i="10" s="1"/>
  <c r="H257" i="7"/>
  <c r="H257" i="10" s="1"/>
  <c r="C257" i="7"/>
  <c r="C257" i="10" s="1"/>
  <c r="B257" i="7"/>
  <c r="B257" i="10" s="1"/>
  <c r="H256" i="7"/>
  <c r="H256" i="10" s="1"/>
  <c r="C256" i="7"/>
  <c r="C256" i="10" s="1"/>
  <c r="B256" i="7"/>
  <c r="B256" i="10" s="1"/>
  <c r="H255" i="7"/>
  <c r="H255" i="10" s="1"/>
  <c r="C255" i="7"/>
  <c r="C255" i="10" s="1"/>
  <c r="B255" i="7"/>
  <c r="B255" i="10" s="1"/>
  <c r="H254" i="7"/>
  <c r="H254" i="10" s="1"/>
  <c r="C254" i="7"/>
  <c r="C254" i="10" s="1"/>
  <c r="B254" i="7"/>
  <c r="B254" i="10" s="1"/>
  <c r="H253" i="7"/>
  <c r="H253" i="10" s="1"/>
  <c r="C253" i="7"/>
  <c r="B253" i="7"/>
  <c r="B253" i="10" s="1"/>
  <c r="H252" i="7"/>
  <c r="H252" i="10" s="1"/>
  <c r="C252" i="7"/>
  <c r="C252" i="10" s="1"/>
  <c r="B252" i="7"/>
  <c r="B252" i="10" s="1"/>
  <c r="H251" i="7"/>
  <c r="H251" i="10" s="1"/>
  <c r="C251" i="7"/>
  <c r="C251" i="10" s="1"/>
  <c r="B251" i="7"/>
  <c r="B251" i="10" s="1"/>
  <c r="H250" i="7"/>
  <c r="H250" i="10" s="1"/>
  <c r="C250" i="7"/>
  <c r="C250" i="10" s="1"/>
  <c r="B250" i="7"/>
  <c r="B250" i="10" s="1"/>
  <c r="H249" i="7"/>
  <c r="H249" i="10" s="1"/>
  <c r="C249" i="7"/>
  <c r="C249" i="10" s="1"/>
  <c r="B249" i="7"/>
  <c r="B249" i="10" s="1"/>
  <c r="H248" i="7"/>
  <c r="H248" i="10" s="1"/>
  <c r="C248" i="7"/>
  <c r="B248" i="7"/>
  <c r="B248" i="10" s="1"/>
  <c r="H247" i="7"/>
  <c r="H247" i="10" s="1"/>
  <c r="C247" i="7"/>
  <c r="C247" i="10" s="1"/>
  <c r="B247" i="7"/>
  <c r="B247" i="10" s="1"/>
  <c r="H246" i="7"/>
  <c r="H246" i="10" s="1"/>
  <c r="C246" i="7"/>
  <c r="C246" i="10" s="1"/>
  <c r="B246" i="7"/>
  <c r="B246" i="10" s="1"/>
  <c r="H245" i="7"/>
  <c r="H245" i="10" s="1"/>
  <c r="C245" i="7"/>
  <c r="C245" i="10" s="1"/>
  <c r="B245" i="7"/>
  <c r="B245" i="10" s="1"/>
  <c r="H244" i="7"/>
  <c r="H244" i="10" s="1"/>
  <c r="C244" i="7"/>
  <c r="C244" i="10" s="1"/>
  <c r="B244" i="7"/>
  <c r="B244" i="10" s="1"/>
  <c r="H243" i="7"/>
  <c r="H243" i="10" s="1"/>
  <c r="C243" i="7"/>
  <c r="C243" i="10" s="1"/>
  <c r="B243" i="7"/>
  <c r="B243" i="10" s="1"/>
  <c r="H242" i="7"/>
  <c r="H242" i="10" s="1"/>
  <c r="C242" i="7"/>
  <c r="C242" i="10" s="1"/>
  <c r="B242" i="7"/>
  <c r="B242" i="10" s="1"/>
  <c r="H241" i="7"/>
  <c r="H241" i="10" s="1"/>
  <c r="C241" i="7"/>
  <c r="B241" i="7"/>
  <c r="B241" i="10" s="1"/>
  <c r="H240" i="7"/>
  <c r="H240" i="10" s="1"/>
  <c r="C240" i="7"/>
  <c r="C240" i="10" s="1"/>
  <c r="B240" i="7"/>
  <c r="B240" i="10" s="1"/>
  <c r="H239" i="7"/>
  <c r="H239" i="10" s="1"/>
  <c r="C239" i="7"/>
  <c r="C239" i="10" s="1"/>
  <c r="B239" i="7"/>
  <c r="B239" i="10" s="1"/>
  <c r="H238" i="7"/>
  <c r="H238" i="10" s="1"/>
  <c r="C238" i="7"/>
  <c r="C238" i="10" s="1"/>
  <c r="B238" i="7"/>
  <c r="B238" i="10" s="1"/>
  <c r="H237" i="7"/>
  <c r="H237" i="10" s="1"/>
  <c r="C237" i="7"/>
  <c r="C237" i="10" s="1"/>
  <c r="B237" i="7"/>
  <c r="B237" i="10" s="1"/>
  <c r="H236" i="7"/>
  <c r="H236" i="10" s="1"/>
  <c r="C236" i="7"/>
  <c r="B236" i="7"/>
  <c r="B236" i="10" s="1"/>
  <c r="H235" i="7"/>
  <c r="H235" i="10" s="1"/>
  <c r="C235" i="7"/>
  <c r="C235" i="10" s="1"/>
  <c r="B235" i="7"/>
  <c r="B235" i="10" s="1"/>
  <c r="H234" i="7"/>
  <c r="H234" i="10" s="1"/>
  <c r="C234" i="7"/>
  <c r="C234" i="10" s="1"/>
  <c r="B234" i="7"/>
  <c r="B234" i="10" s="1"/>
  <c r="H233" i="7"/>
  <c r="H233" i="10" s="1"/>
  <c r="C233" i="7"/>
  <c r="C233" i="10" s="1"/>
  <c r="B233" i="7"/>
  <c r="B233" i="10" s="1"/>
  <c r="H232" i="7"/>
  <c r="H232" i="10" s="1"/>
  <c r="C232" i="7"/>
  <c r="C232" i="10" s="1"/>
  <c r="B232" i="7"/>
  <c r="B232" i="10" s="1"/>
  <c r="H231" i="7"/>
  <c r="H231" i="10" s="1"/>
  <c r="C231" i="7"/>
  <c r="C231" i="10" s="1"/>
  <c r="B231" i="7"/>
  <c r="B231" i="10" s="1"/>
  <c r="H230" i="7"/>
  <c r="H230" i="10" s="1"/>
  <c r="C230" i="7"/>
  <c r="C230" i="10" s="1"/>
  <c r="B230" i="7"/>
  <c r="B230" i="10" s="1"/>
  <c r="H229" i="7"/>
  <c r="H229" i="10" s="1"/>
  <c r="C229" i="7"/>
  <c r="B229" i="7"/>
  <c r="B229" i="10" s="1"/>
  <c r="H228" i="7"/>
  <c r="H228" i="10" s="1"/>
  <c r="C228" i="7"/>
  <c r="C228" i="10" s="1"/>
  <c r="B228" i="7"/>
  <c r="B228" i="10" s="1"/>
  <c r="H227" i="7"/>
  <c r="H227" i="10" s="1"/>
  <c r="C227" i="7"/>
  <c r="C227" i="10" s="1"/>
  <c r="B227" i="7"/>
  <c r="B227" i="10" s="1"/>
  <c r="H226" i="7"/>
  <c r="H226" i="10" s="1"/>
  <c r="C226" i="7"/>
  <c r="C226" i="10" s="1"/>
  <c r="B226" i="7"/>
  <c r="B226" i="10" s="1"/>
  <c r="H225" i="7"/>
  <c r="H225" i="10" s="1"/>
  <c r="C225" i="7"/>
  <c r="C225" i="10" s="1"/>
  <c r="B225" i="7"/>
  <c r="B225" i="10" s="1"/>
  <c r="H224" i="7"/>
  <c r="H224" i="10" s="1"/>
  <c r="C224" i="7"/>
  <c r="B224" i="7"/>
  <c r="B224" i="10" s="1"/>
  <c r="H223" i="7"/>
  <c r="H223" i="10" s="1"/>
  <c r="C223" i="7"/>
  <c r="C223" i="10" s="1"/>
  <c r="B223" i="7"/>
  <c r="B223" i="10" s="1"/>
  <c r="H222" i="7"/>
  <c r="H222" i="10" s="1"/>
  <c r="C222" i="7"/>
  <c r="C222" i="10" s="1"/>
  <c r="B222" i="7"/>
  <c r="B222" i="10" s="1"/>
  <c r="H221" i="7"/>
  <c r="H221" i="10" s="1"/>
  <c r="C221" i="7"/>
  <c r="C221" i="10" s="1"/>
  <c r="B221" i="7"/>
  <c r="B221" i="10" s="1"/>
  <c r="H220" i="7"/>
  <c r="H220" i="10" s="1"/>
  <c r="C220" i="7"/>
  <c r="C220" i="10" s="1"/>
  <c r="B220" i="7"/>
  <c r="B220" i="10" s="1"/>
  <c r="H219" i="7"/>
  <c r="H219" i="10" s="1"/>
  <c r="C219" i="7"/>
  <c r="C219" i="10" s="1"/>
  <c r="B219" i="7"/>
  <c r="B219" i="10" s="1"/>
  <c r="H218" i="7"/>
  <c r="H218" i="10" s="1"/>
  <c r="C218" i="7"/>
  <c r="C218" i="10" s="1"/>
  <c r="B218" i="7"/>
  <c r="B218" i="10" s="1"/>
  <c r="H217" i="7"/>
  <c r="H217" i="10" s="1"/>
  <c r="C217" i="7"/>
  <c r="B217" i="7"/>
  <c r="B217" i="10" s="1"/>
  <c r="H216" i="7"/>
  <c r="H216" i="10" s="1"/>
  <c r="C216" i="7"/>
  <c r="C216" i="10" s="1"/>
  <c r="B216" i="7"/>
  <c r="B216" i="10" s="1"/>
  <c r="H215" i="7"/>
  <c r="H215" i="10" s="1"/>
  <c r="C215" i="7"/>
  <c r="C215" i="10" s="1"/>
  <c r="B215" i="7"/>
  <c r="B215" i="10" s="1"/>
  <c r="H214" i="7"/>
  <c r="H214" i="10" s="1"/>
  <c r="C214" i="7"/>
  <c r="C214" i="10" s="1"/>
  <c r="B214" i="7"/>
  <c r="B214" i="10" s="1"/>
  <c r="H213" i="7"/>
  <c r="H213" i="10" s="1"/>
  <c r="C213" i="7"/>
  <c r="C213" i="10" s="1"/>
  <c r="B213" i="7"/>
  <c r="B213" i="10" s="1"/>
  <c r="H212" i="7"/>
  <c r="H212" i="10" s="1"/>
  <c r="C212" i="7"/>
  <c r="B212" i="7"/>
  <c r="B212" i="10" s="1"/>
  <c r="H211" i="7"/>
  <c r="H211" i="10" s="1"/>
  <c r="C211" i="7"/>
  <c r="C211" i="10" s="1"/>
  <c r="B211" i="7"/>
  <c r="B211" i="10" s="1"/>
  <c r="H210" i="7"/>
  <c r="H210" i="10" s="1"/>
  <c r="C210" i="7"/>
  <c r="C210" i="10" s="1"/>
  <c r="B210" i="7"/>
  <c r="B210" i="10" s="1"/>
  <c r="H209" i="7"/>
  <c r="H209" i="10" s="1"/>
  <c r="C209" i="7"/>
  <c r="C209" i="10" s="1"/>
  <c r="B209" i="7"/>
  <c r="B209" i="10" s="1"/>
  <c r="H208" i="7"/>
  <c r="H208" i="10" s="1"/>
  <c r="C208" i="7"/>
  <c r="C208" i="10" s="1"/>
  <c r="B208" i="7"/>
  <c r="B208" i="10" s="1"/>
  <c r="H207" i="7"/>
  <c r="H207" i="10" s="1"/>
  <c r="C207" i="7"/>
  <c r="C207" i="10" s="1"/>
  <c r="B207" i="7"/>
  <c r="B207" i="10" s="1"/>
  <c r="H206" i="7"/>
  <c r="H206" i="10" s="1"/>
  <c r="C206" i="7"/>
  <c r="C206" i="10" s="1"/>
  <c r="B206" i="7"/>
  <c r="B206" i="10" s="1"/>
  <c r="H205" i="7"/>
  <c r="H205" i="10" s="1"/>
  <c r="C205" i="7"/>
  <c r="B205" i="7"/>
  <c r="B205" i="10" s="1"/>
  <c r="H204" i="7"/>
  <c r="H204" i="10" s="1"/>
  <c r="C204" i="7"/>
  <c r="C204" i="10" s="1"/>
  <c r="B204" i="7"/>
  <c r="B204" i="10" s="1"/>
  <c r="H203" i="7"/>
  <c r="H203" i="10" s="1"/>
  <c r="C203" i="7"/>
  <c r="C203" i="10" s="1"/>
  <c r="B203" i="7"/>
  <c r="B203" i="10" s="1"/>
  <c r="H202" i="7"/>
  <c r="H202" i="10" s="1"/>
  <c r="C202" i="7"/>
  <c r="C202" i="10" s="1"/>
  <c r="B202" i="7"/>
  <c r="B202" i="10" s="1"/>
  <c r="H201" i="7"/>
  <c r="H201" i="10" s="1"/>
  <c r="C201" i="7"/>
  <c r="C201" i="10" s="1"/>
  <c r="B201" i="7"/>
  <c r="B201" i="10" s="1"/>
  <c r="H200" i="7"/>
  <c r="H200" i="10" s="1"/>
  <c r="C200" i="7"/>
  <c r="B200" i="7"/>
  <c r="B200" i="10" s="1"/>
  <c r="H199" i="7"/>
  <c r="H199" i="10" s="1"/>
  <c r="C199" i="7"/>
  <c r="C199" i="10" s="1"/>
  <c r="B199" i="7"/>
  <c r="B199" i="10" s="1"/>
  <c r="H198" i="7"/>
  <c r="H198" i="10" s="1"/>
  <c r="C198" i="7"/>
  <c r="C198" i="10" s="1"/>
  <c r="B198" i="7"/>
  <c r="B198" i="10" s="1"/>
  <c r="H197" i="7"/>
  <c r="H197" i="10" s="1"/>
  <c r="C197" i="7"/>
  <c r="C197" i="10" s="1"/>
  <c r="B197" i="7"/>
  <c r="B197" i="10" s="1"/>
  <c r="H196" i="7"/>
  <c r="H196" i="10" s="1"/>
  <c r="C196" i="7"/>
  <c r="C196" i="10" s="1"/>
  <c r="B196" i="7"/>
  <c r="B196" i="10" s="1"/>
  <c r="H195" i="7"/>
  <c r="H195" i="10" s="1"/>
  <c r="C195" i="7"/>
  <c r="C195" i="10" s="1"/>
  <c r="B195" i="7"/>
  <c r="B195" i="10" s="1"/>
  <c r="H194" i="7"/>
  <c r="H194" i="10" s="1"/>
  <c r="C194" i="7"/>
  <c r="C194" i="10" s="1"/>
  <c r="B194" i="7"/>
  <c r="B194" i="10" s="1"/>
  <c r="H193" i="7"/>
  <c r="H193" i="10" s="1"/>
  <c r="C193" i="7"/>
  <c r="B193" i="7"/>
  <c r="B193" i="10" s="1"/>
  <c r="H192" i="7"/>
  <c r="H192" i="10" s="1"/>
  <c r="C192" i="7"/>
  <c r="C192" i="10" s="1"/>
  <c r="B192" i="7"/>
  <c r="B192" i="10" s="1"/>
  <c r="H191" i="7"/>
  <c r="H191" i="10" s="1"/>
  <c r="C191" i="7"/>
  <c r="C191" i="10" s="1"/>
  <c r="B191" i="7"/>
  <c r="B191" i="10" s="1"/>
  <c r="H190" i="7"/>
  <c r="H190" i="10" s="1"/>
  <c r="C190" i="7"/>
  <c r="C190" i="10" s="1"/>
  <c r="B190" i="7"/>
  <c r="B190" i="10" s="1"/>
  <c r="H189" i="7"/>
  <c r="H189" i="10" s="1"/>
  <c r="C189" i="7"/>
  <c r="C189" i="10" s="1"/>
  <c r="B189" i="7"/>
  <c r="B189" i="10" s="1"/>
  <c r="H188" i="7"/>
  <c r="H188" i="10" s="1"/>
  <c r="C188" i="7"/>
  <c r="B188" i="7"/>
  <c r="B188" i="10" s="1"/>
  <c r="H187" i="7"/>
  <c r="H187" i="10" s="1"/>
  <c r="C187" i="7"/>
  <c r="C187" i="10" s="1"/>
  <c r="B187" i="7"/>
  <c r="B187" i="10" s="1"/>
  <c r="H186" i="7"/>
  <c r="H186" i="10" s="1"/>
  <c r="C186" i="7"/>
  <c r="C186" i="10" s="1"/>
  <c r="B186" i="7"/>
  <c r="B186" i="10" s="1"/>
  <c r="H185" i="7"/>
  <c r="H185" i="10" s="1"/>
  <c r="C185" i="7"/>
  <c r="C185" i="10" s="1"/>
  <c r="B185" i="7"/>
  <c r="B185" i="10" s="1"/>
  <c r="H184" i="7"/>
  <c r="H184" i="10" s="1"/>
  <c r="C184" i="7"/>
  <c r="C184" i="10" s="1"/>
  <c r="B184" i="7"/>
  <c r="B184" i="10" s="1"/>
  <c r="H183" i="7"/>
  <c r="H183" i="10" s="1"/>
  <c r="C183" i="7"/>
  <c r="C183" i="10" s="1"/>
  <c r="B183" i="7"/>
  <c r="B183" i="10" s="1"/>
  <c r="H182" i="7"/>
  <c r="H182" i="10" s="1"/>
  <c r="C182" i="7"/>
  <c r="C182" i="10" s="1"/>
  <c r="B182" i="7"/>
  <c r="B182" i="10" s="1"/>
  <c r="H181" i="7"/>
  <c r="H181" i="10" s="1"/>
  <c r="C181" i="7"/>
  <c r="B181" i="7"/>
  <c r="B181" i="10" s="1"/>
  <c r="H180" i="7"/>
  <c r="H180" i="10" s="1"/>
  <c r="C180" i="7"/>
  <c r="C180" i="10" s="1"/>
  <c r="B180" i="7"/>
  <c r="B180" i="10" s="1"/>
  <c r="H179" i="7"/>
  <c r="H179" i="10" s="1"/>
  <c r="C179" i="7"/>
  <c r="C179" i="10" s="1"/>
  <c r="B179" i="7"/>
  <c r="B179" i="10" s="1"/>
  <c r="H178" i="7"/>
  <c r="H178" i="10" s="1"/>
  <c r="C178" i="7"/>
  <c r="C178" i="10" s="1"/>
  <c r="B178" i="7"/>
  <c r="B178" i="10" s="1"/>
  <c r="H177" i="7"/>
  <c r="H177" i="10" s="1"/>
  <c r="C177" i="7"/>
  <c r="C177" i="10" s="1"/>
  <c r="B177" i="7"/>
  <c r="B177" i="10" s="1"/>
  <c r="H176" i="7"/>
  <c r="H176" i="10" s="1"/>
  <c r="C176" i="7"/>
  <c r="B176" i="7"/>
  <c r="B176" i="10" s="1"/>
  <c r="H175" i="7"/>
  <c r="H175" i="10" s="1"/>
  <c r="C175" i="7"/>
  <c r="C175" i="10" s="1"/>
  <c r="B175" i="7"/>
  <c r="B175" i="10" s="1"/>
  <c r="H174" i="7"/>
  <c r="H174" i="10" s="1"/>
  <c r="C174" i="7"/>
  <c r="C174" i="10" s="1"/>
  <c r="B174" i="7"/>
  <c r="B174" i="10" s="1"/>
  <c r="H173" i="7"/>
  <c r="H173" i="10" s="1"/>
  <c r="C173" i="7"/>
  <c r="C173" i="10" s="1"/>
  <c r="B173" i="7"/>
  <c r="B173" i="10" s="1"/>
  <c r="H172" i="7"/>
  <c r="H172" i="10" s="1"/>
  <c r="C172" i="7"/>
  <c r="C172" i="10" s="1"/>
  <c r="B172" i="7"/>
  <c r="B172" i="10" s="1"/>
  <c r="H171" i="7"/>
  <c r="H171" i="10" s="1"/>
  <c r="C171" i="7"/>
  <c r="C171" i="10" s="1"/>
  <c r="B171" i="7"/>
  <c r="B171" i="10" s="1"/>
  <c r="H170" i="7"/>
  <c r="H170" i="10" s="1"/>
  <c r="C170" i="7"/>
  <c r="C170" i="10" s="1"/>
  <c r="B170" i="7"/>
  <c r="B170" i="10" s="1"/>
  <c r="H169" i="7"/>
  <c r="H169" i="10" s="1"/>
  <c r="N169" i="7"/>
  <c r="C169" i="7"/>
  <c r="B169" i="7"/>
  <c r="B169" i="10" s="1"/>
  <c r="H168" i="7"/>
  <c r="H168" i="10" s="1"/>
  <c r="C168" i="7"/>
  <c r="C168" i="10" s="1"/>
  <c r="B168" i="7"/>
  <c r="B168" i="10" s="1"/>
  <c r="H167" i="7"/>
  <c r="H167" i="10" s="1"/>
  <c r="C167" i="7"/>
  <c r="C167" i="10" s="1"/>
  <c r="B167" i="7"/>
  <c r="B167" i="10" s="1"/>
  <c r="H166" i="7"/>
  <c r="H166" i="10" s="1"/>
  <c r="C166" i="7"/>
  <c r="C166" i="10" s="1"/>
  <c r="B166" i="7"/>
  <c r="B166" i="10" s="1"/>
  <c r="H165" i="7"/>
  <c r="H165" i="10" s="1"/>
  <c r="C165" i="7"/>
  <c r="C165" i="10" s="1"/>
  <c r="B165" i="7"/>
  <c r="B165" i="10" s="1"/>
  <c r="H164" i="7"/>
  <c r="H164" i="10" s="1"/>
  <c r="C164" i="7"/>
  <c r="B164" i="7"/>
  <c r="B164" i="10" s="1"/>
  <c r="H163" i="7"/>
  <c r="H163" i="10" s="1"/>
  <c r="C163" i="7"/>
  <c r="C163" i="10" s="1"/>
  <c r="B163" i="7"/>
  <c r="B163" i="10" s="1"/>
  <c r="H162" i="7"/>
  <c r="H162" i="10" s="1"/>
  <c r="C162" i="7"/>
  <c r="C162" i="10" s="1"/>
  <c r="B162" i="7"/>
  <c r="B162" i="10" s="1"/>
  <c r="H161" i="7"/>
  <c r="H161" i="10" s="1"/>
  <c r="C161" i="7"/>
  <c r="C161" i="10" s="1"/>
  <c r="B161" i="7"/>
  <c r="B161" i="10" s="1"/>
  <c r="H160" i="7"/>
  <c r="H160" i="10" s="1"/>
  <c r="C160" i="7"/>
  <c r="C160" i="10" s="1"/>
  <c r="B160" i="7"/>
  <c r="B160" i="10" s="1"/>
  <c r="H159" i="7"/>
  <c r="H159" i="10" s="1"/>
  <c r="C159" i="7"/>
  <c r="C159" i="10" s="1"/>
  <c r="B159" i="7"/>
  <c r="B159" i="10" s="1"/>
  <c r="H158" i="7"/>
  <c r="H158" i="10" s="1"/>
  <c r="C158" i="7"/>
  <c r="C158" i="10" s="1"/>
  <c r="B158" i="7"/>
  <c r="B158" i="10" s="1"/>
  <c r="H157" i="7"/>
  <c r="H157" i="10" s="1"/>
  <c r="C157" i="7"/>
  <c r="B157" i="7"/>
  <c r="B157" i="10" s="1"/>
  <c r="H156" i="7"/>
  <c r="H156" i="10" s="1"/>
  <c r="C156" i="7"/>
  <c r="C156" i="10" s="1"/>
  <c r="B156" i="7"/>
  <c r="B156" i="10" s="1"/>
  <c r="H155" i="7"/>
  <c r="H155" i="10" s="1"/>
  <c r="C155" i="7"/>
  <c r="C155" i="10" s="1"/>
  <c r="B155" i="7"/>
  <c r="B155" i="10" s="1"/>
  <c r="H154" i="7"/>
  <c r="H154" i="10" s="1"/>
  <c r="C154" i="7"/>
  <c r="C154" i="10" s="1"/>
  <c r="B154" i="7"/>
  <c r="B154" i="10" s="1"/>
  <c r="H153" i="7"/>
  <c r="H153" i="10" s="1"/>
  <c r="C153" i="7"/>
  <c r="C153" i="10" s="1"/>
  <c r="B153" i="7"/>
  <c r="B153" i="10" s="1"/>
  <c r="H152" i="7"/>
  <c r="H152" i="10" s="1"/>
  <c r="C152" i="7"/>
  <c r="B152" i="7"/>
  <c r="B152" i="10" s="1"/>
  <c r="H151" i="7"/>
  <c r="H151" i="10" s="1"/>
  <c r="C151" i="7"/>
  <c r="C151" i="10" s="1"/>
  <c r="B151" i="7"/>
  <c r="B151" i="10" s="1"/>
  <c r="H150" i="7"/>
  <c r="H150" i="10" s="1"/>
  <c r="C150" i="7"/>
  <c r="C150" i="10" s="1"/>
  <c r="B150" i="7"/>
  <c r="B150" i="10" s="1"/>
  <c r="H149" i="7"/>
  <c r="H149" i="10" s="1"/>
  <c r="C149" i="7"/>
  <c r="C149" i="10" s="1"/>
  <c r="B149" i="7"/>
  <c r="B149" i="10" s="1"/>
  <c r="H148" i="7"/>
  <c r="H148" i="10" s="1"/>
  <c r="C148" i="7"/>
  <c r="C148" i="10" s="1"/>
  <c r="B148" i="7"/>
  <c r="B148" i="10" s="1"/>
  <c r="H147" i="7"/>
  <c r="H147" i="10" s="1"/>
  <c r="C147" i="7"/>
  <c r="C147" i="10" s="1"/>
  <c r="B147" i="7"/>
  <c r="B147" i="10" s="1"/>
  <c r="H146" i="7"/>
  <c r="H146" i="10" s="1"/>
  <c r="C146" i="7"/>
  <c r="C146" i="10" s="1"/>
  <c r="B146" i="7"/>
  <c r="B146" i="10" s="1"/>
  <c r="H145" i="7"/>
  <c r="H145" i="10" s="1"/>
  <c r="C145" i="7"/>
  <c r="B145" i="7"/>
  <c r="B145" i="10" s="1"/>
  <c r="H144" i="7"/>
  <c r="H144" i="10" s="1"/>
  <c r="C144" i="7"/>
  <c r="C144" i="10" s="1"/>
  <c r="B144" i="7"/>
  <c r="B144" i="10" s="1"/>
  <c r="H143" i="7"/>
  <c r="H143" i="10" s="1"/>
  <c r="C143" i="7"/>
  <c r="C143" i="10" s="1"/>
  <c r="B143" i="7"/>
  <c r="B143" i="10" s="1"/>
  <c r="H142" i="7"/>
  <c r="H142" i="10" s="1"/>
  <c r="C142" i="7"/>
  <c r="C142" i="10" s="1"/>
  <c r="B142" i="7"/>
  <c r="B142" i="10" s="1"/>
  <c r="H141" i="7"/>
  <c r="H141" i="10" s="1"/>
  <c r="C141" i="7"/>
  <c r="C141" i="10" s="1"/>
  <c r="B141" i="7"/>
  <c r="B141" i="10" s="1"/>
  <c r="H140" i="7"/>
  <c r="H140" i="10" s="1"/>
  <c r="C140" i="7"/>
  <c r="B140" i="7"/>
  <c r="B140" i="10" s="1"/>
  <c r="H139" i="7"/>
  <c r="H139" i="10" s="1"/>
  <c r="C139" i="7"/>
  <c r="C139" i="10" s="1"/>
  <c r="B139" i="7"/>
  <c r="B139" i="10" s="1"/>
  <c r="H138" i="7"/>
  <c r="H138" i="10" s="1"/>
  <c r="C138" i="7"/>
  <c r="C138" i="10" s="1"/>
  <c r="B138" i="7"/>
  <c r="B138" i="10" s="1"/>
  <c r="H137" i="7"/>
  <c r="H137" i="10" s="1"/>
  <c r="C137" i="7"/>
  <c r="C137" i="10" s="1"/>
  <c r="B137" i="7"/>
  <c r="B137" i="10" s="1"/>
  <c r="H136" i="7"/>
  <c r="H136" i="10" s="1"/>
  <c r="C136" i="7"/>
  <c r="C136" i="10" s="1"/>
  <c r="B136" i="7"/>
  <c r="B136" i="10" s="1"/>
  <c r="H135" i="7"/>
  <c r="H135" i="10" s="1"/>
  <c r="C135" i="7"/>
  <c r="C135" i="10" s="1"/>
  <c r="B135" i="7"/>
  <c r="B135" i="10" s="1"/>
  <c r="H134" i="7"/>
  <c r="H134" i="10" s="1"/>
  <c r="C134" i="7"/>
  <c r="C134" i="10" s="1"/>
  <c r="B134" i="7"/>
  <c r="B134" i="10" s="1"/>
  <c r="H133" i="7"/>
  <c r="H133" i="10" s="1"/>
  <c r="C133" i="7"/>
  <c r="B133" i="7"/>
  <c r="B133" i="10" s="1"/>
  <c r="H132" i="7"/>
  <c r="H132" i="10" s="1"/>
  <c r="C132" i="7"/>
  <c r="C132" i="10" s="1"/>
  <c r="B132" i="7"/>
  <c r="B132" i="10" s="1"/>
  <c r="H131" i="7"/>
  <c r="H131" i="10" s="1"/>
  <c r="C131" i="7"/>
  <c r="C131" i="10" s="1"/>
  <c r="B131" i="7"/>
  <c r="B131" i="10" s="1"/>
  <c r="H130" i="7"/>
  <c r="H130" i="10" s="1"/>
  <c r="C130" i="7"/>
  <c r="C130" i="10" s="1"/>
  <c r="B130" i="7"/>
  <c r="B130" i="10" s="1"/>
  <c r="H129" i="7"/>
  <c r="H129" i="10" s="1"/>
  <c r="C129" i="7"/>
  <c r="C129" i="10" s="1"/>
  <c r="B129" i="7"/>
  <c r="B129" i="10" s="1"/>
  <c r="H128" i="7"/>
  <c r="H128" i="10" s="1"/>
  <c r="C128" i="7"/>
  <c r="B128" i="7"/>
  <c r="B128" i="10" s="1"/>
  <c r="H127" i="7"/>
  <c r="H127" i="10" s="1"/>
  <c r="C127" i="7"/>
  <c r="C127" i="10" s="1"/>
  <c r="B127" i="7"/>
  <c r="B127" i="10" s="1"/>
  <c r="H126" i="7"/>
  <c r="H126" i="10" s="1"/>
  <c r="C126" i="7"/>
  <c r="C126" i="10" s="1"/>
  <c r="B126" i="7"/>
  <c r="B126" i="10" s="1"/>
  <c r="H125" i="7"/>
  <c r="H125" i="10" s="1"/>
  <c r="C125" i="7"/>
  <c r="C125" i="10" s="1"/>
  <c r="B125" i="7"/>
  <c r="B125" i="10" s="1"/>
  <c r="H124" i="7"/>
  <c r="H124" i="10" s="1"/>
  <c r="C124" i="7"/>
  <c r="C124" i="10" s="1"/>
  <c r="B124" i="7"/>
  <c r="B124" i="10" s="1"/>
  <c r="H123" i="7"/>
  <c r="H123" i="10" s="1"/>
  <c r="C123" i="7"/>
  <c r="C123" i="10" s="1"/>
  <c r="B123" i="7"/>
  <c r="B123" i="10" s="1"/>
  <c r="H122" i="7"/>
  <c r="H122" i="10" s="1"/>
  <c r="C122" i="7"/>
  <c r="C122" i="10" s="1"/>
  <c r="B122" i="7"/>
  <c r="B122" i="10" s="1"/>
  <c r="H121" i="7"/>
  <c r="H121" i="10" s="1"/>
  <c r="C121" i="7"/>
  <c r="B121" i="7"/>
  <c r="B121" i="10" s="1"/>
  <c r="H120" i="7"/>
  <c r="H120" i="10" s="1"/>
  <c r="C120" i="7"/>
  <c r="C120" i="10" s="1"/>
  <c r="B120" i="7"/>
  <c r="B120" i="10" s="1"/>
  <c r="H119" i="7"/>
  <c r="H119" i="10" s="1"/>
  <c r="C119" i="7"/>
  <c r="C119" i="10" s="1"/>
  <c r="B119" i="7"/>
  <c r="B119" i="10" s="1"/>
  <c r="H118" i="7"/>
  <c r="H118" i="10" s="1"/>
  <c r="C118" i="7"/>
  <c r="C118" i="10" s="1"/>
  <c r="B118" i="7"/>
  <c r="B118" i="10" s="1"/>
  <c r="H117" i="7"/>
  <c r="H117" i="10" s="1"/>
  <c r="C117" i="7"/>
  <c r="C117" i="10" s="1"/>
  <c r="B117" i="7"/>
  <c r="B117" i="10" s="1"/>
  <c r="H116" i="7"/>
  <c r="H116" i="10" s="1"/>
  <c r="C116" i="7"/>
  <c r="B116" i="7"/>
  <c r="B116" i="10" s="1"/>
  <c r="H115" i="7"/>
  <c r="H115" i="10" s="1"/>
  <c r="C115" i="7"/>
  <c r="C115" i="10" s="1"/>
  <c r="B115" i="7"/>
  <c r="B115" i="10" s="1"/>
  <c r="H114" i="7"/>
  <c r="H114" i="10" s="1"/>
  <c r="C114" i="7"/>
  <c r="C114" i="10" s="1"/>
  <c r="B114" i="7"/>
  <c r="B114" i="10" s="1"/>
  <c r="H113" i="7"/>
  <c r="H113" i="10" s="1"/>
  <c r="C113" i="7"/>
  <c r="C113" i="10" s="1"/>
  <c r="B113" i="7"/>
  <c r="B113" i="10" s="1"/>
  <c r="H112" i="7"/>
  <c r="H112" i="10" s="1"/>
  <c r="C112" i="7"/>
  <c r="C112" i="10" s="1"/>
  <c r="B112" i="7"/>
  <c r="B112" i="10" s="1"/>
  <c r="H111" i="7"/>
  <c r="H111" i="10" s="1"/>
  <c r="C111" i="7"/>
  <c r="C111" i="10" s="1"/>
  <c r="B111" i="7"/>
  <c r="B111" i="10" s="1"/>
  <c r="H110" i="7"/>
  <c r="H110" i="10" s="1"/>
  <c r="C110" i="7"/>
  <c r="C110" i="10" s="1"/>
  <c r="B110" i="7"/>
  <c r="B110" i="10" s="1"/>
  <c r="H109" i="7"/>
  <c r="H109" i="10" s="1"/>
  <c r="C109" i="7"/>
  <c r="B109" i="7"/>
  <c r="B109" i="10" s="1"/>
  <c r="H108" i="7"/>
  <c r="H108" i="10" s="1"/>
  <c r="C108" i="7"/>
  <c r="C108" i="10" s="1"/>
  <c r="B108" i="7"/>
  <c r="B108" i="10" s="1"/>
  <c r="H107" i="7"/>
  <c r="H107" i="10" s="1"/>
  <c r="C107" i="7"/>
  <c r="C107" i="10" s="1"/>
  <c r="B107" i="7"/>
  <c r="B107" i="10" s="1"/>
  <c r="H106" i="7"/>
  <c r="H106" i="10" s="1"/>
  <c r="C106" i="7"/>
  <c r="C106" i="10" s="1"/>
  <c r="B106" i="7"/>
  <c r="B106" i="10" s="1"/>
  <c r="H105" i="7"/>
  <c r="H105" i="10" s="1"/>
  <c r="C105" i="7"/>
  <c r="C105" i="10" s="1"/>
  <c r="B105" i="7"/>
  <c r="B105" i="10" s="1"/>
  <c r="H104" i="7"/>
  <c r="H104" i="10" s="1"/>
  <c r="C104" i="7"/>
  <c r="B104" i="7"/>
  <c r="B104" i="10" s="1"/>
  <c r="H103" i="7"/>
  <c r="H103" i="10" s="1"/>
  <c r="C103" i="7"/>
  <c r="C103" i="10" s="1"/>
  <c r="B103" i="7"/>
  <c r="B103" i="10" s="1"/>
  <c r="H102" i="7"/>
  <c r="H102" i="10" s="1"/>
  <c r="C102" i="7"/>
  <c r="C102" i="10" s="1"/>
  <c r="B102" i="7"/>
  <c r="B102" i="10" s="1"/>
  <c r="H101" i="7"/>
  <c r="H101" i="10" s="1"/>
  <c r="C101" i="7"/>
  <c r="C101" i="10" s="1"/>
  <c r="B101" i="7"/>
  <c r="B101" i="10" s="1"/>
  <c r="H100" i="7"/>
  <c r="H100" i="10" s="1"/>
  <c r="C100" i="7"/>
  <c r="C100" i="10" s="1"/>
  <c r="B100" i="7"/>
  <c r="B100" i="10" s="1"/>
  <c r="H99" i="7"/>
  <c r="H99" i="10" s="1"/>
  <c r="C99" i="7"/>
  <c r="C99" i="10" s="1"/>
  <c r="B99" i="7"/>
  <c r="B99" i="10" s="1"/>
  <c r="H98" i="7"/>
  <c r="H98" i="10" s="1"/>
  <c r="C98" i="7"/>
  <c r="C98" i="10" s="1"/>
  <c r="B98" i="7"/>
  <c r="B98" i="10" s="1"/>
  <c r="H97" i="7"/>
  <c r="H97" i="10" s="1"/>
  <c r="C97" i="7"/>
  <c r="B97" i="7"/>
  <c r="B97" i="10" s="1"/>
  <c r="H96" i="7"/>
  <c r="H96" i="10" s="1"/>
  <c r="C96" i="7"/>
  <c r="C96" i="10" s="1"/>
  <c r="B96" i="7"/>
  <c r="B96" i="10" s="1"/>
  <c r="H95" i="7"/>
  <c r="H95" i="10" s="1"/>
  <c r="C95" i="7"/>
  <c r="C95" i="10" s="1"/>
  <c r="B95" i="7"/>
  <c r="B95" i="10" s="1"/>
  <c r="H94" i="7"/>
  <c r="H94" i="10" s="1"/>
  <c r="C94" i="7"/>
  <c r="C94" i="10" s="1"/>
  <c r="B94" i="7"/>
  <c r="B94" i="10" s="1"/>
  <c r="H93" i="7"/>
  <c r="H93" i="10" s="1"/>
  <c r="C93" i="7"/>
  <c r="C93" i="10" s="1"/>
  <c r="B93" i="7"/>
  <c r="B93" i="10" s="1"/>
  <c r="H92" i="7"/>
  <c r="H92" i="10" s="1"/>
  <c r="C92" i="7"/>
  <c r="B92" i="7"/>
  <c r="B92" i="10" s="1"/>
  <c r="H91" i="7"/>
  <c r="H91" i="10" s="1"/>
  <c r="C91" i="7"/>
  <c r="C91" i="10" s="1"/>
  <c r="B91" i="7"/>
  <c r="B91" i="10" s="1"/>
  <c r="H90" i="7"/>
  <c r="H90" i="10" s="1"/>
  <c r="C90" i="7"/>
  <c r="C90" i="10" s="1"/>
  <c r="B90" i="7"/>
  <c r="B90" i="10" s="1"/>
  <c r="H89" i="7"/>
  <c r="H89" i="10" s="1"/>
  <c r="C89" i="7"/>
  <c r="C89" i="10" s="1"/>
  <c r="B89" i="7"/>
  <c r="B89" i="10" s="1"/>
  <c r="H88" i="7"/>
  <c r="H88" i="10" s="1"/>
  <c r="C88" i="7"/>
  <c r="C88" i="10" s="1"/>
  <c r="B88" i="7"/>
  <c r="B88" i="10" s="1"/>
  <c r="H87" i="7"/>
  <c r="H87" i="10" s="1"/>
  <c r="C87" i="7"/>
  <c r="C87" i="10" s="1"/>
  <c r="B87" i="7"/>
  <c r="B87" i="10" s="1"/>
  <c r="H86" i="7"/>
  <c r="H86" i="10" s="1"/>
  <c r="C86" i="7"/>
  <c r="C86" i="10" s="1"/>
  <c r="B86" i="7"/>
  <c r="B86" i="10" s="1"/>
  <c r="H85" i="7"/>
  <c r="H85" i="10" s="1"/>
  <c r="C85" i="7"/>
  <c r="B85" i="7"/>
  <c r="B85" i="10" s="1"/>
  <c r="H84" i="7"/>
  <c r="H84" i="10" s="1"/>
  <c r="C84" i="7"/>
  <c r="C84" i="10" s="1"/>
  <c r="B84" i="7"/>
  <c r="B84" i="10" s="1"/>
  <c r="H83" i="7"/>
  <c r="H83" i="10" s="1"/>
  <c r="C83" i="7"/>
  <c r="C83" i="10" s="1"/>
  <c r="B83" i="7"/>
  <c r="B83" i="10" s="1"/>
  <c r="H82" i="7"/>
  <c r="H82" i="10" s="1"/>
  <c r="C82" i="7"/>
  <c r="C82" i="10" s="1"/>
  <c r="B82" i="7"/>
  <c r="B82" i="10" s="1"/>
  <c r="H81" i="7"/>
  <c r="H81" i="10" s="1"/>
  <c r="C81" i="7"/>
  <c r="C81" i="10" s="1"/>
  <c r="B81" i="7"/>
  <c r="B81" i="10" s="1"/>
  <c r="H80" i="7"/>
  <c r="H80" i="10" s="1"/>
  <c r="C80" i="7"/>
  <c r="B80" i="7"/>
  <c r="B80" i="10" s="1"/>
  <c r="H79" i="7"/>
  <c r="H79" i="10" s="1"/>
  <c r="C79" i="7"/>
  <c r="C79" i="10" s="1"/>
  <c r="B79" i="7"/>
  <c r="B79" i="10" s="1"/>
  <c r="H78" i="7"/>
  <c r="H78" i="10" s="1"/>
  <c r="C78" i="7"/>
  <c r="C78" i="10" s="1"/>
  <c r="B78" i="7"/>
  <c r="B78" i="10" s="1"/>
  <c r="H77" i="7"/>
  <c r="H77" i="10" s="1"/>
  <c r="C77" i="7"/>
  <c r="C77" i="10" s="1"/>
  <c r="B77" i="7"/>
  <c r="B77" i="10" s="1"/>
  <c r="H76" i="7"/>
  <c r="H76" i="10" s="1"/>
  <c r="C76" i="7"/>
  <c r="C76" i="10" s="1"/>
  <c r="B76" i="7"/>
  <c r="B76" i="10" s="1"/>
  <c r="H75" i="7"/>
  <c r="H75" i="10" s="1"/>
  <c r="C75" i="7"/>
  <c r="C75" i="10" s="1"/>
  <c r="B75" i="7"/>
  <c r="B75" i="10" s="1"/>
  <c r="H74" i="7"/>
  <c r="H74" i="10" s="1"/>
  <c r="C74" i="7"/>
  <c r="C74" i="10" s="1"/>
  <c r="B74" i="7"/>
  <c r="B74" i="10" s="1"/>
  <c r="H73" i="7"/>
  <c r="H73" i="10" s="1"/>
  <c r="C73" i="7"/>
  <c r="B73" i="7"/>
  <c r="B73" i="10" s="1"/>
  <c r="H72" i="7"/>
  <c r="H72" i="10" s="1"/>
  <c r="C72" i="7"/>
  <c r="C72" i="10" s="1"/>
  <c r="B72" i="7"/>
  <c r="B72" i="10" s="1"/>
  <c r="H71" i="7"/>
  <c r="H71" i="10" s="1"/>
  <c r="C71" i="7"/>
  <c r="C71" i="10" s="1"/>
  <c r="B71" i="7"/>
  <c r="B71" i="10" s="1"/>
  <c r="H70" i="7"/>
  <c r="H70" i="10" s="1"/>
  <c r="C70" i="7"/>
  <c r="C70" i="10" s="1"/>
  <c r="B70" i="7"/>
  <c r="B70" i="10" s="1"/>
  <c r="H69" i="7"/>
  <c r="H69" i="10" s="1"/>
  <c r="C69" i="7"/>
  <c r="C69" i="10" s="1"/>
  <c r="B69" i="7"/>
  <c r="B69" i="10" s="1"/>
  <c r="H68" i="7"/>
  <c r="H68" i="10" s="1"/>
  <c r="C68" i="7"/>
  <c r="B68" i="7"/>
  <c r="B68" i="10" s="1"/>
  <c r="H67" i="7"/>
  <c r="H67" i="10" s="1"/>
  <c r="C67" i="7"/>
  <c r="C67" i="10" s="1"/>
  <c r="B67" i="7"/>
  <c r="B67" i="10" s="1"/>
  <c r="H66" i="7"/>
  <c r="H66" i="10" s="1"/>
  <c r="C66" i="7"/>
  <c r="C66" i="10" s="1"/>
  <c r="B66" i="7"/>
  <c r="B66" i="10" s="1"/>
  <c r="H65" i="7"/>
  <c r="H65" i="10" s="1"/>
  <c r="C65" i="7"/>
  <c r="C65" i="10" s="1"/>
  <c r="B65" i="7"/>
  <c r="B65" i="10" s="1"/>
  <c r="H64" i="7"/>
  <c r="H64" i="10" s="1"/>
  <c r="C64" i="7"/>
  <c r="C64" i="10" s="1"/>
  <c r="B64" i="7"/>
  <c r="B64" i="10" s="1"/>
  <c r="H63" i="7"/>
  <c r="H63" i="10" s="1"/>
  <c r="C63" i="7"/>
  <c r="C63" i="10" s="1"/>
  <c r="B63" i="7"/>
  <c r="B63" i="10" s="1"/>
  <c r="H62" i="7"/>
  <c r="H62" i="10" s="1"/>
  <c r="C62" i="7"/>
  <c r="C62" i="10" s="1"/>
  <c r="B62" i="7"/>
  <c r="B62" i="10" s="1"/>
  <c r="H61" i="7"/>
  <c r="H61" i="10" s="1"/>
  <c r="C61" i="7"/>
  <c r="B61" i="7"/>
  <c r="B61" i="10" s="1"/>
  <c r="H60" i="7"/>
  <c r="H60" i="10" s="1"/>
  <c r="C60" i="7"/>
  <c r="C60" i="10" s="1"/>
  <c r="B60" i="7"/>
  <c r="B60" i="10" s="1"/>
  <c r="H59" i="7"/>
  <c r="H59" i="10" s="1"/>
  <c r="C59" i="7"/>
  <c r="C59" i="10" s="1"/>
  <c r="B59" i="7"/>
  <c r="B59" i="10" s="1"/>
  <c r="H58" i="7"/>
  <c r="H58" i="10" s="1"/>
  <c r="C58" i="7"/>
  <c r="C58" i="10" s="1"/>
  <c r="B58" i="7"/>
  <c r="B58" i="10" s="1"/>
  <c r="H57" i="7"/>
  <c r="H57" i="10" s="1"/>
  <c r="C57" i="7"/>
  <c r="C57" i="10" s="1"/>
  <c r="B57" i="7"/>
  <c r="B57" i="10" s="1"/>
  <c r="H56" i="7"/>
  <c r="H56" i="10" s="1"/>
  <c r="C56" i="7"/>
  <c r="B56" i="7"/>
  <c r="B56" i="10" s="1"/>
  <c r="H55" i="7"/>
  <c r="H55" i="10" s="1"/>
  <c r="C55" i="7"/>
  <c r="C55" i="10" s="1"/>
  <c r="B55" i="7"/>
  <c r="B55" i="10" s="1"/>
  <c r="H54" i="7"/>
  <c r="H54" i="10" s="1"/>
  <c r="C54" i="7"/>
  <c r="C54" i="10" s="1"/>
  <c r="B54" i="7"/>
  <c r="B54" i="10" s="1"/>
  <c r="H53" i="7"/>
  <c r="H53" i="10" s="1"/>
  <c r="C53" i="7"/>
  <c r="C53" i="10" s="1"/>
  <c r="B53" i="7"/>
  <c r="B53" i="10" s="1"/>
  <c r="H52" i="7"/>
  <c r="H52" i="10" s="1"/>
  <c r="C52" i="7"/>
  <c r="C52" i="10" s="1"/>
  <c r="B52" i="7"/>
  <c r="B52" i="10" s="1"/>
  <c r="H51" i="7"/>
  <c r="H51" i="10" s="1"/>
  <c r="C51" i="7"/>
  <c r="C51" i="10" s="1"/>
  <c r="B51" i="7"/>
  <c r="B51" i="10" s="1"/>
  <c r="H50" i="7"/>
  <c r="H50" i="10" s="1"/>
  <c r="C50" i="7"/>
  <c r="C50" i="10" s="1"/>
  <c r="B50" i="7"/>
  <c r="B50" i="10" s="1"/>
  <c r="H49" i="7"/>
  <c r="H49" i="10" s="1"/>
  <c r="C49" i="7"/>
  <c r="B49" i="7"/>
  <c r="B49" i="10" s="1"/>
  <c r="H48" i="7"/>
  <c r="H48" i="10" s="1"/>
  <c r="C48" i="7"/>
  <c r="C48" i="10" s="1"/>
  <c r="B48" i="7"/>
  <c r="B48" i="10" s="1"/>
  <c r="H47" i="7"/>
  <c r="H47" i="10" s="1"/>
  <c r="C47" i="7"/>
  <c r="C47" i="10" s="1"/>
  <c r="B47" i="7"/>
  <c r="B47" i="10" s="1"/>
  <c r="H46" i="7"/>
  <c r="H46" i="10" s="1"/>
  <c r="C46" i="7"/>
  <c r="C46" i="10" s="1"/>
  <c r="B46" i="7"/>
  <c r="B46" i="10" s="1"/>
  <c r="H45" i="7"/>
  <c r="H45" i="10" s="1"/>
  <c r="C45" i="7"/>
  <c r="C45" i="10" s="1"/>
  <c r="B45" i="7"/>
  <c r="B45" i="10" s="1"/>
  <c r="H44" i="7"/>
  <c r="H44" i="10" s="1"/>
  <c r="C44" i="7"/>
  <c r="B44" i="7"/>
  <c r="B44" i="10" s="1"/>
  <c r="H43" i="7"/>
  <c r="H43" i="10" s="1"/>
  <c r="C43" i="7"/>
  <c r="C43" i="10" s="1"/>
  <c r="B43" i="7"/>
  <c r="B43" i="10" s="1"/>
  <c r="H42" i="7"/>
  <c r="H42" i="10" s="1"/>
  <c r="C42" i="7"/>
  <c r="C42" i="10" s="1"/>
  <c r="B42" i="7"/>
  <c r="B42" i="10" s="1"/>
  <c r="H41" i="7"/>
  <c r="H41" i="10" s="1"/>
  <c r="C41" i="7"/>
  <c r="C41" i="10" s="1"/>
  <c r="B41" i="7"/>
  <c r="B41" i="10" s="1"/>
  <c r="H40" i="7"/>
  <c r="H40" i="10" s="1"/>
  <c r="C40" i="7"/>
  <c r="C40" i="10" s="1"/>
  <c r="B40" i="7"/>
  <c r="B40" i="10" s="1"/>
  <c r="H39" i="7"/>
  <c r="H39" i="10" s="1"/>
  <c r="C39" i="7"/>
  <c r="C39" i="10" s="1"/>
  <c r="B39" i="7"/>
  <c r="B39" i="10" s="1"/>
  <c r="H38" i="7"/>
  <c r="H38" i="10" s="1"/>
  <c r="C38" i="7"/>
  <c r="C38" i="10" s="1"/>
  <c r="B38" i="7"/>
  <c r="B38" i="10" s="1"/>
  <c r="H37" i="7"/>
  <c r="H37" i="10" s="1"/>
  <c r="C37" i="7"/>
  <c r="C37" i="10" s="1"/>
  <c r="B37" i="7"/>
  <c r="B37" i="10" s="1"/>
  <c r="H36" i="7"/>
  <c r="H36" i="10" s="1"/>
  <c r="C36" i="7"/>
  <c r="C36" i="10" s="1"/>
  <c r="B36" i="7"/>
  <c r="B36" i="10" s="1"/>
  <c r="H35" i="7"/>
  <c r="H35" i="10" s="1"/>
  <c r="C35" i="7"/>
  <c r="C35" i="10" s="1"/>
  <c r="B35" i="7"/>
  <c r="B35" i="10" s="1"/>
  <c r="H34" i="7"/>
  <c r="H34" i="10" s="1"/>
  <c r="C34" i="7"/>
  <c r="C34" i="10" s="1"/>
  <c r="B34" i="7"/>
  <c r="B34" i="10" s="1"/>
  <c r="H33" i="7"/>
  <c r="H33" i="10" s="1"/>
  <c r="C33" i="7"/>
  <c r="C33" i="10" s="1"/>
  <c r="B33" i="7"/>
  <c r="B33" i="10" s="1"/>
  <c r="H32" i="7"/>
  <c r="H32" i="10" s="1"/>
  <c r="C32" i="7"/>
  <c r="B32" i="7"/>
  <c r="B32" i="10" s="1"/>
  <c r="H31" i="7"/>
  <c r="H31" i="10" s="1"/>
  <c r="C31" i="7"/>
  <c r="C31" i="10" s="1"/>
  <c r="B31" i="7"/>
  <c r="B31" i="10" s="1"/>
  <c r="H30" i="7"/>
  <c r="H30" i="10" s="1"/>
  <c r="C30" i="7"/>
  <c r="C30" i="10" s="1"/>
  <c r="B30" i="7"/>
  <c r="B30" i="10" s="1"/>
  <c r="H29" i="7"/>
  <c r="H29" i="10" s="1"/>
  <c r="C29" i="7"/>
  <c r="C29" i="10" s="1"/>
  <c r="B29" i="7"/>
  <c r="B29" i="10" s="1"/>
  <c r="H28" i="7"/>
  <c r="H28" i="10" s="1"/>
  <c r="C28" i="7"/>
  <c r="C28" i="10" s="1"/>
  <c r="B28" i="7"/>
  <c r="B28" i="10" s="1"/>
  <c r="H27" i="7"/>
  <c r="H27" i="10" s="1"/>
  <c r="C27" i="7"/>
  <c r="C27" i="10" s="1"/>
  <c r="B27" i="7"/>
  <c r="B27" i="10" s="1"/>
  <c r="H26" i="7"/>
  <c r="H26" i="10" s="1"/>
  <c r="C26" i="7"/>
  <c r="C26" i="10" s="1"/>
  <c r="B26" i="7"/>
  <c r="B26" i="10" s="1"/>
  <c r="H25" i="7"/>
  <c r="H25" i="10" s="1"/>
  <c r="C25" i="7"/>
  <c r="C25" i="10" s="1"/>
  <c r="B25" i="7"/>
  <c r="B25" i="10" s="1"/>
  <c r="H24" i="7"/>
  <c r="H24" i="10" s="1"/>
  <c r="C24" i="7"/>
  <c r="C24" i="10" s="1"/>
  <c r="B24" i="7"/>
  <c r="B24" i="10" s="1"/>
  <c r="H23" i="7"/>
  <c r="H23" i="10" s="1"/>
  <c r="C23" i="7"/>
  <c r="C23" i="10" s="1"/>
  <c r="B23" i="7"/>
  <c r="B23" i="10" s="1"/>
  <c r="H22" i="7"/>
  <c r="H22" i="10" s="1"/>
  <c r="C22" i="7"/>
  <c r="C22" i="10" s="1"/>
  <c r="B22" i="7"/>
  <c r="B22" i="10" s="1"/>
  <c r="H21" i="7"/>
  <c r="H21" i="10" s="1"/>
  <c r="C21" i="7"/>
  <c r="C21" i="10" s="1"/>
  <c r="B21" i="7"/>
  <c r="B21" i="10" s="1"/>
  <c r="H20" i="7"/>
  <c r="H20" i="10" s="1"/>
  <c r="C20" i="7"/>
  <c r="C20" i="10" s="1"/>
  <c r="B20" i="7"/>
  <c r="B20" i="10" s="1"/>
  <c r="H19" i="7"/>
  <c r="H19" i="10" s="1"/>
  <c r="C19" i="7"/>
  <c r="C19" i="10" s="1"/>
  <c r="B19" i="7"/>
  <c r="B19" i="10" s="1"/>
  <c r="H18" i="7"/>
  <c r="H18" i="10" s="1"/>
  <c r="C18" i="7"/>
  <c r="C18" i="10" s="1"/>
  <c r="B18" i="7"/>
  <c r="B18" i="10" s="1"/>
  <c r="H17" i="7"/>
  <c r="H17" i="10" s="1"/>
  <c r="C17" i="7"/>
  <c r="C17" i="10" s="1"/>
  <c r="B17" i="7"/>
  <c r="B17" i="10" s="1"/>
  <c r="H16" i="7"/>
  <c r="H16" i="10" s="1"/>
  <c r="C16" i="7"/>
  <c r="C16" i="10" s="1"/>
  <c r="B16" i="7"/>
  <c r="B16" i="10" s="1"/>
  <c r="H15" i="7"/>
  <c r="H15" i="10" s="1"/>
  <c r="C15" i="7"/>
  <c r="C15" i="10" s="1"/>
  <c r="B15" i="7"/>
  <c r="B15" i="10" s="1"/>
  <c r="H14" i="7"/>
  <c r="H14" i="10" s="1"/>
  <c r="C14" i="7"/>
  <c r="C14" i="10" s="1"/>
  <c r="B14" i="7"/>
  <c r="B14" i="10" s="1"/>
  <c r="H13" i="7"/>
  <c r="H13" i="10" s="1"/>
  <c r="N13" i="7"/>
  <c r="C13" i="7"/>
  <c r="B13" i="7"/>
  <c r="B13" i="10" s="1"/>
  <c r="H12" i="7"/>
  <c r="H12" i="10" s="1"/>
  <c r="C12" i="7"/>
  <c r="M12" i="7" s="1"/>
  <c r="B12" i="7"/>
  <c r="B12" i="10" s="1"/>
  <c r="H11" i="7"/>
  <c r="H11" i="10" s="1"/>
  <c r="C11" i="7"/>
  <c r="C11" i="10" s="1"/>
  <c r="B11" i="7"/>
  <c r="B11" i="10" s="1"/>
  <c r="H10" i="7"/>
  <c r="H10" i="10" s="1"/>
  <c r="C10" i="7"/>
  <c r="C10" i="10" s="1"/>
  <c r="B10" i="7"/>
  <c r="B10" i="10" s="1"/>
  <c r="H9" i="7"/>
  <c r="H9" i="10" s="1"/>
  <c r="C9" i="7"/>
  <c r="C9" i="10" s="1"/>
  <c r="B9" i="7"/>
  <c r="B9" i="10" s="1"/>
  <c r="H8" i="7"/>
  <c r="H8" i="10" s="1"/>
  <c r="C8" i="7"/>
  <c r="C8" i="10" s="1"/>
  <c r="B8" i="7"/>
  <c r="B8" i="10" s="1"/>
  <c r="H7" i="7"/>
  <c r="H7" i="10" s="1"/>
  <c r="C7" i="7"/>
  <c r="C7" i="10" s="1"/>
  <c r="B7" i="7"/>
  <c r="B7" i="10" s="1"/>
  <c r="H6" i="7"/>
  <c r="H6" i="10" s="1"/>
  <c r="C6" i="7"/>
  <c r="C6" i="10" s="1"/>
  <c r="B6" i="7"/>
  <c r="B6" i="10" s="1"/>
  <c r="H5" i="7"/>
  <c r="H5" i="10" s="1"/>
  <c r="C5" i="7"/>
  <c r="C5" i="10" s="1"/>
  <c r="B5" i="7"/>
  <c r="B5" i="10" s="1"/>
  <c r="H4" i="7"/>
  <c r="H4" i="10" s="1"/>
  <c r="C4" i="7"/>
  <c r="C4" i="10" s="1"/>
  <c r="B4" i="7"/>
  <c r="B4" i="10" s="1"/>
  <c r="N403" i="7"/>
  <c r="P398" i="7"/>
  <c r="N396" i="7"/>
  <c r="M395" i="7"/>
  <c r="N394" i="7"/>
  <c r="P387" i="7"/>
  <c r="P386" i="7"/>
  <c r="N384" i="7"/>
  <c r="N382" i="7"/>
  <c r="N379" i="7"/>
  <c r="O377" i="7"/>
  <c r="N377" i="7"/>
  <c r="M376" i="7"/>
  <c r="N375" i="7"/>
  <c r="P374" i="7"/>
  <c r="N372" i="7"/>
  <c r="N370" i="7"/>
  <c r="N367" i="7"/>
  <c r="M366" i="7"/>
  <c r="N363" i="7"/>
  <c r="P362" i="7"/>
  <c r="M362" i="7"/>
  <c r="M360" i="7"/>
  <c r="N358" i="7"/>
  <c r="M358" i="7"/>
  <c r="N357" i="7"/>
  <c r="N355" i="7"/>
  <c r="M354" i="7"/>
  <c r="M352" i="7"/>
  <c r="P350" i="7"/>
  <c r="N350" i="7"/>
  <c r="M348" i="7"/>
  <c r="N346" i="7"/>
  <c r="N343" i="7"/>
  <c r="P339" i="7"/>
  <c r="P337" i="7"/>
  <c r="N336" i="7"/>
  <c r="M336" i="7"/>
  <c r="N334" i="7"/>
  <c r="M334" i="7"/>
  <c r="N331" i="7"/>
  <c r="P329" i="7"/>
  <c r="M326" i="7"/>
  <c r="P325" i="7"/>
  <c r="M324" i="7"/>
  <c r="N319" i="7"/>
  <c r="N317" i="7"/>
  <c r="N312" i="7"/>
  <c r="M311" i="7"/>
  <c r="N310" i="7"/>
  <c r="M310" i="7"/>
  <c r="N309" i="7"/>
  <c r="M309" i="7"/>
  <c r="N307" i="7"/>
  <c r="N305" i="7"/>
  <c r="M303" i="7"/>
  <c r="P301" i="7"/>
  <c r="N300" i="7"/>
  <c r="M297" i="7"/>
  <c r="N295" i="7"/>
  <c r="M290" i="7"/>
  <c r="P289" i="7"/>
  <c r="N288" i="7"/>
  <c r="M287" i="7"/>
  <c r="N286" i="7"/>
  <c r="M286" i="7"/>
  <c r="N283" i="7"/>
  <c r="M278" i="7"/>
  <c r="P277" i="7"/>
  <c r="P274" i="7"/>
  <c r="M274" i="7"/>
  <c r="M270" i="7"/>
  <c r="N269" i="7"/>
  <c r="M269" i="7"/>
  <c r="O268" i="7"/>
  <c r="M266" i="7"/>
  <c r="P262" i="7"/>
  <c r="N262" i="7"/>
  <c r="N261" i="7"/>
  <c r="N259" i="7"/>
  <c r="P257" i="7"/>
  <c r="O257" i="7"/>
  <c r="O256" i="7"/>
  <c r="P253" i="7"/>
  <c r="N247" i="7"/>
  <c r="O244" i="7"/>
  <c r="N238" i="7"/>
  <c r="O233" i="7"/>
  <c r="N233" i="7"/>
  <c r="P229" i="7"/>
  <c r="N228" i="7"/>
  <c r="M227" i="7"/>
  <c r="N226" i="7"/>
  <c r="N221" i="7"/>
  <c r="M218" i="7"/>
  <c r="N213" i="7"/>
  <c r="M213" i="7"/>
  <c r="N211" i="7"/>
  <c r="O210" i="7"/>
  <c r="M209" i="7"/>
  <c r="P205" i="7"/>
  <c r="M203" i="7"/>
  <c r="N199" i="7"/>
  <c r="N190" i="7"/>
  <c r="N187" i="7"/>
  <c r="N185" i="7"/>
  <c r="O183" i="7"/>
  <c r="M182" i="7"/>
  <c r="P181" i="7"/>
  <c r="N178" i="7"/>
  <c r="M174" i="7"/>
  <c r="N171" i="7"/>
  <c r="P169" i="7"/>
  <c r="N166" i="7"/>
  <c r="N165" i="7"/>
  <c r="N163" i="7"/>
  <c r="P157" i="7"/>
  <c r="N151" i="7"/>
  <c r="N147" i="7"/>
  <c r="P145" i="7"/>
  <c r="N139" i="7"/>
  <c r="P133" i="7"/>
  <c r="N131" i="7"/>
  <c r="P130" i="7"/>
  <c r="N127" i="7"/>
  <c r="O123" i="7"/>
  <c r="N121" i="7"/>
  <c r="N117" i="7"/>
  <c r="M115" i="7"/>
  <c r="N109" i="7"/>
  <c r="N108" i="7"/>
  <c r="N101" i="7"/>
  <c r="P97" i="7"/>
  <c r="N97" i="7"/>
  <c r="N91" i="7"/>
  <c r="N87" i="7"/>
  <c r="N85" i="7"/>
  <c r="N84" i="7"/>
  <c r="N81" i="7"/>
  <c r="N79" i="7"/>
  <c r="P73" i="7"/>
  <c r="N73" i="7"/>
  <c r="N67" i="7"/>
  <c r="N61" i="7"/>
  <c r="N58" i="7"/>
  <c r="N49" i="7"/>
  <c r="P48" i="7"/>
  <c r="N48" i="7"/>
  <c r="S46" i="7"/>
  <c r="N43" i="7"/>
  <c r="S41" i="7"/>
  <c r="S40" i="7"/>
  <c r="S39" i="7"/>
  <c r="N39" i="7"/>
  <c r="S38" i="7"/>
  <c r="P36" i="7"/>
  <c r="S34" i="7"/>
  <c r="S33" i="7"/>
  <c r="N31" i="7"/>
  <c r="S28" i="7"/>
  <c r="S27" i="7"/>
  <c r="P24" i="7"/>
  <c r="S22" i="7"/>
  <c r="N19" i="7"/>
  <c r="S16" i="7"/>
  <c r="S15" i="7"/>
  <c r="N15" i="7"/>
  <c r="S10" i="7"/>
  <c r="N7" i="7"/>
  <c r="O4" i="7"/>
  <c r="K29" i="2"/>
  <c r="T30" i="2" s="1"/>
  <c r="K30" i="7" s="1"/>
  <c r="F31" i="9" s="1"/>
  <c r="K14" i="2"/>
  <c r="T14" i="2" s="1"/>
  <c r="K14" i="7" s="1"/>
  <c r="F15" i="9" s="1"/>
  <c r="V4" i="2"/>
  <c r="M4" i="2"/>
  <c r="T46" i="2"/>
  <c r="K46" i="7" s="1"/>
  <c r="F47" i="9" s="1"/>
  <c r="T45" i="2"/>
  <c r="K45" i="7" s="1"/>
  <c r="F46" i="9" s="1"/>
  <c r="T44" i="2"/>
  <c r="K44" i="7" s="1"/>
  <c r="F45" i="9" s="1"/>
  <c r="T43" i="2"/>
  <c r="K43" i="7" s="1"/>
  <c r="F44" i="9" s="1"/>
  <c r="T42" i="2"/>
  <c r="T41" i="2"/>
  <c r="K41" i="7" s="1"/>
  <c r="F42" i="9" s="1"/>
  <c r="T40" i="2"/>
  <c r="K40" i="7" s="1"/>
  <c r="F41" i="9" s="1"/>
  <c r="T39" i="2"/>
  <c r="K39" i="7" s="1"/>
  <c r="T38" i="2"/>
  <c r="K38" i="7" s="1"/>
  <c r="F39" i="9" s="1"/>
  <c r="T37" i="2"/>
  <c r="K37" i="7" s="1"/>
  <c r="F38" i="9" s="1"/>
  <c r="T36" i="2"/>
  <c r="K36" i="7" s="1"/>
  <c r="F37" i="9" s="1"/>
  <c r="T35" i="2"/>
  <c r="K35" i="7" s="1"/>
  <c r="F36" i="9" s="1"/>
  <c r="T34" i="2"/>
  <c r="K34" i="7" s="1"/>
  <c r="F35" i="9" s="1"/>
  <c r="T33" i="2"/>
  <c r="T32" i="2"/>
  <c r="K32" i="7" s="1"/>
  <c r="F33" i="9" s="1"/>
  <c r="T31" i="2"/>
  <c r="K31" i="7" s="1"/>
  <c r="F32" i="9" s="1"/>
  <c r="T28" i="2"/>
  <c r="K28" i="7" s="1"/>
  <c r="F29" i="9" s="1"/>
  <c r="T27" i="2"/>
  <c r="K27" i="7" s="1"/>
  <c r="F28" i="9" s="1"/>
  <c r="T26" i="2"/>
  <c r="K26" i="7" s="1"/>
  <c r="T25" i="2"/>
  <c r="K25" i="7" s="1"/>
  <c r="F26" i="9" s="1"/>
  <c r="T24" i="2"/>
  <c r="K24" i="7" s="1"/>
  <c r="F25" i="9" s="1"/>
  <c r="T23" i="2"/>
  <c r="K23" i="7" s="1"/>
  <c r="F24" i="9" s="1"/>
  <c r="T22" i="2"/>
  <c r="K22" i="7" s="1"/>
  <c r="F23" i="9" s="1"/>
  <c r="T21" i="2"/>
  <c r="K21" i="7" s="1"/>
  <c r="F22" i="9" s="1"/>
  <c r="T20" i="2"/>
  <c r="K20" i="7" s="1"/>
  <c r="F21" i="9" s="1"/>
  <c r="T19" i="2"/>
  <c r="K19" i="7" s="1"/>
  <c r="F20" i="9" s="1"/>
  <c r="T18" i="2"/>
  <c r="K18" i="7" s="1"/>
  <c r="F19" i="9" s="1"/>
  <c r="T17" i="2"/>
  <c r="T16" i="2"/>
  <c r="K16" i="7" s="1"/>
  <c r="F17" i="9" s="1"/>
  <c r="T13" i="2"/>
  <c r="K13" i="7" s="1"/>
  <c r="T12" i="2"/>
  <c r="K12" i="7" s="1"/>
  <c r="F13" i="9" s="1"/>
  <c r="T11" i="2"/>
  <c r="K11" i="7" s="1"/>
  <c r="F12" i="9" s="1"/>
  <c r="T10" i="2"/>
  <c r="K10" i="7" s="1"/>
  <c r="F11" i="9" s="1"/>
  <c r="T9" i="2"/>
  <c r="K9" i="7" s="1"/>
  <c r="F10" i="9" s="1"/>
  <c r="T8" i="2"/>
  <c r="K8" i="7" s="1"/>
  <c r="F9" i="9" s="1"/>
  <c r="T7" i="2"/>
  <c r="K7" i="7" s="1"/>
  <c r="F8" i="9" s="1"/>
  <c r="T6" i="2"/>
  <c r="K6" i="7" s="1"/>
  <c r="T5" i="2"/>
  <c r="K5" i="7" s="1"/>
  <c r="T4" i="2"/>
  <c r="K4" i="7" s="1"/>
  <c r="F5" i="9" s="1"/>
  <c r="S46" i="2"/>
  <c r="S45" i="2"/>
  <c r="S44" i="2"/>
  <c r="S43" i="2"/>
  <c r="S42" i="2"/>
  <c r="S41" i="2"/>
  <c r="S40" i="2"/>
  <c r="S39" i="2"/>
  <c r="S38" i="2"/>
  <c r="S37" i="2"/>
  <c r="S36" i="2"/>
  <c r="S35" i="2"/>
  <c r="S34" i="2"/>
  <c r="S33" i="2"/>
  <c r="S32" i="2"/>
  <c r="S31" i="2"/>
  <c r="S30" i="2"/>
  <c r="S29" i="2"/>
  <c r="S28" i="2"/>
  <c r="S27" i="2"/>
  <c r="S26" i="2"/>
  <c r="S25" i="2"/>
  <c r="S24" i="2"/>
  <c r="S23" i="2"/>
  <c r="S22" i="2"/>
  <c r="S21" i="2"/>
  <c r="S20" i="2"/>
  <c r="S19" i="2"/>
  <c r="S18" i="2"/>
  <c r="S17" i="2"/>
  <c r="S16" i="2"/>
  <c r="S15" i="2"/>
  <c r="S14" i="2"/>
  <c r="S13" i="2"/>
  <c r="S12" i="2"/>
  <c r="S11" i="2"/>
  <c r="S10" i="2"/>
  <c r="S9" i="2"/>
  <c r="S8" i="2"/>
  <c r="S7" i="2"/>
  <c r="S6" i="2"/>
  <c r="S5" i="2"/>
  <c r="O161" i="7" l="1"/>
  <c r="P123" i="7"/>
  <c r="O185" i="7"/>
  <c r="P219" i="7"/>
  <c r="M350" i="7"/>
  <c r="S21" i="7"/>
  <c r="S37" i="7"/>
  <c r="O16" i="7"/>
  <c r="N244" i="7"/>
  <c r="O402" i="7"/>
  <c r="P22" i="7"/>
  <c r="P38" i="7"/>
  <c r="P195" i="7"/>
  <c r="N256" i="7"/>
  <c r="P171" i="7"/>
  <c r="S9" i="7"/>
  <c r="S25" i="7"/>
  <c r="M276" i="7"/>
  <c r="M300" i="7"/>
  <c r="O137" i="7"/>
  <c r="M393" i="7"/>
  <c r="P10" i="7"/>
  <c r="P26" i="7"/>
  <c r="N232" i="7"/>
  <c r="M318" i="7"/>
  <c r="M338" i="7"/>
  <c r="M377" i="7"/>
  <c r="S45" i="7"/>
  <c r="N83" i="7"/>
  <c r="M346" i="7"/>
  <c r="M401" i="7"/>
  <c r="M317" i="7"/>
  <c r="M353" i="7"/>
  <c r="M90" i="7"/>
  <c r="M357" i="7"/>
  <c r="M345" i="7"/>
  <c r="M170" i="7"/>
  <c r="M223" i="7"/>
  <c r="M251" i="7"/>
  <c r="M328" i="7"/>
  <c r="N241" i="7"/>
  <c r="N28" i="7"/>
  <c r="M41" i="7"/>
  <c r="N41" i="7"/>
  <c r="M299" i="7"/>
  <c r="N17" i="7"/>
  <c r="N72" i="7"/>
  <c r="N96" i="7"/>
  <c r="P121" i="7"/>
  <c r="N180" i="7"/>
  <c r="M245" i="7"/>
  <c r="P265" i="7"/>
  <c r="N281" i="7"/>
  <c r="P313" i="7"/>
  <c r="M372" i="7"/>
  <c r="P323" i="7"/>
  <c r="M316" i="7"/>
  <c r="N100" i="7"/>
  <c r="N362" i="10"/>
  <c r="P362" i="10" s="1"/>
  <c r="M105" i="7"/>
  <c r="N38" i="10"/>
  <c r="P38" i="10" s="1"/>
  <c r="N123" i="10"/>
  <c r="P123" i="10" s="1"/>
  <c r="P12" i="7"/>
  <c r="M189" i="7"/>
  <c r="P217" i="7"/>
  <c r="N324" i="7"/>
  <c r="O352" i="7"/>
  <c r="N364" i="7"/>
  <c r="N244" i="10"/>
  <c r="P244" i="10" s="1"/>
  <c r="N256" i="10"/>
  <c r="P256" i="10" s="1"/>
  <c r="N377" i="10"/>
  <c r="P377" i="10" s="1"/>
  <c r="N60" i="7"/>
  <c r="O86" i="7"/>
  <c r="P109" i="7"/>
  <c r="N240" i="7"/>
  <c r="M293" i="7"/>
  <c r="M340" i="7"/>
  <c r="N365" i="7"/>
  <c r="N137" i="10"/>
  <c r="P137" i="10" s="1"/>
  <c r="N161" i="10"/>
  <c r="P161" i="10" s="1"/>
  <c r="N233" i="10"/>
  <c r="P233" i="10" s="1"/>
  <c r="N257" i="10"/>
  <c r="P257" i="10" s="1"/>
  <c r="M28" i="7"/>
  <c r="P60" i="7"/>
  <c r="N144" i="7"/>
  <c r="P193" i="7"/>
  <c r="P241" i="7"/>
  <c r="N276" i="7"/>
  <c r="N340" i="7"/>
  <c r="Q266" i="10"/>
  <c r="V266" i="10" s="1"/>
  <c r="Y266" i="10" s="1"/>
  <c r="AB266" i="10" s="1"/>
  <c r="Q278" i="10"/>
  <c r="V278" i="10" s="1"/>
  <c r="Q362" i="10"/>
  <c r="V362" i="10" s="1"/>
  <c r="W362" i="10" s="1"/>
  <c r="Q14" i="10"/>
  <c r="Q86" i="10"/>
  <c r="V86" i="10" s="1"/>
  <c r="Q352" i="10"/>
  <c r="V352" i="10" s="1"/>
  <c r="Y352" i="10" s="1"/>
  <c r="AB352" i="10" s="1"/>
  <c r="Q233" i="10"/>
  <c r="V233" i="10" s="1"/>
  <c r="W233" i="10" s="1"/>
  <c r="Q257" i="10"/>
  <c r="V257" i="10" s="1"/>
  <c r="W257" i="10" s="1"/>
  <c r="Q377" i="10"/>
  <c r="V377" i="10" s="1"/>
  <c r="W377" i="10" s="1"/>
  <c r="Q50" i="10"/>
  <c r="V50" i="10" s="1"/>
  <c r="Q183" i="10"/>
  <c r="V183" i="10" s="1"/>
  <c r="Q4" i="10"/>
  <c r="V4" i="10" s="1"/>
  <c r="Q16" i="10"/>
  <c r="V16" i="10" s="1"/>
  <c r="Q137" i="10"/>
  <c r="V137" i="10" s="1"/>
  <c r="W137" i="10" s="1"/>
  <c r="Q161" i="10"/>
  <c r="V161" i="10" s="1"/>
  <c r="W161" i="10" s="1"/>
  <c r="Q185" i="10"/>
  <c r="Q210" i="10"/>
  <c r="V210" i="10" s="1"/>
  <c r="Q402" i="10"/>
  <c r="V402" i="10" s="1"/>
  <c r="Q62" i="10"/>
  <c r="V62" i="10" s="1"/>
  <c r="Q244" i="10"/>
  <c r="Q268" i="10"/>
  <c r="V268" i="10" s="1"/>
  <c r="Y268" i="10" s="1"/>
  <c r="AB268" i="10" s="1"/>
  <c r="Q38" i="10"/>
  <c r="V38" i="10" s="1"/>
  <c r="W38" i="10" s="1"/>
  <c r="Q256" i="10"/>
  <c r="V256" i="10" s="1"/>
  <c r="Y256" i="10" s="1"/>
  <c r="Q123" i="10"/>
  <c r="V123" i="10" s="1"/>
  <c r="W123" i="10" s="1"/>
  <c r="N302" i="7"/>
  <c r="N266" i="7"/>
  <c r="N51" i="7"/>
  <c r="N75" i="7"/>
  <c r="N159" i="7"/>
  <c r="P190" i="7"/>
  <c r="N255" i="7"/>
  <c r="N290" i="7"/>
  <c r="N339" i="7"/>
  <c r="M351" i="7"/>
  <c r="N398" i="7"/>
  <c r="M76" i="7"/>
  <c r="P94" i="7"/>
  <c r="N111" i="7"/>
  <c r="N134" i="7"/>
  <c r="M268" i="7"/>
  <c r="N279" i="7"/>
  <c r="M291" i="7"/>
  <c r="N303" i="7"/>
  <c r="N314" i="7"/>
  <c r="N327" i="7"/>
  <c r="N351" i="7"/>
  <c r="M359" i="7"/>
  <c r="M371" i="7"/>
  <c r="N291" i="7"/>
  <c r="M399" i="7"/>
  <c r="N207" i="7"/>
  <c r="M240" i="7"/>
  <c r="N267" i="7"/>
  <c r="N278" i="7"/>
  <c r="P358" i="7"/>
  <c r="M304" i="7"/>
  <c r="N182" i="7"/>
  <c r="N242" i="7"/>
  <c r="N399" i="7"/>
  <c r="M82" i="7"/>
  <c r="N243" i="7"/>
  <c r="M295" i="7"/>
  <c r="M307" i="7"/>
  <c r="N362" i="7"/>
  <c r="N374" i="7"/>
  <c r="N183" i="7"/>
  <c r="M283" i="7"/>
  <c r="M36" i="7"/>
  <c r="N62" i="7"/>
  <c r="N98" i="7"/>
  <c r="M196" i="7"/>
  <c r="N230" i="7"/>
  <c r="N387" i="7"/>
  <c r="N50" i="7"/>
  <c r="N74" i="7"/>
  <c r="N158" i="7"/>
  <c r="N206" i="7"/>
  <c r="N254" i="7"/>
  <c r="N338" i="7"/>
  <c r="N326" i="7"/>
  <c r="N135" i="7"/>
  <c r="N194" i="7"/>
  <c r="M280" i="7"/>
  <c r="N315" i="7"/>
  <c r="N195" i="7"/>
  <c r="N386" i="7"/>
  <c r="N63" i="7"/>
  <c r="N99" i="7"/>
  <c r="N123" i="7"/>
  <c r="M184" i="7"/>
  <c r="M199" i="7"/>
  <c r="N231" i="7"/>
  <c r="M355" i="7"/>
  <c r="M363" i="7"/>
  <c r="M375" i="7"/>
  <c r="N26" i="7"/>
  <c r="M391" i="7"/>
  <c r="N38" i="7"/>
  <c r="N86" i="7"/>
  <c r="N218" i="7"/>
  <c r="N14" i="7"/>
  <c r="N146" i="7"/>
  <c r="N170" i="7"/>
  <c r="M232" i="7"/>
  <c r="N27" i="7"/>
  <c r="M204" i="7"/>
  <c r="N219" i="7"/>
  <c r="N118" i="7"/>
  <c r="T29" i="2"/>
  <c r="K29" i="7" s="1"/>
  <c r="F30" i="9" s="1"/>
  <c r="M94" i="7"/>
  <c r="N130" i="7"/>
  <c r="M151" i="7"/>
  <c r="M215" i="7"/>
  <c r="M127" i="7"/>
  <c r="M201" i="7"/>
  <c r="M273" i="7"/>
  <c r="M159" i="7"/>
  <c r="M86" i="7"/>
  <c r="N4" i="7"/>
  <c r="S31" i="7"/>
  <c r="S44" i="7"/>
  <c r="N292" i="7"/>
  <c r="N52" i="7"/>
  <c r="N53" i="7"/>
  <c r="N64" i="7"/>
  <c r="N77" i="7"/>
  <c r="N257" i="7"/>
  <c r="O266" i="7"/>
  <c r="N329" i="7"/>
  <c r="M400" i="7"/>
  <c r="S26" i="7"/>
  <c r="S32" i="7"/>
  <c r="M55" i="7"/>
  <c r="N65" i="7"/>
  <c r="N148" i="7"/>
  <c r="N160" i="7"/>
  <c r="M234" i="7"/>
  <c r="N245" i="7"/>
  <c r="N400" i="7"/>
  <c r="P215" i="7"/>
  <c r="N76" i="7"/>
  <c r="S13" i="7"/>
  <c r="N112" i="7"/>
  <c r="N149" i="7"/>
  <c r="N293" i="7"/>
  <c r="M347" i="7"/>
  <c r="N353" i="7"/>
  <c r="M386" i="7"/>
  <c r="N385" i="7"/>
  <c r="P155" i="7"/>
  <c r="N5" i="7"/>
  <c r="S20" i="7"/>
  <c r="P34" i="7"/>
  <c r="N40" i="7"/>
  <c r="N88" i="7"/>
  <c r="N113" i="7"/>
  <c r="N124" i="7"/>
  <c r="N136" i="7"/>
  <c r="N172" i="7"/>
  <c r="N227" i="7"/>
  <c r="M250" i="7"/>
  <c r="N268" i="7"/>
  <c r="N376" i="7"/>
  <c r="N401" i="7"/>
  <c r="P263" i="7"/>
  <c r="S43" i="7"/>
  <c r="N328" i="7"/>
  <c r="N352" i="7"/>
  <c r="M394" i="7"/>
  <c r="S19" i="7"/>
  <c r="P46" i="7"/>
  <c r="M88" i="7"/>
  <c r="N161" i="7"/>
  <c r="S14" i="7"/>
  <c r="N47" i="7"/>
  <c r="N89" i="7"/>
  <c r="M100" i="7"/>
  <c r="N125" i="7"/>
  <c r="N137" i="7"/>
  <c r="N173" i="7"/>
  <c r="N184" i="7"/>
  <c r="N304" i="7"/>
  <c r="M396" i="7"/>
  <c r="M402" i="7"/>
  <c r="E13" i="11"/>
  <c r="C13" i="11"/>
  <c r="I13" i="11" s="1"/>
  <c r="N208" i="7"/>
  <c r="S7" i="7"/>
  <c r="N197" i="7"/>
  <c r="N341" i="7"/>
  <c r="N388" i="7"/>
  <c r="M155" i="7"/>
  <c r="N196" i="7"/>
  <c r="O278" i="7"/>
  <c r="S8" i="7"/>
  <c r="M24" i="7"/>
  <c r="M43" i="7"/>
  <c r="N209" i="7"/>
  <c r="M343" i="7"/>
  <c r="N389" i="7"/>
  <c r="P95" i="7"/>
  <c r="M84" i="7"/>
  <c r="N335" i="7"/>
  <c r="M341" i="7"/>
  <c r="O362" i="7"/>
  <c r="N16" i="7"/>
  <c r="N29" i="7"/>
  <c r="M31" i="7"/>
  <c r="N220" i="7"/>
  <c r="N280" i="7"/>
  <c r="N316" i="7"/>
  <c r="P143" i="7"/>
  <c r="M142" i="7"/>
  <c r="N154" i="7"/>
  <c r="N202" i="7"/>
  <c r="M154" i="7"/>
  <c r="N70" i="7"/>
  <c r="M319" i="7"/>
  <c r="M20" i="7"/>
  <c r="N82" i="7"/>
  <c r="M132" i="7"/>
  <c r="N175" i="7"/>
  <c r="M322" i="7"/>
  <c r="T15" i="2"/>
  <c r="K15" i="7" s="1"/>
  <c r="F16" i="9" s="1"/>
  <c r="M27" i="7"/>
  <c r="M52" i="7"/>
  <c r="N168" i="7"/>
  <c r="M178" i="7"/>
  <c r="N204" i="7"/>
  <c r="N223" i="7"/>
  <c r="M233" i="7"/>
  <c r="M243" i="7"/>
  <c r="N271" i="7"/>
  <c r="N298" i="7"/>
  <c r="N322" i="7"/>
  <c r="M329" i="7"/>
  <c r="M365" i="7"/>
  <c r="M381" i="7"/>
  <c r="M388" i="7"/>
  <c r="P287" i="7"/>
  <c r="M9" i="7"/>
  <c r="M16" i="7"/>
  <c r="N22" i="7"/>
  <c r="M40" i="7"/>
  <c r="N46" i="7"/>
  <c r="M53" i="7"/>
  <c r="M91" i="7"/>
  <c r="M315" i="7"/>
  <c r="M323" i="7"/>
  <c r="N10" i="7"/>
  <c r="M54" i="7"/>
  <c r="M64" i="7"/>
  <c r="N103" i="7"/>
  <c r="N115" i="7"/>
  <c r="M190" i="7"/>
  <c r="M198" i="7"/>
  <c r="M207" i="7"/>
  <c r="N235" i="7"/>
  <c r="M282" i="7"/>
  <c r="M367" i="7"/>
  <c r="M384" i="7"/>
  <c r="N391" i="7"/>
  <c r="N106" i="7"/>
  <c r="M7" i="7"/>
  <c r="N12" i="7"/>
  <c r="N71" i="7"/>
  <c r="M95" i="7"/>
  <c r="M103" i="7"/>
  <c r="M113" i="7"/>
  <c r="M158" i="7"/>
  <c r="M173" i="7"/>
  <c r="N216" i="7"/>
  <c r="M225" i="7"/>
  <c r="M257" i="7"/>
  <c r="N264" i="7"/>
  <c r="M19" i="7"/>
  <c r="M35" i="7"/>
  <c r="N95" i="7"/>
  <c r="N122" i="7"/>
  <c r="M131" i="7"/>
  <c r="M139" i="7"/>
  <c r="M168" i="7"/>
  <c r="N192" i="7"/>
  <c r="M208" i="7"/>
  <c r="M226" i="7"/>
  <c r="N250" i="7"/>
  <c r="M288" i="7"/>
  <c r="N348" i="7"/>
  <c r="N360" i="7"/>
  <c r="M382" i="7"/>
  <c r="N36" i="7"/>
  <c r="N55" i="7"/>
  <c r="M83" i="7"/>
  <c r="M117" i="7"/>
  <c r="N132" i="7"/>
  <c r="N142" i="7"/>
  <c r="M153" i="7"/>
  <c r="M160" i="7"/>
  <c r="M177" i="7"/>
  <c r="M244" i="7"/>
  <c r="N252" i="7"/>
  <c r="M259" i="7"/>
  <c r="N274" i="7"/>
  <c r="M305" i="7"/>
  <c r="M342" i="7"/>
  <c r="M369" i="7"/>
  <c r="M390" i="7"/>
  <c r="M398" i="7"/>
  <c r="M403" i="7"/>
  <c r="M314" i="7"/>
  <c r="N366" i="7"/>
  <c r="M125" i="7"/>
  <c r="M67" i="7"/>
  <c r="M143" i="7"/>
  <c r="M5" i="7"/>
  <c r="N34" i="7"/>
  <c r="N59" i="7"/>
  <c r="N94" i="7"/>
  <c r="N110" i="7"/>
  <c r="N120" i="7"/>
  <c r="M136" i="7"/>
  <c r="M197" i="7"/>
  <c r="N214" i="7"/>
  <c r="M222" i="7"/>
  <c r="M230" i="7"/>
  <c r="M247" i="7"/>
  <c r="M292" i="7"/>
  <c r="M330" i="7"/>
  <c r="M379" i="7"/>
  <c r="M101" i="7"/>
  <c r="M172" i="7"/>
  <c r="M59" i="7"/>
  <c r="M166" i="7"/>
  <c r="M263" i="7"/>
  <c r="S18" i="7"/>
  <c r="M34" i="7"/>
  <c r="M255" i="7"/>
  <c r="M11" i="7"/>
  <c r="M249" i="7"/>
  <c r="M264" i="7"/>
  <c r="N258" i="7"/>
  <c r="N378" i="7"/>
  <c r="E44" i="10"/>
  <c r="K44" i="10" s="1"/>
  <c r="M183" i="7"/>
  <c r="N30" i="7"/>
  <c r="T40" i="7"/>
  <c r="M6" i="7"/>
  <c r="M47" i="7"/>
  <c r="M66" i="7"/>
  <c r="M75" i="7"/>
  <c r="M96" i="7"/>
  <c r="M112" i="7"/>
  <c r="M120" i="7"/>
  <c r="M134" i="7"/>
  <c r="M220" i="7"/>
  <c r="M228" i="7"/>
  <c r="M331" i="7"/>
  <c r="N66" i="7"/>
  <c r="F44" i="10"/>
  <c r="F248" i="10"/>
  <c r="M89" i="7"/>
  <c r="N282" i="7"/>
  <c r="E47" i="10"/>
  <c r="K47" i="10" s="1"/>
  <c r="E255" i="10"/>
  <c r="K255" i="10" s="1"/>
  <c r="N390" i="7"/>
  <c r="M339" i="7"/>
  <c r="N294" i="7"/>
  <c r="N402" i="7"/>
  <c r="F50" i="10"/>
  <c r="F152" i="10"/>
  <c r="E291" i="10"/>
  <c r="K291" i="10" s="1"/>
  <c r="T10" i="7"/>
  <c r="M378" i="7"/>
  <c r="M114" i="7"/>
  <c r="M216" i="7"/>
  <c r="N306" i="7"/>
  <c r="E9" i="10"/>
  <c r="K9" i="10" s="1"/>
  <c r="F56" i="10"/>
  <c r="F178" i="10"/>
  <c r="O38" i="7"/>
  <c r="M258" i="7"/>
  <c r="N102" i="7"/>
  <c r="M62" i="7"/>
  <c r="M18" i="7"/>
  <c r="M57" i="7"/>
  <c r="M71" i="7"/>
  <c r="M77" i="7"/>
  <c r="M108" i="7"/>
  <c r="M122" i="7"/>
  <c r="M165" i="7"/>
  <c r="M179" i="7"/>
  <c r="M254" i="7"/>
  <c r="E63" i="10"/>
  <c r="K63" i="10" s="1"/>
  <c r="F351" i="10"/>
  <c r="M144" i="7"/>
  <c r="M191" i="7"/>
  <c r="M4" i="7"/>
  <c r="M14" i="7"/>
  <c r="M23" i="7"/>
  <c r="M58" i="7"/>
  <c r="O62" i="7"/>
  <c r="P85" i="7"/>
  <c r="M99" i="7"/>
  <c r="M186" i="7"/>
  <c r="M202" i="7"/>
  <c r="M231" i="7"/>
  <c r="M246" i="7"/>
  <c r="M261" i="7"/>
  <c r="M281" i="7"/>
  <c r="N318" i="7"/>
  <c r="F32" i="10"/>
  <c r="M45" i="7"/>
  <c r="O50" i="7"/>
  <c r="M63" i="7"/>
  <c r="M138" i="7"/>
  <c r="M187" i="7"/>
  <c r="M195" i="7"/>
  <c r="F82" i="10"/>
  <c r="F200" i="10"/>
  <c r="O14" i="7"/>
  <c r="M389" i="7"/>
  <c r="N198" i="7"/>
  <c r="N342" i="7"/>
  <c r="E207" i="10"/>
  <c r="K207" i="10" s="1"/>
  <c r="M242" i="7"/>
  <c r="N6" i="7"/>
  <c r="F104" i="10"/>
  <c r="F226" i="10"/>
  <c r="E111" i="10"/>
  <c r="K111" i="10" s="1"/>
  <c r="T6" i="7"/>
  <c r="F6" i="9"/>
  <c r="M39" i="7"/>
  <c r="M298" i="7"/>
  <c r="N323" i="7"/>
  <c r="M241" i="7"/>
  <c r="C241" i="10"/>
  <c r="M325" i="7"/>
  <c r="C325" i="10"/>
  <c r="M337" i="7"/>
  <c r="C337" i="10"/>
  <c r="M368" i="7"/>
  <c r="C368" i="10"/>
  <c r="O8" i="7"/>
  <c r="E8" i="10"/>
  <c r="K8" i="10" s="1"/>
  <c r="O20" i="7"/>
  <c r="E20" i="10"/>
  <c r="K20" i="10" s="1"/>
  <c r="O32" i="7"/>
  <c r="E32" i="10"/>
  <c r="K32" i="10" s="1"/>
  <c r="O56" i="7"/>
  <c r="E56" i="10"/>
  <c r="K56" i="10" s="1"/>
  <c r="O68" i="7"/>
  <c r="E68" i="10"/>
  <c r="K68" i="10" s="1"/>
  <c r="O80" i="7"/>
  <c r="E80" i="10"/>
  <c r="K80" i="10" s="1"/>
  <c r="O92" i="7"/>
  <c r="E92" i="10"/>
  <c r="K92" i="10" s="1"/>
  <c r="O104" i="7"/>
  <c r="E104" i="10"/>
  <c r="K104" i="10" s="1"/>
  <c r="O116" i="7"/>
  <c r="E116" i="10"/>
  <c r="K116" i="10" s="1"/>
  <c r="O129" i="7"/>
  <c r="E129" i="10"/>
  <c r="K129" i="10" s="1"/>
  <c r="O141" i="7"/>
  <c r="E141" i="10"/>
  <c r="K141" i="10" s="1"/>
  <c r="O153" i="7"/>
  <c r="E153" i="10"/>
  <c r="K153" i="10" s="1"/>
  <c r="O165" i="7"/>
  <c r="E165" i="10"/>
  <c r="K165" i="10" s="1"/>
  <c r="O177" i="7"/>
  <c r="E177" i="10"/>
  <c r="K177" i="10" s="1"/>
  <c r="O189" i="7"/>
  <c r="E189" i="10"/>
  <c r="K189" i="10" s="1"/>
  <c r="O202" i="7"/>
  <c r="E202" i="10"/>
  <c r="K202" i="10" s="1"/>
  <c r="O214" i="7"/>
  <c r="E214" i="10"/>
  <c r="K214" i="10" s="1"/>
  <c r="O226" i="7"/>
  <c r="E226" i="10"/>
  <c r="K226" i="10" s="1"/>
  <c r="O238" i="7"/>
  <c r="E238" i="10"/>
  <c r="K238" i="10" s="1"/>
  <c r="O250" i="7"/>
  <c r="E250" i="10"/>
  <c r="K250" i="10" s="1"/>
  <c r="N250" i="10" s="1"/>
  <c r="P250" i="10" s="1"/>
  <c r="O262" i="7"/>
  <c r="E262" i="10"/>
  <c r="K262" i="10" s="1"/>
  <c r="O274" i="7"/>
  <c r="E274" i="10"/>
  <c r="K274" i="10" s="1"/>
  <c r="O286" i="7"/>
  <c r="E286" i="10"/>
  <c r="K286" i="10" s="1"/>
  <c r="O298" i="7"/>
  <c r="E298" i="10"/>
  <c r="K298" i="10" s="1"/>
  <c r="O310" i="7"/>
  <c r="E310" i="10"/>
  <c r="K310" i="10" s="1"/>
  <c r="O322" i="7"/>
  <c r="E322" i="10"/>
  <c r="K322" i="10" s="1"/>
  <c r="O334" i="7"/>
  <c r="E334" i="10"/>
  <c r="K334" i="10" s="1"/>
  <c r="O346" i="7"/>
  <c r="E346" i="10"/>
  <c r="K346" i="10" s="1"/>
  <c r="O358" i="7"/>
  <c r="E358" i="10"/>
  <c r="K358" i="10" s="1"/>
  <c r="N358" i="10" s="1"/>
  <c r="P358" i="10" s="1"/>
  <c r="O370" i="7"/>
  <c r="E370" i="10"/>
  <c r="K370" i="10" s="1"/>
  <c r="O382" i="7"/>
  <c r="E382" i="10"/>
  <c r="K382" i="10" s="1"/>
  <c r="N382" i="10" s="1"/>
  <c r="P382" i="10" s="1"/>
  <c r="O394" i="7"/>
  <c r="E394" i="10"/>
  <c r="K394" i="10" s="1"/>
  <c r="P79" i="7"/>
  <c r="F79" i="10"/>
  <c r="O19" i="7"/>
  <c r="E19" i="10"/>
  <c r="K19" i="10" s="1"/>
  <c r="N19" i="10" s="1"/>
  <c r="P19" i="10" s="1"/>
  <c r="N35" i="7"/>
  <c r="M171" i="7"/>
  <c r="M68" i="7"/>
  <c r="C68" i="10"/>
  <c r="N114" i="7"/>
  <c r="M145" i="7"/>
  <c r="C145" i="10"/>
  <c r="N210" i="7"/>
  <c r="M260" i="7"/>
  <c r="C260" i="10"/>
  <c r="T7" i="7"/>
  <c r="F7" i="9"/>
  <c r="M15" i="7"/>
  <c r="M48" i="7"/>
  <c r="M60" i="7"/>
  <c r="M65" i="7"/>
  <c r="M72" i="7"/>
  <c r="M102" i="7"/>
  <c r="M126" i="7"/>
  <c r="M146" i="7"/>
  <c r="N215" i="7"/>
  <c r="M221" i="7"/>
  <c r="M271" i="7"/>
  <c r="M49" i="7"/>
  <c r="C49" i="10"/>
  <c r="M80" i="7"/>
  <c r="C80" i="10"/>
  <c r="N126" i="7"/>
  <c r="M164" i="7"/>
  <c r="C164" i="10"/>
  <c r="E29" i="10"/>
  <c r="K29" i="10" s="1"/>
  <c r="M356" i="7"/>
  <c r="C356" i="10"/>
  <c r="O7" i="7"/>
  <c r="E7" i="10"/>
  <c r="K7" i="10" s="1"/>
  <c r="M78" i="7"/>
  <c r="N203" i="7"/>
  <c r="M235" i="7"/>
  <c r="M285" i="7"/>
  <c r="N311" i="7"/>
  <c r="M374" i="7"/>
  <c r="N18" i="7"/>
  <c r="M61" i="7"/>
  <c r="C61" i="10"/>
  <c r="N138" i="7"/>
  <c r="N222" i="7"/>
  <c r="M253" i="7"/>
  <c r="C253" i="10"/>
  <c r="M272" i="7"/>
  <c r="C272" i="10"/>
  <c r="M361" i="7"/>
  <c r="C361" i="10"/>
  <c r="R226" i="10"/>
  <c r="C12" i="10"/>
  <c r="M229" i="7"/>
  <c r="C229" i="10"/>
  <c r="M248" i="7"/>
  <c r="C248" i="10"/>
  <c r="M79" i="7"/>
  <c r="M141" i="7"/>
  <c r="M210" i="7"/>
  <c r="M73" i="7"/>
  <c r="C73" i="10"/>
  <c r="N234" i="7"/>
  <c r="M284" i="7"/>
  <c r="C284" i="10"/>
  <c r="M373" i="7"/>
  <c r="C373" i="10"/>
  <c r="E89" i="10"/>
  <c r="K89" i="10" s="1"/>
  <c r="M56" i="7"/>
  <c r="C56" i="10"/>
  <c r="N23" i="7"/>
  <c r="M110" i="7"/>
  <c r="M147" i="7"/>
  <c r="M312" i="7"/>
  <c r="M92" i="7"/>
  <c r="C92" i="10"/>
  <c r="M157" i="7"/>
  <c r="C157" i="10"/>
  <c r="M176" i="7"/>
  <c r="C176" i="10"/>
  <c r="N150" i="7"/>
  <c r="M169" i="7"/>
  <c r="C169" i="10"/>
  <c r="M188" i="7"/>
  <c r="C188" i="10"/>
  <c r="M265" i="7"/>
  <c r="C265" i="10"/>
  <c r="M392" i="7"/>
  <c r="C392" i="10"/>
  <c r="O12" i="7"/>
  <c r="E12" i="10"/>
  <c r="K12" i="10" s="1"/>
  <c r="O24" i="7"/>
  <c r="E24" i="10"/>
  <c r="K24" i="10" s="1"/>
  <c r="O36" i="7"/>
  <c r="E36" i="10"/>
  <c r="K36" i="10" s="1"/>
  <c r="N36" i="10" s="1"/>
  <c r="P36" i="10" s="1"/>
  <c r="O48" i="7"/>
  <c r="E48" i="10"/>
  <c r="K48" i="10" s="1"/>
  <c r="N48" i="10" s="1"/>
  <c r="P48" i="10" s="1"/>
  <c r="O60" i="7"/>
  <c r="E60" i="10"/>
  <c r="K60" i="10" s="1"/>
  <c r="O72" i="7"/>
  <c r="E72" i="10"/>
  <c r="K72" i="10" s="1"/>
  <c r="O84" i="7"/>
  <c r="E84" i="10"/>
  <c r="K84" i="10" s="1"/>
  <c r="O96" i="7"/>
  <c r="E96" i="10"/>
  <c r="K96" i="10" s="1"/>
  <c r="O108" i="7"/>
  <c r="E108" i="10"/>
  <c r="K108" i="10" s="1"/>
  <c r="O120" i="7"/>
  <c r="E120" i="10"/>
  <c r="K120" i="10" s="1"/>
  <c r="O133" i="7"/>
  <c r="E133" i="10"/>
  <c r="K133" i="10" s="1"/>
  <c r="O145" i="7"/>
  <c r="E145" i="10"/>
  <c r="K145" i="10" s="1"/>
  <c r="N145" i="10" s="1"/>
  <c r="P145" i="10" s="1"/>
  <c r="O157" i="7"/>
  <c r="E157" i="10"/>
  <c r="K157" i="10" s="1"/>
  <c r="O169" i="7"/>
  <c r="E169" i="10"/>
  <c r="K169" i="10" s="1"/>
  <c r="N169" i="10" s="1"/>
  <c r="P169" i="10" s="1"/>
  <c r="O181" i="7"/>
  <c r="E181" i="10"/>
  <c r="K181" i="10" s="1"/>
  <c r="N181" i="10" s="1"/>
  <c r="P181" i="10" s="1"/>
  <c r="O194" i="7"/>
  <c r="E194" i="10"/>
  <c r="K194" i="10" s="1"/>
  <c r="O206" i="7"/>
  <c r="E206" i="10"/>
  <c r="K206" i="10" s="1"/>
  <c r="O218" i="7"/>
  <c r="E218" i="10"/>
  <c r="K218" i="10" s="1"/>
  <c r="O230" i="7"/>
  <c r="E230" i="10"/>
  <c r="K230" i="10" s="1"/>
  <c r="O242" i="7"/>
  <c r="E242" i="10"/>
  <c r="K242" i="10" s="1"/>
  <c r="O254" i="7"/>
  <c r="E254" i="10"/>
  <c r="K254" i="10" s="1"/>
  <c r="O290" i="7"/>
  <c r="E290" i="10"/>
  <c r="K290" i="10" s="1"/>
  <c r="O302" i="7"/>
  <c r="E302" i="10"/>
  <c r="K302" i="10" s="1"/>
  <c r="O314" i="7"/>
  <c r="E314" i="10"/>
  <c r="K314" i="10" s="1"/>
  <c r="O326" i="7"/>
  <c r="E326" i="10"/>
  <c r="K326" i="10" s="1"/>
  <c r="O338" i="7"/>
  <c r="E338" i="10"/>
  <c r="K338" i="10" s="1"/>
  <c r="O350" i="7"/>
  <c r="E350" i="10"/>
  <c r="K350" i="10" s="1"/>
  <c r="O374" i="7"/>
  <c r="E374" i="10"/>
  <c r="K374" i="10" s="1"/>
  <c r="O386" i="7"/>
  <c r="E386" i="10"/>
  <c r="K386" i="10" s="1"/>
  <c r="O398" i="7"/>
  <c r="E398" i="10"/>
  <c r="K398" i="10" s="1"/>
  <c r="P58" i="7"/>
  <c r="F58" i="10"/>
  <c r="P83" i="7"/>
  <c r="F83" i="10"/>
  <c r="M8" i="7"/>
  <c r="N11" i="7"/>
  <c r="T19" i="7"/>
  <c r="M33" i="7"/>
  <c r="M118" i="7"/>
  <c r="M129" i="7"/>
  <c r="M167" i="7"/>
  <c r="N179" i="7"/>
  <c r="M185" i="7"/>
  <c r="N191" i="7"/>
  <c r="M237" i="7"/>
  <c r="M256" i="7"/>
  <c r="M262" i="7"/>
  <c r="N299" i="7"/>
  <c r="N42" i="7"/>
  <c r="N24" i="7"/>
  <c r="T36" i="7"/>
  <c r="M46" i="7"/>
  <c r="M50" i="7"/>
  <c r="M74" i="7"/>
  <c r="M81" i="7"/>
  <c r="M93" i="7"/>
  <c r="M98" i="7"/>
  <c r="M106" i="7"/>
  <c r="M111" i="7"/>
  <c r="M123" i="7"/>
  <c r="M130" i="7"/>
  <c r="M135" i="7"/>
  <c r="M148" i="7"/>
  <c r="N155" i="7"/>
  <c r="M161" i="7"/>
  <c r="N167" i="7"/>
  <c r="M180" i="7"/>
  <c r="M192" i="7"/>
  <c r="M211" i="7"/>
  <c r="M238" i="7"/>
  <c r="M267" i="7"/>
  <c r="M279" i="7"/>
  <c r="M306" i="7"/>
  <c r="M333" i="7"/>
  <c r="M370" i="7"/>
  <c r="M387" i="7"/>
  <c r="N54" i="7"/>
  <c r="M85" i="7"/>
  <c r="C85" i="10"/>
  <c r="M104" i="7"/>
  <c r="C104" i="10"/>
  <c r="M200" i="7"/>
  <c r="C200" i="10"/>
  <c r="N246" i="7"/>
  <c r="M277" i="7"/>
  <c r="C277" i="10"/>
  <c r="M296" i="7"/>
  <c r="C296" i="10"/>
  <c r="D330" i="10"/>
  <c r="N330" i="7"/>
  <c r="D354" i="10"/>
  <c r="N354" i="7"/>
  <c r="O26" i="7"/>
  <c r="E26" i="10"/>
  <c r="K26" i="10" s="1"/>
  <c r="N26" i="10" s="1"/>
  <c r="P26" i="10" s="1"/>
  <c r="O74" i="7"/>
  <c r="E74" i="10"/>
  <c r="K74" i="10" s="1"/>
  <c r="O98" i="7"/>
  <c r="E98" i="10"/>
  <c r="K98" i="10" s="1"/>
  <c r="O110" i="7"/>
  <c r="E110" i="10"/>
  <c r="K110" i="10" s="1"/>
  <c r="O135" i="7"/>
  <c r="E135" i="10"/>
  <c r="K135" i="10" s="1"/>
  <c r="O147" i="7"/>
  <c r="E147" i="10"/>
  <c r="K147" i="10" s="1"/>
  <c r="O159" i="7"/>
  <c r="E159" i="10"/>
  <c r="K159" i="10" s="1"/>
  <c r="O171" i="7"/>
  <c r="E171" i="10"/>
  <c r="K171" i="10" s="1"/>
  <c r="O196" i="7"/>
  <c r="E196" i="10"/>
  <c r="K196" i="10" s="1"/>
  <c r="O208" i="7"/>
  <c r="E208" i="10"/>
  <c r="K208" i="10" s="1"/>
  <c r="O220" i="7"/>
  <c r="E220" i="10"/>
  <c r="K220" i="10" s="1"/>
  <c r="O232" i="7"/>
  <c r="E232" i="10"/>
  <c r="K232" i="10" s="1"/>
  <c r="O280" i="7"/>
  <c r="E280" i="10"/>
  <c r="K280" i="10" s="1"/>
  <c r="N280" i="10" s="1"/>
  <c r="P280" i="10" s="1"/>
  <c r="O292" i="7"/>
  <c r="E292" i="10"/>
  <c r="K292" i="10" s="1"/>
  <c r="N292" i="10" s="1"/>
  <c r="P292" i="10" s="1"/>
  <c r="O304" i="7"/>
  <c r="E304" i="10"/>
  <c r="K304" i="10" s="1"/>
  <c r="O316" i="7"/>
  <c r="E316" i="10"/>
  <c r="K316" i="10" s="1"/>
  <c r="O328" i="7"/>
  <c r="E328" i="10"/>
  <c r="K328" i="10" s="1"/>
  <c r="O340" i="7"/>
  <c r="E340" i="10"/>
  <c r="K340" i="10" s="1"/>
  <c r="O364" i="7"/>
  <c r="E364" i="10"/>
  <c r="K364" i="10" s="1"/>
  <c r="O376" i="7"/>
  <c r="E376" i="10"/>
  <c r="K376" i="10" s="1"/>
  <c r="O388" i="7"/>
  <c r="E388" i="10"/>
  <c r="K388" i="10" s="1"/>
  <c r="O400" i="7"/>
  <c r="E400" i="10"/>
  <c r="K400" i="10" s="1"/>
  <c r="M116" i="7"/>
  <c r="C116" i="10"/>
  <c r="M212" i="7"/>
  <c r="C212" i="10"/>
  <c r="M21" i="7"/>
  <c r="M29" i="7"/>
  <c r="M38" i="7"/>
  <c r="M119" i="7"/>
  <c r="M149" i="7"/>
  <c r="M156" i="7"/>
  <c r="M206" i="7"/>
  <c r="N251" i="7"/>
  <c r="N287" i="7"/>
  <c r="M321" i="7"/>
  <c r="M327" i="7"/>
  <c r="M193" i="7"/>
  <c r="C193" i="10"/>
  <c r="M289" i="7"/>
  <c r="C289" i="10"/>
  <c r="M397" i="7"/>
  <c r="C397" i="10"/>
  <c r="N78" i="7"/>
  <c r="M97" i="7"/>
  <c r="C97" i="10"/>
  <c r="M128" i="7"/>
  <c r="C128" i="10"/>
  <c r="N162" i="7"/>
  <c r="T14" i="7"/>
  <c r="F14" i="9"/>
  <c r="T9" i="7"/>
  <c r="M17" i="7"/>
  <c r="M26" i="7"/>
  <c r="M51" i="7"/>
  <c r="M70" i="7"/>
  <c r="M87" i="7"/>
  <c r="M107" i="7"/>
  <c r="N119" i="7"/>
  <c r="N143" i="7"/>
  <c r="N156" i="7"/>
  <c r="M162" i="7"/>
  <c r="M219" i="7"/>
  <c r="M239" i="7"/>
  <c r="M252" i="7"/>
  <c r="M275" i="7"/>
  <c r="M294" i="7"/>
  <c r="M364" i="7"/>
  <c r="M383" i="7"/>
  <c r="N395" i="7"/>
  <c r="M109" i="7"/>
  <c r="C109" i="10"/>
  <c r="M140" i="7"/>
  <c r="C140" i="10"/>
  <c r="M205" i="7"/>
  <c r="C205" i="10"/>
  <c r="M224" i="7"/>
  <c r="C224" i="10"/>
  <c r="N270" i="7"/>
  <c r="M301" i="7"/>
  <c r="C301" i="10"/>
  <c r="M320" i="7"/>
  <c r="C320" i="10"/>
  <c r="T28" i="7"/>
  <c r="M181" i="7"/>
  <c r="C181" i="10"/>
  <c r="M308" i="7"/>
  <c r="C308" i="10"/>
  <c r="M69" i="7"/>
  <c r="T27" i="7"/>
  <c r="F27" i="9"/>
  <c r="M10" i="7"/>
  <c r="M22" i="7"/>
  <c r="M30" i="7"/>
  <c r="M42" i="7"/>
  <c r="T46" i="7"/>
  <c r="N107" i="7"/>
  <c r="M124" i="7"/>
  <c r="M137" i="7"/>
  <c r="M150" i="7"/>
  <c r="M163" i="7"/>
  <c r="M175" i="7"/>
  <c r="M194" i="7"/>
  <c r="M214" i="7"/>
  <c r="N239" i="7"/>
  <c r="N263" i="7"/>
  <c r="N275" i="7"/>
  <c r="M302" i="7"/>
  <c r="M335" i="7"/>
  <c r="N347" i="7"/>
  <c r="N359" i="7"/>
  <c r="N371" i="7"/>
  <c r="N383" i="7"/>
  <c r="M13" i="7"/>
  <c r="C13" i="10"/>
  <c r="M32" i="7"/>
  <c r="C32" i="10"/>
  <c r="N90" i="7"/>
  <c r="M121" i="7"/>
  <c r="C121" i="10"/>
  <c r="N174" i="7"/>
  <c r="M236" i="7"/>
  <c r="C236" i="10"/>
  <c r="M313" i="7"/>
  <c r="C313" i="10"/>
  <c r="M332" i="7"/>
  <c r="C332" i="10"/>
  <c r="N9" i="7"/>
  <c r="D9" i="10"/>
  <c r="N21" i="7"/>
  <c r="D21" i="10"/>
  <c r="N33" i="7"/>
  <c r="D33" i="10"/>
  <c r="N45" i="7"/>
  <c r="D45" i="10"/>
  <c r="N57" i="7"/>
  <c r="D57" i="10"/>
  <c r="N69" i="7"/>
  <c r="D69" i="10"/>
  <c r="N93" i="7"/>
  <c r="D93" i="10"/>
  <c r="R93" i="10" s="1"/>
  <c r="N105" i="7"/>
  <c r="D105" i="10"/>
  <c r="N129" i="7"/>
  <c r="D129" i="10"/>
  <c r="N141" i="7"/>
  <c r="D141" i="10"/>
  <c r="N153" i="7"/>
  <c r="D153" i="10"/>
  <c r="N177" i="7"/>
  <c r="D177" i="10"/>
  <c r="N189" i="7"/>
  <c r="D189" i="10"/>
  <c r="N201" i="7"/>
  <c r="D201" i="10"/>
  <c r="N225" i="7"/>
  <c r="D225" i="10"/>
  <c r="N237" i="7"/>
  <c r="D237" i="10"/>
  <c r="N249" i="7"/>
  <c r="D249" i="10"/>
  <c r="N273" i="7"/>
  <c r="D273" i="10"/>
  <c r="N285" i="7"/>
  <c r="D285" i="10"/>
  <c r="N297" i="7"/>
  <c r="D297" i="10"/>
  <c r="N321" i="7"/>
  <c r="D321" i="10"/>
  <c r="N333" i="7"/>
  <c r="D333" i="10"/>
  <c r="N345" i="7"/>
  <c r="D345" i="10"/>
  <c r="N369" i="7"/>
  <c r="D369" i="10"/>
  <c r="N381" i="7"/>
  <c r="D381" i="10"/>
  <c r="N393" i="7"/>
  <c r="D393" i="10"/>
  <c r="O5" i="7"/>
  <c r="E5" i="10"/>
  <c r="K5" i="10" s="1"/>
  <c r="O17" i="7"/>
  <c r="E17" i="10"/>
  <c r="K17" i="10" s="1"/>
  <c r="O53" i="7"/>
  <c r="E53" i="10"/>
  <c r="K53" i="10" s="1"/>
  <c r="N53" i="10" s="1"/>
  <c r="P53" i="10" s="1"/>
  <c r="O65" i="7"/>
  <c r="E65" i="10"/>
  <c r="K65" i="10" s="1"/>
  <c r="O77" i="7"/>
  <c r="E77" i="10"/>
  <c r="K77" i="10" s="1"/>
  <c r="O101" i="7"/>
  <c r="E101" i="10"/>
  <c r="K101" i="10" s="1"/>
  <c r="N101" i="10" s="1"/>
  <c r="P101" i="10" s="1"/>
  <c r="O113" i="7"/>
  <c r="E113" i="10"/>
  <c r="K113" i="10" s="1"/>
  <c r="O126" i="7"/>
  <c r="E126" i="10"/>
  <c r="K126" i="10" s="1"/>
  <c r="O138" i="7"/>
  <c r="E138" i="10"/>
  <c r="K138" i="10" s="1"/>
  <c r="O150" i="7"/>
  <c r="E150" i="10"/>
  <c r="K150" i="10" s="1"/>
  <c r="O162" i="7"/>
  <c r="E162" i="10"/>
  <c r="K162" i="10" s="1"/>
  <c r="O174" i="7"/>
  <c r="E174" i="10"/>
  <c r="K174" i="10" s="1"/>
  <c r="O186" i="7"/>
  <c r="E186" i="10"/>
  <c r="K186" i="10" s="1"/>
  <c r="O199" i="7"/>
  <c r="E199" i="10"/>
  <c r="K199" i="10" s="1"/>
  <c r="N199" i="10" s="1"/>
  <c r="P199" i="10" s="1"/>
  <c r="O211" i="7"/>
  <c r="E211" i="10"/>
  <c r="K211" i="10" s="1"/>
  <c r="O223" i="7"/>
  <c r="E223" i="10"/>
  <c r="K223" i="10" s="1"/>
  <c r="N223" i="10" s="1"/>
  <c r="P223" i="10" s="1"/>
  <c r="O235" i="7"/>
  <c r="E235" i="10"/>
  <c r="K235" i="10" s="1"/>
  <c r="O247" i="7"/>
  <c r="E247" i="10"/>
  <c r="K247" i="10" s="1"/>
  <c r="O259" i="7"/>
  <c r="E259" i="10"/>
  <c r="K259" i="10" s="1"/>
  <c r="N259" i="10" s="1"/>
  <c r="P259" i="10" s="1"/>
  <c r="O271" i="7"/>
  <c r="E271" i="10"/>
  <c r="K271" i="10" s="1"/>
  <c r="N271" i="10" s="1"/>
  <c r="P271" i="10" s="1"/>
  <c r="O283" i="7"/>
  <c r="E283" i="10"/>
  <c r="K283" i="10" s="1"/>
  <c r="O295" i="7"/>
  <c r="E295" i="10"/>
  <c r="K295" i="10" s="1"/>
  <c r="N295" i="10" s="1"/>
  <c r="P295" i="10" s="1"/>
  <c r="O307" i="7"/>
  <c r="E307" i="10"/>
  <c r="K307" i="10" s="1"/>
  <c r="N307" i="10" s="1"/>
  <c r="P307" i="10" s="1"/>
  <c r="O319" i="7"/>
  <c r="E319" i="10"/>
  <c r="K319" i="10" s="1"/>
  <c r="O331" i="7"/>
  <c r="E331" i="10"/>
  <c r="K331" i="10" s="1"/>
  <c r="O343" i="7"/>
  <c r="E343" i="10"/>
  <c r="K343" i="10" s="1"/>
  <c r="N343" i="10" s="1"/>
  <c r="P343" i="10" s="1"/>
  <c r="O355" i="7"/>
  <c r="E355" i="10"/>
  <c r="K355" i="10" s="1"/>
  <c r="O367" i="7"/>
  <c r="E367" i="10"/>
  <c r="K367" i="10" s="1"/>
  <c r="O379" i="7"/>
  <c r="E379" i="10"/>
  <c r="K379" i="10" s="1"/>
  <c r="O391" i="7"/>
  <c r="E391" i="10"/>
  <c r="K391" i="10" s="1"/>
  <c r="O403" i="7"/>
  <c r="E403" i="10"/>
  <c r="K403" i="10" s="1"/>
  <c r="P51" i="7"/>
  <c r="F51" i="10"/>
  <c r="F64" i="7"/>
  <c r="F63" i="10"/>
  <c r="P88" i="7"/>
  <c r="F88" i="10"/>
  <c r="P100" i="7"/>
  <c r="F100" i="10"/>
  <c r="P136" i="7"/>
  <c r="F136" i="10"/>
  <c r="P148" i="7"/>
  <c r="F148" i="10"/>
  <c r="P184" i="7"/>
  <c r="F184" i="10"/>
  <c r="P208" i="7"/>
  <c r="F208" i="10"/>
  <c r="P232" i="7"/>
  <c r="F232" i="10"/>
  <c r="P268" i="7"/>
  <c r="F268" i="10"/>
  <c r="P304" i="7"/>
  <c r="F304" i="10"/>
  <c r="P328" i="7"/>
  <c r="F328" i="10"/>
  <c r="P340" i="7"/>
  <c r="F340" i="10"/>
  <c r="P365" i="7"/>
  <c r="F365" i="10"/>
  <c r="P401" i="7"/>
  <c r="F401" i="10"/>
  <c r="S11" i="7"/>
  <c r="E12" i="9"/>
  <c r="S23" i="7"/>
  <c r="E24" i="9"/>
  <c r="S36" i="7"/>
  <c r="E36" i="9"/>
  <c r="M44" i="7"/>
  <c r="C44" i="10"/>
  <c r="M133" i="7"/>
  <c r="C133" i="10"/>
  <c r="M152" i="7"/>
  <c r="C152" i="10"/>
  <c r="N186" i="7"/>
  <c r="M217" i="7"/>
  <c r="C217" i="10"/>
  <c r="M344" i="7"/>
  <c r="C344" i="10"/>
  <c r="O6" i="7"/>
  <c r="E6" i="10"/>
  <c r="K6" i="10" s="1"/>
  <c r="N6" i="10" s="1"/>
  <c r="P6" i="10" s="1"/>
  <c r="O18" i="7"/>
  <c r="E18" i="10"/>
  <c r="K18" i="10" s="1"/>
  <c r="O30" i="7"/>
  <c r="E30" i="10"/>
  <c r="K30" i="10" s="1"/>
  <c r="O42" i="7"/>
  <c r="E42" i="10"/>
  <c r="K42" i="10" s="1"/>
  <c r="O54" i="7"/>
  <c r="E54" i="10"/>
  <c r="K54" i="10" s="1"/>
  <c r="O66" i="7"/>
  <c r="E66" i="10"/>
  <c r="K66" i="10" s="1"/>
  <c r="N66" i="10" s="1"/>
  <c r="P66" i="10" s="1"/>
  <c r="O78" i="7"/>
  <c r="E78" i="10"/>
  <c r="K78" i="10" s="1"/>
  <c r="O90" i="7"/>
  <c r="E90" i="10"/>
  <c r="K90" i="10" s="1"/>
  <c r="O102" i="7"/>
  <c r="E102" i="10"/>
  <c r="K102" i="10" s="1"/>
  <c r="O114" i="7"/>
  <c r="E114" i="10"/>
  <c r="K114" i="10" s="1"/>
  <c r="O127" i="7"/>
  <c r="E127" i="10"/>
  <c r="K127" i="10" s="1"/>
  <c r="N127" i="10" s="1"/>
  <c r="P127" i="10" s="1"/>
  <c r="O139" i="7"/>
  <c r="E139" i="10"/>
  <c r="K139" i="10" s="1"/>
  <c r="N139" i="10" s="1"/>
  <c r="P139" i="10" s="1"/>
  <c r="O151" i="7"/>
  <c r="E151" i="10"/>
  <c r="K151" i="10" s="1"/>
  <c r="N151" i="10" s="1"/>
  <c r="P151" i="10" s="1"/>
  <c r="O163" i="7"/>
  <c r="E163" i="10"/>
  <c r="K163" i="10" s="1"/>
  <c r="N163" i="10" s="1"/>
  <c r="P163" i="10" s="1"/>
  <c r="O175" i="7"/>
  <c r="E175" i="10"/>
  <c r="K175" i="10" s="1"/>
  <c r="O187" i="7"/>
  <c r="E187" i="10"/>
  <c r="K187" i="10" s="1"/>
  <c r="O200" i="7"/>
  <c r="E200" i="10"/>
  <c r="K200" i="10" s="1"/>
  <c r="O212" i="7"/>
  <c r="E212" i="10"/>
  <c r="K212" i="10" s="1"/>
  <c r="O224" i="7"/>
  <c r="E224" i="10"/>
  <c r="K224" i="10" s="1"/>
  <c r="O236" i="7"/>
  <c r="E236" i="10"/>
  <c r="K236" i="10" s="1"/>
  <c r="O248" i="7"/>
  <c r="E248" i="10"/>
  <c r="K248" i="10" s="1"/>
  <c r="O260" i="7"/>
  <c r="E260" i="10"/>
  <c r="K260" i="10" s="1"/>
  <c r="O272" i="7"/>
  <c r="E272" i="10"/>
  <c r="K272" i="10" s="1"/>
  <c r="O284" i="7"/>
  <c r="E284" i="10"/>
  <c r="K284" i="10" s="1"/>
  <c r="O296" i="7"/>
  <c r="E296" i="10"/>
  <c r="K296" i="10" s="1"/>
  <c r="O308" i="7"/>
  <c r="E308" i="10"/>
  <c r="K308" i="10" s="1"/>
  <c r="O320" i="7"/>
  <c r="E320" i="10"/>
  <c r="K320" i="10" s="1"/>
  <c r="O332" i="7"/>
  <c r="E332" i="10"/>
  <c r="K332" i="10" s="1"/>
  <c r="O344" i="7"/>
  <c r="E344" i="10"/>
  <c r="K344" i="10" s="1"/>
  <c r="O356" i="7"/>
  <c r="E356" i="10"/>
  <c r="K356" i="10" s="1"/>
  <c r="O368" i="7"/>
  <c r="E368" i="10"/>
  <c r="K368" i="10" s="1"/>
  <c r="O380" i="7"/>
  <c r="E380" i="10"/>
  <c r="K380" i="10" s="1"/>
  <c r="O392" i="7"/>
  <c r="E392" i="10"/>
  <c r="K392" i="10" s="1"/>
  <c r="F4" i="10"/>
  <c r="P16" i="7"/>
  <c r="F16" i="10"/>
  <c r="P40" i="7"/>
  <c r="F40" i="10"/>
  <c r="P52" i="7"/>
  <c r="F52" i="10"/>
  <c r="P65" i="7"/>
  <c r="F65" i="10"/>
  <c r="P89" i="7"/>
  <c r="F89" i="10"/>
  <c r="P113" i="7"/>
  <c r="F113" i="10"/>
  <c r="P185" i="7"/>
  <c r="F185" i="10"/>
  <c r="P221" i="7"/>
  <c r="F221" i="10"/>
  <c r="P281" i="7"/>
  <c r="F281" i="10"/>
  <c r="P305" i="7"/>
  <c r="F305" i="10"/>
  <c r="P366" i="7"/>
  <c r="F366" i="10"/>
  <c r="P402" i="7"/>
  <c r="F402" i="10"/>
  <c r="F40" i="9"/>
  <c r="E41" i="10"/>
  <c r="K41" i="10" s="1"/>
  <c r="N41" i="10" s="1"/>
  <c r="P41" i="10" s="1"/>
  <c r="O31" i="7"/>
  <c r="E31" i="10"/>
  <c r="K31" i="10" s="1"/>
  <c r="N31" i="10" s="1"/>
  <c r="P31" i="10" s="1"/>
  <c r="O43" i="7"/>
  <c r="E43" i="10"/>
  <c r="K43" i="10" s="1"/>
  <c r="O55" i="7"/>
  <c r="E55" i="10"/>
  <c r="K55" i="10" s="1"/>
  <c r="O67" i="7"/>
  <c r="E67" i="10"/>
  <c r="K67" i="10" s="1"/>
  <c r="N67" i="10" s="1"/>
  <c r="P67" i="10" s="1"/>
  <c r="O79" i="7"/>
  <c r="E79" i="10"/>
  <c r="K79" i="10" s="1"/>
  <c r="O91" i="7"/>
  <c r="E91" i="10"/>
  <c r="K91" i="10" s="1"/>
  <c r="O103" i="7"/>
  <c r="E103" i="10"/>
  <c r="K103" i="10" s="1"/>
  <c r="N103" i="10" s="1"/>
  <c r="P103" i="10" s="1"/>
  <c r="O115" i="7"/>
  <c r="E115" i="10"/>
  <c r="K115" i="10" s="1"/>
  <c r="O128" i="7"/>
  <c r="E128" i="10"/>
  <c r="K128" i="10" s="1"/>
  <c r="O140" i="7"/>
  <c r="E140" i="10"/>
  <c r="K140" i="10" s="1"/>
  <c r="O152" i="7"/>
  <c r="E152" i="10"/>
  <c r="K152" i="10" s="1"/>
  <c r="O164" i="7"/>
  <c r="E164" i="10"/>
  <c r="K164" i="10" s="1"/>
  <c r="O176" i="7"/>
  <c r="E176" i="10"/>
  <c r="K176" i="10" s="1"/>
  <c r="O188" i="7"/>
  <c r="E188" i="10"/>
  <c r="K188" i="10" s="1"/>
  <c r="O201" i="7"/>
  <c r="E201" i="10"/>
  <c r="K201" i="10" s="1"/>
  <c r="O213" i="7"/>
  <c r="E213" i="10"/>
  <c r="K213" i="10" s="1"/>
  <c r="O225" i="7"/>
  <c r="E225" i="10"/>
  <c r="K225" i="10" s="1"/>
  <c r="O237" i="7"/>
  <c r="E237" i="10"/>
  <c r="K237" i="10" s="1"/>
  <c r="O249" i="7"/>
  <c r="E249" i="10"/>
  <c r="K249" i="10" s="1"/>
  <c r="O261" i="7"/>
  <c r="E261" i="10"/>
  <c r="K261" i="10" s="1"/>
  <c r="O273" i="7"/>
  <c r="E273" i="10"/>
  <c r="K273" i="10" s="1"/>
  <c r="O285" i="7"/>
  <c r="E285" i="10"/>
  <c r="K285" i="10" s="1"/>
  <c r="O297" i="7"/>
  <c r="E297" i="10"/>
  <c r="K297" i="10" s="1"/>
  <c r="O309" i="7"/>
  <c r="E309" i="10"/>
  <c r="K309" i="10" s="1"/>
  <c r="O321" i="7"/>
  <c r="E321" i="10"/>
  <c r="K321" i="10" s="1"/>
  <c r="O333" i="7"/>
  <c r="E333" i="10"/>
  <c r="K333" i="10" s="1"/>
  <c r="O345" i="7"/>
  <c r="E345" i="10"/>
  <c r="K345" i="10" s="1"/>
  <c r="O357" i="7"/>
  <c r="E357" i="10"/>
  <c r="K357" i="10" s="1"/>
  <c r="O369" i="7"/>
  <c r="E369" i="10"/>
  <c r="K369" i="10" s="1"/>
  <c r="O381" i="7"/>
  <c r="E381" i="10"/>
  <c r="K381" i="10" s="1"/>
  <c r="O393" i="7"/>
  <c r="E393" i="10"/>
  <c r="K393" i="10" s="1"/>
  <c r="P5" i="7"/>
  <c r="F5" i="10"/>
  <c r="P17" i="7"/>
  <c r="F17" i="10"/>
  <c r="P90" i="7"/>
  <c r="F90" i="10"/>
  <c r="P114" i="7"/>
  <c r="F114" i="10"/>
  <c r="P126" i="7"/>
  <c r="F126" i="10"/>
  <c r="P150" i="7"/>
  <c r="F150" i="10"/>
  <c r="P174" i="7"/>
  <c r="F174" i="10"/>
  <c r="P186" i="7"/>
  <c r="F186" i="10"/>
  <c r="P210" i="7"/>
  <c r="F210" i="10"/>
  <c r="P282" i="7"/>
  <c r="F282" i="10"/>
  <c r="P318" i="7"/>
  <c r="F318" i="10"/>
  <c r="P355" i="7"/>
  <c r="F355" i="10"/>
  <c r="P367" i="7"/>
  <c r="F367" i="10"/>
  <c r="P379" i="7"/>
  <c r="F379" i="10"/>
  <c r="P391" i="7"/>
  <c r="F391" i="10"/>
  <c r="P403" i="7"/>
  <c r="F403" i="10"/>
  <c r="E15" i="10"/>
  <c r="K15" i="10" s="1"/>
  <c r="N15" i="10" s="1"/>
  <c r="P15" i="10" s="1"/>
  <c r="E21" i="10"/>
  <c r="K21" i="10" s="1"/>
  <c r="E70" i="10"/>
  <c r="K70" i="10" s="1"/>
  <c r="F111" i="10"/>
  <c r="E118" i="10"/>
  <c r="K118" i="10" s="1"/>
  <c r="F159" i="10"/>
  <c r="E166" i="10"/>
  <c r="K166" i="10" s="1"/>
  <c r="F207" i="10"/>
  <c r="F255" i="10"/>
  <c r="E269" i="10"/>
  <c r="K269" i="10" s="1"/>
  <c r="P356" i="7"/>
  <c r="F356" i="10"/>
  <c r="P368" i="7"/>
  <c r="F368" i="10"/>
  <c r="P392" i="7"/>
  <c r="F392" i="10"/>
  <c r="E27" i="10"/>
  <c r="K27" i="10" s="1"/>
  <c r="E33" i="10"/>
  <c r="K33" i="10" s="1"/>
  <c r="F118" i="10"/>
  <c r="E125" i="10"/>
  <c r="K125" i="10" s="1"/>
  <c r="N125" i="10" s="1"/>
  <c r="P125" i="10" s="1"/>
  <c r="E173" i="10"/>
  <c r="K173" i="10" s="1"/>
  <c r="N173" i="10" s="1"/>
  <c r="P173" i="10" s="1"/>
  <c r="E221" i="10"/>
  <c r="K221" i="10" s="1"/>
  <c r="F380" i="10"/>
  <c r="M349" i="7"/>
  <c r="C349" i="10"/>
  <c r="M380" i="7"/>
  <c r="C380" i="10"/>
  <c r="N25" i="7"/>
  <c r="D25" i="10"/>
  <c r="N37" i="7"/>
  <c r="D37" i="10"/>
  <c r="N133" i="7"/>
  <c r="D133" i="10"/>
  <c r="N145" i="7"/>
  <c r="D145" i="10"/>
  <c r="N157" i="7"/>
  <c r="D157" i="10"/>
  <c r="N181" i="7"/>
  <c r="D181" i="10"/>
  <c r="N193" i="7"/>
  <c r="D193" i="10"/>
  <c r="N205" i="7"/>
  <c r="D205" i="10"/>
  <c r="N217" i="7"/>
  <c r="D217" i="10"/>
  <c r="N229" i="7"/>
  <c r="D229" i="10"/>
  <c r="N253" i="7"/>
  <c r="D253" i="10"/>
  <c r="N265" i="7"/>
  <c r="D265" i="10"/>
  <c r="N277" i="7"/>
  <c r="D277" i="10"/>
  <c r="N289" i="7"/>
  <c r="D289" i="10"/>
  <c r="N301" i="7"/>
  <c r="D301" i="10"/>
  <c r="N325" i="7"/>
  <c r="D325" i="10"/>
  <c r="N337" i="7"/>
  <c r="D337" i="10"/>
  <c r="N349" i="7"/>
  <c r="D349" i="10"/>
  <c r="N361" i="7"/>
  <c r="D361" i="10"/>
  <c r="N373" i="7"/>
  <c r="D373" i="10"/>
  <c r="N397" i="7"/>
  <c r="D397" i="10"/>
  <c r="O57" i="7"/>
  <c r="E57" i="10"/>
  <c r="K57" i="10" s="1"/>
  <c r="O69" i="7"/>
  <c r="E69" i="10"/>
  <c r="K69" i="10" s="1"/>
  <c r="O81" i="7"/>
  <c r="E81" i="10"/>
  <c r="K81" i="10" s="1"/>
  <c r="O93" i="7"/>
  <c r="E93" i="10"/>
  <c r="K93" i="10" s="1"/>
  <c r="O105" i="7"/>
  <c r="E105" i="10"/>
  <c r="K105" i="10" s="1"/>
  <c r="O117" i="7"/>
  <c r="E117" i="10"/>
  <c r="K117" i="10" s="1"/>
  <c r="O203" i="7"/>
  <c r="E203" i="10"/>
  <c r="K203" i="10" s="1"/>
  <c r="O215" i="7"/>
  <c r="E215" i="10"/>
  <c r="K215" i="10" s="1"/>
  <c r="O227" i="7"/>
  <c r="E227" i="10"/>
  <c r="K227" i="10" s="1"/>
  <c r="O239" i="7"/>
  <c r="E239" i="10"/>
  <c r="K239" i="10" s="1"/>
  <c r="O251" i="7"/>
  <c r="E251" i="10"/>
  <c r="K251" i="10" s="1"/>
  <c r="O263" i="7"/>
  <c r="E263" i="10"/>
  <c r="K263" i="10" s="1"/>
  <c r="O275" i="7"/>
  <c r="E275" i="10"/>
  <c r="K275" i="10" s="1"/>
  <c r="O287" i="7"/>
  <c r="E287" i="10"/>
  <c r="K287" i="10" s="1"/>
  <c r="O299" i="7"/>
  <c r="E299" i="10"/>
  <c r="K299" i="10" s="1"/>
  <c r="N299" i="10" s="1"/>
  <c r="P299" i="10" s="1"/>
  <c r="O311" i="7"/>
  <c r="E311" i="10"/>
  <c r="K311" i="10" s="1"/>
  <c r="N311" i="10" s="1"/>
  <c r="P311" i="10" s="1"/>
  <c r="O323" i="7"/>
  <c r="E323" i="10"/>
  <c r="K323" i="10" s="1"/>
  <c r="N323" i="10" s="1"/>
  <c r="P323" i="10" s="1"/>
  <c r="O335" i="7"/>
  <c r="E335" i="10"/>
  <c r="K335" i="10" s="1"/>
  <c r="O347" i="7"/>
  <c r="E347" i="10"/>
  <c r="K347" i="10" s="1"/>
  <c r="O359" i="7"/>
  <c r="E359" i="10"/>
  <c r="K359" i="10" s="1"/>
  <c r="O371" i="7"/>
  <c r="E371" i="10"/>
  <c r="K371" i="10" s="1"/>
  <c r="N371" i="10" s="1"/>
  <c r="P371" i="10" s="1"/>
  <c r="O383" i="7"/>
  <c r="E383" i="10"/>
  <c r="K383" i="10" s="1"/>
  <c r="N383" i="10" s="1"/>
  <c r="P383" i="10" s="1"/>
  <c r="O395" i="7"/>
  <c r="E395" i="10"/>
  <c r="K395" i="10" s="1"/>
  <c r="P260" i="7"/>
  <c r="F260" i="10"/>
  <c r="P272" i="7"/>
  <c r="F272" i="10"/>
  <c r="P296" i="7"/>
  <c r="F296" i="10"/>
  <c r="P308" i="7"/>
  <c r="F308" i="10"/>
  <c r="P320" i="7"/>
  <c r="F320" i="10"/>
  <c r="P344" i="7"/>
  <c r="F344" i="10"/>
  <c r="P357" i="7"/>
  <c r="F357" i="10"/>
  <c r="P369" i="7"/>
  <c r="F369" i="10"/>
  <c r="P381" i="7"/>
  <c r="F381" i="10"/>
  <c r="P393" i="7"/>
  <c r="F393" i="10"/>
  <c r="E39" i="10"/>
  <c r="K39" i="10" s="1"/>
  <c r="E45" i="10"/>
  <c r="K45" i="10" s="1"/>
  <c r="E51" i="10"/>
  <c r="K51" i="10" s="1"/>
  <c r="F92" i="10"/>
  <c r="E99" i="10"/>
  <c r="K99" i="10" s="1"/>
  <c r="F140" i="10"/>
  <c r="F188" i="10"/>
  <c r="E195" i="10"/>
  <c r="K195" i="10" s="1"/>
  <c r="N195" i="10" s="1"/>
  <c r="P195" i="10" s="1"/>
  <c r="F236" i="10"/>
  <c r="E243" i="10"/>
  <c r="K243" i="10" s="1"/>
  <c r="F303" i="10"/>
  <c r="O131" i="7"/>
  <c r="E131" i="10"/>
  <c r="K131" i="10" s="1"/>
  <c r="N131" i="10" s="1"/>
  <c r="P131" i="10" s="1"/>
  <c r="O143" i="7"/>
  <c r="E143" i="10"/>
  <c r="K143" i="10" s="1"/>
  <c r="O155" i="7"/>
  <c r="E155" i="10"/>
  <c r="K155" i="10" s="1"/>
  <c r="O167" i="7"/>
  <c r="E167" i="10"/>
  <c r="K167" i="10" s="1"/>
  <c r="N167" i="10" s="1"/>
  <c r="P167" i="10" s="1"/>
  <c r="O179" i="7"/>
  <c r="E179" i="10"/>
  <c r="K179" i="10" s="1"/>
  <c r="N179" i="10" s="1"/>
  <c r="P179" i="10" s="1"/>
  <c r="O192" i="7"/>
  <c r="E192" i="10"/>
  <c r="K192" i="10" s="1"/>
  <c r="O204" i="7"/>
  <c r="E204" i="10"/>
  <c r="K204" i="10" s="1"/>
  <c r="O216" i="7"/>
  <c r="E216" i="10"/>
  <c r="K216" i="10" s="1"/>
  <c r="O228" i="7"/>
  <c r="E228" i="10"/>
  <c r="K228" i="10" s="1"/>
  <c r="O240" i="7"/>
  <c r="E240" i="10"/>
  <c r="K240" i="10" s="1"/>
  <c r="O252" i="7"/>
  <c r="E252" i="10"/>
  <c r="K252" i="10" s="1"/>
  <c r="O264" i="7"/>
  <c r="E264" i="10"/>
  <c r="K264" i="10" s="1"/>
  <c r="O276" i="7"/>
  <c r="E276" i="10"/>
  <c r="K276" i="10" s="1"/>
  <c r="N276" i="10" s="1"/>
  <c r="P276" i="10" s="1"/>
  <c r="O288" i="7"/>
  <c r="E288" i="10"/>
  <c r="K288" i="10" s="1"/>
  <c r="O300" i="7"/>
  <c r="E300" i="10"/>
  <c r="K300" i="10" s="1"/>
  <c r="O312" i="7"/>
  <c r="E312" i="10"/>
  <c r="K312" i="10" s="1"/>
  <c r="O324" i="7"/>
  <c r="E324" i="10"/>
  <c r="K324" i="10" s="1"/>
  <c r="N324" i="10" s="1"/>
  <c r="P324" i="10" s="1"/>
  <c r="O336" i="7"/>
  <c r="E336" i="10"/>
  <c r="K336" i="10" s="1"/>
  <c r="O348" i="7"/>
  <c r="E348" i="10"/>
  <c r="K348" i="10" s="1"/>
  <c r="O360" i="7"/>
  <c r="E360" i="10"/>
  <c r="K360" i="10" s="1"/>
  <c r="O372" i="7"/>
  <c r="E372" i="10"/>
  <c r="K372" i="10" s="1"/>
  <c r="O384" i="7"/>
  <c r="E384" i="10"/>
  <c r="K384" i="10" s="1"/>
  <c r="O396" i="7"/>
  <c r="E396" i="10"/>
  <c r="K396" i="10" s="1"/>
  <c r="P69" i="7"/>
  <c r="F69" i="10"/>
  <c r="P81" i="7"/>
  <c r="F81" i="10"/>
  <c r="P93" i="7"/>
  <c r="F93" i="10"/>
  <c r="P105" i="7"/>
  <c r="F105" i="10"/>
  <c r="P117" i="7"/>
  <c r="F117" i="10"/>
  <c r="P129" i="7"/>
  <c r="F129" i="10"/>
  <c r="P141" i="7"/>
  <c r="F141" i="10"/>
  <c r="P153" i="7"/>
  <c r="F153" i="10"/>
  <c r="P165" i="7"/>
  <c r="F165" i="10"/>
  <c r="P177" i="7"/>
  <c r="F177" i="10"/>
  <c r="P189" i="7"/>
  <c r="F189" i="10"/>
  <c r="P201" i="7"/>
  <c r="F201" i="10"/>
  <c r="P213" i="7"/>
  <c r="F213" i="10"/>
  <c r="P225" i="7"/>
  <c r="F225" i="10"/>
  <c r="P237" i="7"/>
  <c r="F237" i="10"/>
  <c r="P249" i="7"/>
  <c r="F249" i="10"/>
  <c r="P261" i="7"/>
  <c r="F261" i="10"/>
  <c r="P273" i="7"/>
  <c r="F273" i="10"/>
  <c r="P285" i="7"/>
  <c r="F285" i="10"/>
  <c r="P297" i="7"/>
  <c r="F297" i="10"/>
  <c r="P309" i="7"/>
  <c r="F309" i="10"/>
  <c r="P321" i="7"/>
  <c r="F321" i="10"/>
  <c r="P333" i="7"/>
  <c r="F333" i="10"/>
  <c r="P345" i="7"/>
  <c r="F345" i="10"/>
  <c r="P370" i="7"/>
  <c r="F370" i="10"/>
  <c r="E13" i="10"/>
  <c r="K13" i="10" s="1"/>
  <c r="E58" i="10"/>
  <c r="K58" i="10" s="1"/>
  <c r="F99" i="10"/>
  <c r="E106" i="10"/>
  <c r="K106" i="10" s="1"/>
  <c r="N106" i="10" s="1"/>
  <c r="P106" i="10" s="1"/>
  <c r="F147" i="10"/>
  <c r="E154" i="10"/>
  <c r="K154" i="10" s="1"/>
  <c r="F243" i="10"/>
  <c r="O59" i="7"/>
  <c r="E59" i="10"/>
  <c r="K59" i="10" s="1"/>
  <c r="O71" i="7"/>
  <c r="E71" i="10"/>
  <c r="K71" i="10" s="1"/>
  <c r="O83" i="7"/>
  <c r="E83" i="10"/>
  <c r="K83" i="10" s="1"/>
  <c r="O95" i="7"/>
  <c r="E95" i="10"/>
  <c r="K95" i="10" s="1"/>
  <c r="O107" i="7"/>
  <c r="E107" i="10"/>
  <c r="K107" i="10" s="1"/>
  <c r="O119" i="7"/>
  <c r="E119" i="10"/>
  <c r="K119" i="10" s="1"/>
  <c r="O132" i="7"/>
  <c r="E132" i="10"/>
  <c r="K132" i="10" s="1"/>
  <c r="O144" i="7"/>
  <c r="E144" i="10"/>
  <c r="K144" i="10" s="1"/>
  <c r="O156" i="7"/>
  <c r="E156" i="10"/>
  <c r="K156" i="10" s="1"/>
  <c r="O168" i="7"/>
  <c r="E168" i="10"/>
  <c r="K168" i="10" s="1"/>
  <c r="O180" i="7"/>
  <c r="E180" i="10"/>
  <c r="K180" i="10" s="1"/>
  <c r="O193" i="7"/>
  <c r="E193" i="10"/>
  <c r="K193" i="10" s="1"/>
  <c r="N193" i="10" s="1"/>
  <c r="P193" i="10" s="1"/>
  <c r="O205" i="7"/>
  <c r="E205" i="10"/>
  <c r="K205" i="10" s="1"/>
  <c r="O217" i="7"/>
  <c r="E217" i="10"/>
  <c r="K217" i="10" s="1"/>
  <c r="O229" i="7"/>
  <c r="E229" i="10"/>
  <c r="K229" i="10" s="1"/>
  <c r="O241" i="7"/>
  <c r="E241" i="10"/>
  <c r="K241" i="10" s="1"/>
  <c r="O253" i="7"/>
  <c r="E253" i="10"/>
  <c r="K253" i="10" s="1"/>
  <c r="O265" i="7"/>
  <c r="E265" i="10"/>
  <c r="K265" i="10" s="1"/>
  <c r="N265" i="10" s="1"/>
  <c r="P265" i="10" s="1"/>
  <c r="O277" i="7"/>
  <c r="E277" i="10"/>
  <c r="K277" i="10" s="1"/>
  <c r="O289" i="7"/>
  <c r="E289" i="10"/>
  <c r="K289" i="10" s="1"/>
  <c r="N289" i="10" s="1"/>
  <c r="P289" i="10" s="1"/>
  <c r="O301" i="7"/>
  <c r="E301" i="10"/>
  <c r="K301" i="10" s="1"/>
  <c r="N301" i="10" s="1"/>
  <c r="P301" i="10" s="1"/>
  <c r="O313" i="7"/>
  <c r="E313" i="10"/>
  <c r="K313" i="10" s="1"/>
  <c r="N313" i="10" s="1"/>
  <c r="P313" i="10" s="1"/>
  <c r="O325" i="7"/>
  <c r="E325" i="10"/>
  <c r="K325" i="10" s="1"/>
  <c r="O337" i="7"/>
  <c r="E337" i="10"/>
  <c r="K337" i="10" s="1"/>
  <c r="N337" i="10" s="1"/>
  <c r="P337" i="10" s="1"/>
  <c r="O349" i="7"/>
  <c r="E349" i="10"/>
  <c r="K349" i="10" s="1"/>
  <c r="O361" i="7"/>
  <c r="E361" i="10"/>
  <c r="K361" i="10" s="1"/>
  <c r="O373" i="7"/>
  <c r="E373" i="10"/>
  <c r="K373" i="10" s="1"/>
  <c r="O385" i="7"/>
  <c r="E385" i="10"/>
  <c r="K385" i="10" s="1"/>
  <c r="O397" i="7"/>
  <c r="E397" i="10"/>
  <c r="K397" i="10" s="1"/>
  <c r="P9" i="7"/>
  <c r="F9" i="10"/>
  <c r="P21" i="7"/>
  <c r="F21" i="10"/>
  <c r="P33" i="7"/>
  <c r="F33" i="10"/>
  <c r="P57" i="7"/>
  <c r="F57" i="10"/>
  <c r="P286" i="7"/>
  <c r="F286" i="10"/>
  <c r="P322" i="7"/>
  <c r="F322" i="10"/>
  <c r="P334" i="7"/>
  <c r="F334" i="10"/>
  <c r="P346" i="7"/>
  <c r="F346" i="10"/>
  <c r="S30" i="7"/>
  <c r="S42" i="7"/>
  <c r="E10" i="10"/>
  <c r="K10" i="10" s="1"/>
  <c r="F13" i="10"/>
  <c r="E25" i="10"/>
  <c r="K25" i="10" s="1"/>
  <c r="F202" i="10"/>
  <c r="E209" i="10"/>
  <c r="K209" i="10" s="1"/>
  <c r="F332" i="10"/>
  <c r="E399" i="10"/>
  <c r="K399" i="10" s="1"/>
  <c r="P203" i="7"/>
  <c r="F203" i="10"/>
  <c r="P227" i="7"/>
  <c r="F227" i="10"/>
  <c r="P275" i="7"/>
  <c r="F275" i="10"/>
  <c r="F348" i="7"/>
  <c r="F347" i="10"/>
  <c r="P372" i="7"/>
  <c r="F372" i="10"/>
  <c r="P384" i="7"/>
  <c r="F384" i="10"/>
  <c r="P396" i="7"/>
  <c r="F396" i="10"/>
  <c r="E22" i="10"/>
  <c r="K22" i="10" s="1"/>
  <c r="N22" i="10" s="1"/>
  <c r="P22" i="10" s="1"/>
  <c r="F25" i="10"/>
  <c r="E37" i="10"/>
  <c r="K37" i="10" s="1"/>
  <c r="E87" i="10"/>
  <c r="K87" i="10" s="1"/>
  <c r="F128" i="10"/>
  <c r="F176" i="10"/>
  <c r="F224" i="10"/>
  <c r="E231" i="10"/>
  <c r="K231" i="10" s="1"/>
  <c r="F399" i="10"/>
  <c r="P335" i="7"/>
  <c r="M385" i="7"/>
  <c r="C385" i="10"/>
  <c r="O61" i="7"/>
  <c r="E61" i="10"/>
  <c r="K61" i="10" s="1"/>
  <c r="O73" i="7"/>
  <c r="E73" i="10"/>
  <c r="K73" i="10" s="1"/>
  <c r="O85" i="7"/>
  <c r="E85" i="10"/>
  <c r="K85" i="10" s="1"/>
  <c r="O97" i="7"/>
  <c r="E97" i="10"/>
  <c r="K97" i="10" s="1"/>
  <c r="O109" i="7"/>
  <c r="E109" i="10"/>
  <c r="K109" i="10" s="1"/>
  <c r="N109" i="10" s="1"/>
  <c r="P109" i="10" s="1"/>
  <c r="O122" i="7"/>
  <c r="E122" i="10"/>
  <c r="K122" i="10" s="1"/>
  <c r="O134" i="7"/>
  <c r="E134" i="10"/>
  <c r="K134" i="10" s="1"/>
  <c r="O146" i="7"/>
  <c r="E146" i="10"/>
  <c r="K146" i="10" s="1"/>
  <c r="O158" i="7"/>
  <c r="E158" i="10"/>
  <c r="K158" i="10" s="1"/>
  <c r="O170" i="7"/>
  <c r="E170" i="10"/>
  <c r="K170" i="10" s="1"/>
  <c r="O182" i="7"/>
  <c r="E182" i="10"/>
  <c r="K182" i="10" s="1"/>
  <c r="O267" i="7"/>
  <c r="E267" i="10"/>
  <c r="K267" i="10" s="1"/>
  <c r="O279" i="7"/>
  <c r="E279" i="10"/>
  <c r="K279" i="10" s="1"/>
  <c r="O303" i="7"/>
  <c r="E303" i="10"/>
  <c r="K303" i="10" s="1"/>
  <c r="O315" i="7"/>
  <c r="E315" i="10"/>
  <c r="K315" i="10" s="1"/>
  <c r="O327" i="7"/>
  <c r="E327" i="10"/>
  <c r="K327" i="10" s="1"/>
  <c r="O351" i="7"/>
  <c r="E351" i="10"/>
  <c r="K351" i="10" s="1"/>
  <c r="O363" i="7"/>
  <c r="E363" i="10"/>
  <c r="K363" i="10" s="1"/>
  <c r="O375" i="7"/>
  <c r="E375" i="10"/>
  <c r="K375" i="10" s="1"/>
  <c r="O387" i="7"/>
  <c r="E387" i="10"/>
  <c r="K387" i="10" s="1"/>
  <c r="N387" i="10" s="1"/>
  <c r="P387" i="10" s="1"/>
  <c r="P23" i="7"/>
  <c r="F23" i="10"/>
  <c r="P35" i="7"/>
  <c r="F35" i="10"/>
  <c r="P72" i="7"/>
  <c r="F72" i="10"/>
  <c r="P84" i="7"/>
  <c r="F84" i="10"/>
  <c r="P96" i="7"/>
  <c r="F96" i="10"/>
  <c r="P120" i="7"/>
  <c r="F120" i="10"/>
  <c r="P144" i="7"/>
  <c r="F144" i="10"/>
  <c r="P156" i="7"/>
  <c r="F156" i="10"/>
  <c r="P168" i="7"/>
  <c r="F168" i="10"/>
  <c r="P204" i="7"/>
  <c r="F204" i="10"/>
  <c r="P216" i="7"/>
  <c r="F216" i="10"/>
  <c r="P228" i="7"/>
  <c r="F228" i="10"/>
  <c r="P240" i="7"/>
  <c r="F240" i="10"/>
  <c r="P252" i="7"/>
  <c r="F252" i="10"/>
  <c r="P264" i="7"/>
  <c r="F264" i="10"/>
  <c r="P288" i="7"/>
  <c r="F288" i="10"/>
  <c r="P300" i="7"/>
  <c r="F300" i="10"/>
  <c r="P312" i="7"/>
  <c r="F312" i="10"/>
  <c r="P349" i="7"/>
  <c r="F349" i="10"/>
  <c r="P361" i="7"/>
  <c r="F361" i="10"/>
  <c r="P373" i="7"/>
  <c r="F373" i="10"/>
  <c r="P385" i="7"/>
  <c r="F385" i="10"/>
  <c r="P397" i="7"/>
  <c r="F397" i="10"/>
  <c r="E6" i="9"/>
  <c r="E18" i="9"/>
  <c r="E30" i="9"/>
  <c r="E42" i="9"/>
  <c r="D8" i="10"/>
  <c r="E34" i="10"/>
  <c r="K34" i="10" s="1"/>
  <c r="N34" i="10" s="1"/>
  <c r="P34" i="10" s="1"/>
  <c r="F37" i="10"/>
  <c r="E49" i="10"/>
  <c r="K49" i="10" s="1"/>
  <c r="F87" i="10"/>
  <c r="E94" i="10"/>
  <c r="K94" i="10" s="1"/>
  <c r="F135" i="10"/>
  <c r="E142" i="10"/>
  <c r="K142" i="10" s="1"/>
  <c r="F183" i="10"/>
  <c r="E190" i="10"/>
  <c r="K190" i="10" s="1"/>
  <c r="N190" i="10" s="1"/>
  <c r="P190" i="10" s="1"/>
  <c r="F231" i="10"/>
  <c r="E365" i="10"/>
  <c r="K365" i="10" s="1"/>
  <c r="E11" i="10"/>
  <c r="K11" i="10" s="1"/>
  <c r="D20" i="10"/>
  <c r="E46" i="10"/>
  <c r="K46" i="10" s="1"/>
  <c r="N46" i="10" s="1"/>
  <c r="P46" i="10" s="1"/>
  <c r="F49" i="10"/>
  <c r="F142" i="10"/>
  <c r="E149" i="10"/>
  <c r="K149" i="10" s="1"/>
  <c r="E197" i="10"/>
  <c r="K197" i="10" s="1"/>
  <c r="N197" i="10" s="1"/>
  <c r="P197" i="10" s="1"/>
  <c r="F238" i="10"/>
  <c r="E245" i="10"/>
  <c r="K245" i="10" s="1"/>
  <c r="F284" i="10"/>
  <c r="E339" i="10"/>
  <c r="K339" i="10" s="1"/>
  <c r="N339" i="10" s="1"/>
  <c r="P339" i="10" s="1"/>
  <c r="O124" i="7"/>
  <c r="E124" i="10"/>
  <c r="K124" i="10" s="1"/>
  <c r="N124" i="10" s="1"/>
  <c r="P124" i="10" s="1"/>
  <c r="O136" i="7"/>
  <c r="E136" i="10"/>
  <c r="K136" i="10" s="1"/>
  <c r="O148" i="7"/>
  <c r="E148" i="10"/>
  <c r="K148" i="10" s="1"/>
  <c r="O160" i="7"/>
  <c r="E160" i="10"/>
  <c r="K160" i="10" s="1"/>
  <c r="N160" i="10" s="1"/>
  <c r="P160" i="10" s="1"/>
  <c r="O172" i="7"/>
  <c r="E172" i="10"/>
  <c r="K172" i="10" s="1"/>
  <c r="O184" i="7"/>
  <c r="E184" i="10"/>
  <c r="K184" i="10" s="1"/>
  <c r="O281" i="7"/>
  <c r="E281" i="10"/>
  <c r="K281" i="10" s="1"/>
  <c r="O293" i="7"/>
  <c r="E293" i="10"/>
  <c r="K293" i="10" s="1"/>
  <c r="N293" i="10" s="1"/>
  <c r="P293" i="10" s="1"/>
  <c r="O305" i="7"/>
  <c r="E305" i="10"/>
  <c r="K305" i="10" s="1"/>
  <c r="O329" i="7"/>
  <c r="E329" i="10"/>
  <c r="K329" i="10" s="1"/>
  <c r="O341" i="7"/>
  <c r="E341" i="10"/>
  <c r="K341" i="10" s="1"/>
  <c r="O353" i="7"/>
  <c r="E353" i="10"/>
  <c r="K353" i="10" s="1"/>
  <c r="O389" i="7"/>
  <c r="E389" i="10"/>
  <c r="K389" i="10" s="1"/>
  <c r="N389" i="10" s="1"/>
  <c r="P389" i="10" s="1"/>
  <c r="O401" i="7"/>
  <c r="E401" i="10"/>
  <c r="K401" i="10" s="1"/>
  <c r="P61" i="7"/>
  <c r="F61" i="10"/>
  <c r="P74" i="7"/>
  <c r="F74" i="10"/>
  <c r="P86" i="7"/>
  <c r="F86" i="10"/>
  <c r="P98" i="7"/>
  <c r="F98" i="10"/>
  <c r="P110" i="7"/>
  <c r="F110" i="10"/>
  <c r="P122" i="7"/>
  <c r="F122" i="10"/>
  <c r="P134" i="7"/>
  <c r="F134" i="10"/>
  <c r="P146" i="7"/>
  <c r="F146" i="10"/>
  <c r="P158" i="7"/>
  <c r="F158" i="10"/>
  <c r="P170" i="7"/>
  <c r="F170" i="10"/>
  <c r="P182" i="7"/>
  <c r="F182" i="10"/>
  <c r="P194" i="7"/>
  <c r="F194" i="10"/>
  <c r="P206" i="7"/>
  <c r="F206" i="10"/>
  <c r="P218" i="7"/>
  <c r="F218" i="10"/>
  <c r="P230" i="7"/>
  <c r="F230" i="10"/>
  <c r="P242" i="7"/>
  <c r="F242" i="10"/>
  <c r="P254" i="7"/>
  <c r="F254" i="10"/>
  <c r="P266" i="7"/>
  <c r="F266" i="10"/>
  <c r="P278" i="7"/>
  <c r="F278" i="10"/>
  <c r="P290" i="7"/>
  <c r="F290" i="10"/>
  <c r="P302" i="7"/>
  <c r="F302" i="10"/>
  <c r="P314" i="7"/>
  <c r="F314" i="10"/>
  <c r="P326" i="7"/>
  <c r="F326" i="10"/>
  <c r="P338" i="7"/>
  <c r="F338" i="10"/>
  <c r="P363" i="7"/>
  <c r="F363" i="10"/>
  <c r="P375" i="7"/>
  <c r="F375" i="10"/>
  <c r="F8" i="10"/>
  <c r="F14" i="10"/>
  <c r="E23" i="10"/>
  <c r="K23" i="10" s="1"/>
  <c r="D32" i="10"/>
  <c r="F68" i="10"/>
  <c r="E75" i="10"/>
  <c r="K75" i="10" s="1"/>
  <c r="F116" i="10"/>
  <c r="F164" i="10"/>
  <c r="F212" i="10"/>
  <c r="E219" i="10"/>
  <c r="K219" i="10" s="1"/>
  <c r="N56" i="7"/>
  <c r="D56" i="10"/>
  <c r="N68" i="7"/>
  <c r="D68" i="10"/>
  <c r="N80" i="7"/>
  <c r="D80" i="10"/>
  <c r="N92" i="7"/>
  <c r="D92" i="10"/>
  <c r="N104" i="7"/>
  <c r="D104" i="10"/>
  <c r="N116" i="7"/>
  <c r="D116" i="10"/>
  <c r="N128" i="7"/>
  <c r="D128" i="10"/>
  <c r="N140" i="7"/>
  <c r="D140" i="10"/>
  <c r="N152" i="7"/>
  <c r="D152" i="10"/>
  <c r="N164" i="7"/>
  <c r="D164" i="10"/>
  <c r="N176" i="7"/>
  <c r="D176" i="10"/>
  <c r="N188" i="7"/>
  <c r="D188" i="10"/>
  <c r="N200" i="7"/>
  <c r="D200" i="10"/>
  <c r="N212" i="7"/>
  <c r="D212" i="10"/>
  <c r="N224" i="7"/>
  <c r="D224" i="10"/>
  <c r="N236" i="7"/>
  <c r="D236" i="10"/>
  <c r="N248" i="7"/>
  <c r="D248" i="10"/>
  <c r="N260" i="7"/>
  <c r="D260" i="10"/>
  <c r="N272" i="7"/>
  <c r="D272" i="10"/>
  <c r="N284" i="7"/>
  <c r="D284" i="10"/>
  <c r="N296" i="7"/>
  <c r="D296" i="10"/>
  <c r="N308" i="7"/>
  <c r="D308" i="10"/>
  <c r="N320" i="7"/>
  <c r="D320" i="10"/>
  <c r="N332" i="7"/>
  <c r="D332" i="10"/>
  <c r="N344" i="7"/>
  <c r="D344" i="10"/>
  <c r="N356" i="7"/>
  <c r="D356" i="10"/>
  <c r="N368" i="7"/>
  <c r="D368" i="10"/>
  <c r="N380" i="7"/>
  <c r="D380" i="10"/>
  <c r="N392" i="7"/>
  <c r="D392" i="10"/>
  <c r="O28" i="7"/>
  <c r="E28" i="10"/>
  <c r="K28" i="10" s="1"/>
  <c r="O40" i="7"/>
  <c r="E40" i="10"/>
  <c r="K40" i="10" s="1"/>
  <c r="O52" i="7"/>
  <c r="E52" i="10"/>
  <c r="K52" i="10" s="1"/>
  <c r="O64" i="7"/>
  <c r="E64" i="10"/>
  <c r="K64" i="10" s="1"/>
  <c r="O76" i="7"/>
  <c r="E76" i="10"/>
  <c r="K76" i="10" s="1"/>
  <c r="O88" i="7"/>
  <c r="E88" i="10"/>
  <c r="K88" i="10" s="1"/>
  <c r="O100" i="7"/>
  <c r="E100" i="10"/>
  <c r="K100" i="10" s="1"/>
  <c r="O112" i="7"/>
  <c r="E112" i="10"/>
  <c r="K112" i="10" s="1"/>
  <c r="O198" i="7"/>
  <c r="E198" i="10"/>
  <c r="K198" i="10" s="1"/>
  <c r="O222" i="7"/>
  <c r="E222" i="10"/>
  <c r="K222" i="10" s="1"/>
  <c r="N222" i="10" s="1"/>
  <c r="P222" i="10" s="1"/>
  <c r="O234" i="7"/>
  <c r="E234" i="10"/>
  <c r="K234" i="10" s="1"/>
  <c r="O246" i="7"/>
  <c r="E246" i="10"/>
  <c r="K246" i="10" s="1"/>
  <c r="O258" i="7"/>
  <c r="E258" i="10"/>
  <c r="K258" i="10" s="1"/>
  <c r="O270" i="7"/>
  <c r="E270" i="10"/>
  <c r="K270" i="10" s="1"/>
  <c r="N270" i="10" s="1"/>
  <c r="P270" i="10" s="1"/>
  <c r="O282" i="7"/>
  <c r="E282" i="10"/>
  <c r="K282" i="10" s="1"/>
  <c r="O294" i="7"/>
  <c r="E294" i="10"/>
  <c r="K294" i="10" s="1"/>
  <c r="N294" i="10" s="1"/>
  <c r="P294" i="10" s="1"/>
  <c r="O306" i="7"/>
  <c r="E306" i="10"/>
  <c r="K306" i="10" s="1"/>
  <c r="O318" i="7"/>
  <c r="E318" i="10"/>
  <c r="K318" i="10" s="1"/>
  <c r="O330" i="7"/>
  <c r="E330" i="10"/>
  <c r="K330" i="10" s="1"/>
  <c r="O342" i="7"/>
  <c r="E342" i="10"/>
  <c r="K342" i="10" s="1"/>
  <c r="O354" i="7"/>
  <c r="E354" i="10"/>
  <c r="K354" i="10" s="1"/>
  <c r="O366" i="7"/>
  <c r="E366" i="10"/>
  <c r="K366" i="10" s="1"/>
  <c r="O378" i="7"/>
  <c r="E378" i="10"/>
  <c r="K378" i="10" s="1"/>
  <c r="N378" i="10" s="1"/>
  <c r="P378" i="10" s="1"/>
  <c r="O390" i="7"/>
  <c r="E390" i="10"/>
  <c r="K390" i="10" s="1"/>
  <c r="N390" i="10" s="1"/>
  <c r="P390" i="10" s="1"/>
  <c r="P62" i="7"/>
  <c r="F62" i="10"/>
  <c r="P267" i="7"/>
  <c r="F267" i="10"/>
  <c r="P279" i="7"/>
  <c r="F279" i="10"/>
  <c r="P291" i="7"/>
  <c r="F291" i="10"/>
  <c r="P315" i="7"/>
  <c r="F315" i="10"/>
  <c r="P327" i="7"/>
  <c r="F327" i="10"/>
  <c r="P352" i="7"/>
  <c r="F352" i="10"/>
  <c r="P388" i="7"/>
  <c r="F388" i="10"/>
  <c r="F20" i="10"/>
  <c r="E35" i="10"/>
  <c r="K35" i="10" s="1"/>
  <c r="D44" i="10"/>
  <c r="F75" i="10"/>
  <c r="E82" i="10"/>
  <c r="K82" i="10" s="1"/>
  <c r="E130" i="10"/>
  <c r="K130" i="10" s="1"/>
  <c r="N130" i="10" s="1"/>
  <c r="P130" i="10" s="1"/>
  <c r="E178" i="10"/>
  <c r="K178" i="10" s="1"/>
  <c r="E317" i="10"/>
  <c r="K317" i="10" s="1"/>
  <c r="N317" i="10" s="1"/>
  <c r="P317" i="10" s="1"/>
  <c r="R119" i="10"/>
  <c r="S119" i="10" s="1"/>
  <c r="T119" i="10" s="1"/>
  <c r="R347" i="10"/>
  <c r="V244" i="10"/>
  <c r="Y244" i="10" s="1"/>
  <c r="V185" i="10"/>
  <c r="V14" i="10"/>
  <c r="R78" i="10"/>
  <c r="S78" i="10" s="1"/>
  <c r="T78" i="10" s="1"/>
  <c r="R172" i="10"/>
  <c r="S172" i="10" s="1"/>
  <c r="T172" i="10" s="1"/>
  <c r="T21" i="7"/>
  <c r="T38" i="7"/>
  <c r="T22" i="7"/>
  <c r="K42" i="7"/>
  <c r="T43" i="7" s="1"/>
  <c r="T8" i="7"/>
  <c r="T16" i="7"/>
  <c r="T20" i="7"/>
  <c r="T31" i="7"/>
  <c r="T32" i="7"/>
  <c r="T44" i="7"/>
  <c r="T26" i="7"/>
  <c r="K17" i="7"/>
  <c r="T17" i="7" s="1"/>
  <c r="T4" i="7"/>
  <c r="T45" i="7"/>
  <c r="T39" i="7"/>
  <c r="K33" i="7"/>
  <c r="F34" i="9" s="1"/>
  <c r="T23" i="7"/>
  <c r="T35" i="7"/>
  <c r="T11" i="7"/>
  <c r="T25" i="7"/>
  <c r="T37" i="7"/>
  <c r="T13" i="7"/>
  <c r="S12" i="7"/>
  <c r="T24" i="7"/>
  <c r="T12" i="7"/>
  <c r="S17" i="7"/>
  <c r="S29" i="7"/>
  <c r="S24" i="7"/>
  <c r="T41" i="7"/>
  <c r="S35" i="7"/>
  <c r="T5" i="7"/>
  <c r="S6" i="7"/>
  <c r="S5" i="7"/>
  <c r="P91" i="7"/>
  <c r="P235" i="7"/>
  <c r="P259" i="7"/>
  <c r="P103" i="7"/>
  <c r="P247" i="7"/>
  <c r="P175" i="7"/>
  <c r="P187" i="7"/>
  <c r="P199" i="7"/>
  <c r="P211" i="7"/>
  <c r="P223" i="7"/>
  <c r="P331" i="7"/>
  <c r="P115" i="7"/>
  <c r="P163" i="7"/>
  <c r="P271" i="7"/>
  <c r="P343" i="7"/>
  <c r="P139" i="7"/>
  <c r="P151" i="7"/>
  <c r="P307" i="7"/>
  <c r="P319" i="7"/>
  <c r="P42" i="7"/>
  <c r="P127" i="7"/>
  <c r="P283" i="7"/>
  <c r="P295" i="7"/>
  <c r="P54" i="7"/>
  <c r="P6" i="7"/>
  <c r="P18" i="7"/>
  <c r="P30" i="7"/>
  <c r="P67" i="7"/>
  <c r="P106" i="7"/>
  <c r="P382" i="7"/>
  <c r="P395" i="7"/>
  <c r="P7" i="7"/>
  <c r="P394" i="7"/>
  <c r="P80" i="7"/>
  <c r="P180" i="7"/>
  <c r="P324" i="7"/>
  <c r="P167" i="7"/>
  <c r="P154" i="7"/>
  <c r="P214" i="7"/>
  <c r="P298" i="7"/>
  <c r="P336" i="7"/>
  <c r="P47" i="7"/>
  <c r="P107" i="7"/>
  <c r="P70" i="7"/>
  <c r="P360" i="7"/>
  <c r="P239" i="7"/>
  <c r="P299" i="7"/>
  <c r="P359" i="7"/>
  <c r="P45" i="7"/>
  <c r="P166" i="7"/>
  <c r="P310" i="7"/>
  <c r="P119" i="7"/>
  <c r="P179" i="7"/>
  <c r="P132" i="7"/>
  <c r="P192" i="7"/>
  <c r="P250" i="7"/>
  <c r="P276" i="7"/>
  <c r="P59" i="7"/>
  <c r="P311" i="7"/>
  <c r="P371" i="7"/>
  <c r="P108" i="7"/>
  <c r="P131" i="7"/>
  <c r="P191" i="7"/>
  <c r="P251" i="7"/>
  <c r="P11" i="7"/>
  <c r="P71" i="7"/>
  <c r="P383" i="7"/>
  <c r="P55" i="7"/>
  <c r="P293" i="7"/>
  <c r="P377" i="7"/>
  <c r="P316" i="7"/>
  <c r="P66" i="7"/>
  <c r="P137" i="7"/>
  <c r="P161" i="7"/>
  <c r="P222" i="7"/>
  <c r="P233" i="7"/>
  <c r="P258" i="7"/>
  <c r="P330" i="7"/>
  <c r="P341" i="7"/>
  <c r="P112" i="7"/>
  <c r="P160" i="7"/>
  <c r="P280" i="7"/>
  <c r="P400" i="7"/>
  <c r="P15" i="7"/>
  <c r="P63" i="7"/>
  <c r="P19" i="7"/>
  <c r="P244" i="7"/>
  <c r="P27" i="7"/>
  <c r="P101" i="7"/>
  <c r="P138" i="7"/>
  <c r="P162" i="7"/>
  <c r="P234" i="7"/>
  <c r="P269" i="7"/>
  <c r="P294" i="7"/>
  <c r="P342" i="7"/>
  <c r="P353" i="7"/>
  <c r="P378" i="7"/>
  <c r="P76" i="7"/>
  <c r="P124" i="7"/>
  <c r="P292" i="7"/>
  <c r="P364" i="7"/>
  <c r="P39" i="7"/>
  <c r="P53" i="7"/>
  <c r="P245" i="7"/>
  <c r="P389" i="7"/>
  <c r="P28" i="7"/>
  <c r="P172" i="7"/>
  <c r="P196" i="7"/>
  <c r="P197" i="7"/>
  <c r="P149" i="7"/>
  <c r="P173" i="7"/>
  <c r="P209" i="7"/>
  <c r="P220" i="7"/>
  <c r="P256" i="7"/>
  <c r="P376" i="7"/>
  <c r="P77" i="7"/>
  <c r="P29" i="7"/>
  <c r="P31" i="7"/>
  <c r="P41" i="7"/>
  <c r="P78" i="7"/>
  <c r="P125" i="7"/>
  <c r="P198" i="7"/>
  <c r="P270" i="7"/>
  <c r="P306" i="7"/>
  <c r="P317" i="7"/>
  <c r="P354" i="7"/>
  <c r="P102" i="7"/>
  <c r="P246" i="7"/>
  <c r="P390" i="7"/>
  <c r="P43" i="7"/>
  <c r="E121" i="7"/>
  <c r="E191" i="7"/>
  <c r="M37" i="7"/>
  <c r="M25" i="7"/>
  <c r="Z244" i="10" l="1"/>
  <c r="AB244" i="10"/>
  <c r="Z256" i="10"/>
  <c r="AB256" i="10"/>
  <c r="N73" i="10"/>
  <c r="P73" i="10" s="1"/>
  <c r="N198" i="10"/>
  <c r="P198" i="10" s="1"/>
  <c r="N217" i="10"/>
  <c r="P217" i="10" s="1"/>
  <c r="N353" i="10"/>
  <c r="P353" i="10" s="1"/>
  <c r="N342" i="10"/>
  <c r="P342" i="10" s="1"/>
  <c r="N112" i="10"/>
  <c r="P112" i="10" s="1"/>
  <c r="N108" i="10"/>
  <c r="P108" i="10" s="1"/>
  <c r="N205" i="10"/>
  <c r="P205" i="10" s="1"/>
  <c r="N132" i="10"/>
  <c r="P132" i="10" s="1"/>
  <c r="N59" i="10"/>
  <c r="P59" i="10" s="1"/>
  <c r="N42" i="10"/>
  <c r="P42" i="10" s="1"/>
  <c r="N162" i="10"/>
  <c r="P162" i="10" s="1"/>
  <c r="N77" i="10"/>
  <c r="P77" i="10" s="1"/>
  <c r="N262" i="10"/>
  <c r="P262" i="10" s="1"/>
  <c r="N119" i="10"/>
  <c r="P119" i="10" s="1"/>
  <c r="N263" i="10"/>
  <c r="P263" i="10" s="1"/>
  <c r="N102" i="10"/>
  <c r="P102" i="10" s="1"/>
  <c r="N394" i="10"/>
  <c r="P394" i="10" s="1"/>
  <c r="N97" i="10"/>
  <c r="P97" i="10" s="1"/>
  <c r="N209" i="10"/>
  <c r="P209" i="10" s="1"/>
  <c r="N18" i="10"/>
  <c r="P18" i="10" s="1"/>
  <c r="N215" i="10"/>
  <c r="P215" i="10" s="1"/>
  <c r="W50" i="10"/>
  <c r="N329" i="10"/>
  <c r="P329" i="10" s="1"/>
  <c r="N220" i="10"/>
  <c r="P220" i="10" s="1"/>
  <c r="N350" i="10"/>
  <c r="P350" i="10" s="1"/>
  <c r="N91" i="10"/>
  <c r="P91" i="10" s="1"/>
  <c r="N149" i="10"/>
  <c r="P149" i="10" s="1"/>
  <c r="N94" i="10"/>
  <c r="P94" i="10" s="1"/>
  <c r="N277" i="10"/>
  <c r="P277" i="10" s="1"/>
  <c r="N235" i="10"/>
  <c r="P235" i="10" s="1"/>
  <c r="N55" i="10"/>
  <c r="P55" i="10" s="1"/>
  <c r="N180" i="10"/>
  <c r="P180" i="10" s="1"/>
  <c r="N7" i="10"/>
  <c r="P7" i="10" s="1"/>
  <c r="N310" i="10"/>
  <c r="P310" i="10" s="1"/>
  <c r="N76" i="10"/>
  <c r="P76" i="10" s="1"/>
  <c r="N143" i="10"/>
  <c r="P143" i="10" s="1"/>
  <c r="N47" i="10"/>
  <c r="P47" i="10" s="1"/>
  <c r="N246" i="10"/>
  <c r="P246" i="10" s="1"/>
  <c r="N241" i="10"/>
  <c r="P241" i="10" s="1"/>
  <c r="N95" i="10"/>
  <c r="P95" i="10" s="1"/>
  <c r="N239" i="10"/>
  <c r="P239" i="10" s="1"/>
  <c r="Z266" i="10"/>
  <c r="N364" i="10"/>
  <c r="P364" i="10" s="1"/>
  <c r="N386" i="10"/>
  <c r="P386" i="10" s="1"/>
  <c r="N133" i="10"/>
  <c r="P133" i="10" s="1"/>
  <c r="N60" i="10"/>
  <c r="P60" i="10" s="1"/>
  <c r="N10" i="10"/>
  <c r="P10" i="10" s="1"/>
  <c r="N229" i="10"/>
  <c r="P229" i="10" s="1"/>
  <c r="N70" i="10"/>
  <c r="P70" i="10" s="1"/>
  <c r="N170" i="10"/>
  <c r="P170" i="10" s="1"/>
  <c r="N98" i="10"/>
  <c r="P98" i="10" s="1"/>
  <c r="F348" i="10"/>
  <c r="P348" i="7"/>
  <c r="N225" i="10"/>
  <c r="P225" i="10" s="1"/>
  <c r="N153" i="10"/>
  <c r="P153" i="10" s="1"/>
  <c r="N392" i="10"/>
  <c r="P392" i="10" s="1"/>
  <c r="N150" i="10"/>
  <c r="P150" i="10" s="1"/>
  <c r="N393" i="10"/>
  <c r="P393" i="10" s="1"/>
  <c r="N328" i="10"/>
  <c r="P328" i="10" s="1"/>
  <c r="N148" i="10"/>
  <c r="P148" i="10" s="1"/>
  <c r="N331" i="10"/>
  <c r="P331" i="10" s="1"/>
  <c r="N29" i="10"/>
  <c r="P29" i="10" s="1"/>
  <c r="N214" i="10"/>
  <c r="P214" i="10" s="1"/>
  <c r="N242" i="10"/>
  <c r="P242" i="10" s="1"/>
  <c r="N13" i="10"/>
  <c r="P13" i="10" s="1"/>
  <c r="N39" i="10"/>
  <c r="P39" i="10" s="1"/>
  <c r="N111" i="10"/>
  <c r="P111" i="10" s="1"/>
  <c r="N52" i="10"/>
  <c r="P52" i="10" s="1"/>
  <c r="N284" i="10"/>
  <c r="P284" i="10" s="1"/>
  <c r="N312" i="10"/>
  <c r="P312" i="10" s="1"/>
  <c r="N228" i="10"/>
  <c r="P228" i="10" s="1"/>
  <c r="N120" i="10"/>
  <c r="P120" i="10" s="1"/>
  <c r="N57" i="10"/>
  <c r="P57" i="10" s="1"/>
  <c r="N81" i="10"/>
  <c r="P81" i="10" s="1"/>
  <c r="N152" i="10"/>
  <c r="P152" i="10" s="1"/>
  <c r="N388" i="10"/>
  <c r="P388" i="10" s="1"/>
  <c r="N375" i="10"/>
  <c r="P375" i="10" s="1"/>
  <c r="N218" i="10"/>
  <c r="P218" i="10" s="1"/>
  <c r="N146" i="10"/>
  <c r="P146" i="10" s="1"/>
  <c r="N74" i="10"/>
  <c r="P74" i="10" s="1"/>
  <c r="N135" i="10"/>
  <c r="P135" i="10" s="1"/>
  <c r="N345" i="10"/>
  <c r="P345" i="10" s="1"/>
  <c r="N201" i="10"/>
  <c r="P201" i="10" s="1"/>
  <c r="N356" i="10"/>
  <c r="P356" i="10" s="1"/>
  <c r="N403" i="10"/>
  <c r="P403" i="10" s="1"/>
  <c r="N114" i="10"/>
  <c r="P114" i="10" s="1"/>
  <c r="N297" i="10"/>
  <c r="P297" i="10" s="1"/>
  <c r="N185" i="10"/>
  <c r="P185" i="10" s="1"/>
  <c r="N16" i="10"/>
  <c r="P16" i="10" s="1"/>
  <c r="N226" i="10"/>
  <c r="P226" i="10" s="1"/>
  <c r="N50" i="10"/>
  <c r="P50" i="10" s="1"/>
  <c r="Z268" i="10"/>
  <c r="N385" i="10"/>
  <c r="P385" i="10" s="1"/>
  <c r="N204" i="10"/>
  <c r="P204" i="10" s="1"/>
  <c r="N84" i="10"/>
  <c r="P84" i="10" s="1"/>
  <c r="N267" i="10"/>
  <c r="P267" i="10" s="1"/>
  <c r="N396" i="10"/>
  <c r="P396" i="10" s="1"/>
  <c r="N203" i="10"/>
  <c r="P203" i="10" s="1"/>
  <c r="N21" i="10"/>
  <c r="P21" i="10" s="1"/>
  <c r="N369" i="10"/>
  <c r="P369" i="10" s="1"/>
  <c r="N272" i="10"/>
  <c r="P272" i="10" s="1"/>
  <c r="N275" i="10"/>
  <c r="P275" i="10" s="1"/>
  <c r="N380" i="10"/>
  <c r="P380" i="10" s="1"/>
  <c r="N187" i="10"/>
  <c r="P187" i="10" s="1"/>
  <c r="N268" i="10"/>
  <c r="P268" i="10" s="1"/>
  <c r="N100" i="10"/>
  <c r="P100" i="10" s="1"/>
  <c r="N79" i="10"/>
  <c r="P79" i="10" s="1"/>
  <c r="N279" i="10"/>
  <c r="P279" i="10" s="1"/>
  <c r="N354" i="10"/>
  <c r="P354" i="10" s="1"/>
  <c r="N282" i="10"/>
  <c r="P282" i="10" s="1"/>
  <c r="N14" i="10"/>
  <c r="P14" i="10" s="1"/>
  <c r="N302" i="10"/>
  <c r="P302" i="10" s="1"/>
  <c r="N230" i="10"/>
  <c r="P230" i="10" s="1"/>
  <c r="N86" i="10"/>
  <c r="P86" i="10" s="1"/>
  <c r="N341" i="10"/>
  <c r="P341" i="10" s="1"/>
  <c r="N172" i="10"/>
  <c r="P172" i="10" s="1"/>
  <c r="N245" i="10"/>
  <c r="P245" i="10" s="1"/>
  <c r="N183" i="10"/>
  <c r="P183" i="10" s="1"/>
  <c r="R75" i="10"/>
  <c r="S75" i="10" s="1"/>
  <c r="T75" i="10" s="1"/>
  <c r="N285" i="10"/>
  <c r="P285" i="10" s="1"/>
  <c r="N141" i="10"/>
  <c r="P141" i="10" s="1"/>
  <c r="N69" i="10"/>
  <c r="P69" i="10" s="1"/>
  <c r="N336" i="10"/>
  <c r="P336" i="10" s="1"/>
  <c r="N264" i="10"/>
  <c r="P264" i="10" s="1"/>
  <c r="N192" i="10"/>
  <c r="P192" i="10" s="1"/>
  <c r="N303" i="10"/>
  <c r="P303" i="10" s="1"/>
  <c r="N368" i="10"/>
  <c r="P368" i="10" s="1"/>
  <c r="N318" i="10"/>
  <c r="P318" i="10" s="1"/>
  <c r="N40" i="10"/>
  <c r="P40" i="10" s="1"/>
  <c r="N374" i="10"/>
  <c r="P374" i="10" s="1"/>
  <c r="N290" i="10"/>
  <c r="P290" i="10" s="1"/>
  <c r="N248" i="10"/>
  <c r="P248" i="10" s="1"/>
  <c r="W4" i="10"/>
  <c r="N20" i="10"/>
  <c r="P20" i="10" s="1"/>
  <c r="N8" i="10"/>
  <c r="P8" i="10" s="1"/>
  <c r="N238" i="10"/>
  <c r="P238" i="10" s="1"/>
  <c r="N300" i="10"/>
  <c r="P300" i="10" s="1"/>
  <c r="N216" i="10"/>
  <c r="P216" i="10" s="1"/>
  <c r="N96" i="10"/>
  <c r="P96" i="10" s="1"/>
  <c r="N25" i="10"/>
  <c r="P25" i="10" s="1"/>
  <c r="N227" i="10"/>
  <c r="P227" i="10" s="1"/>
  <c r="N33" i="10"/>
  <c r="P33" i="10" s="1"/>
  <c r="N71" i="10"/>
  <c r="P71" i="10" s="1"/>
  <c r="N381" i="10"/>
  <c r="P381" i="10" s="1"/>
  <c r="N296" i="10"/>
  <c r="P296" i="10" s="1"/>
  <c r="N359" i="10"/>
  <c r="P359" i="10" s="1"/>
  <c r="N287" i="10"/>
  <c r="P287" i="10" s="1"/>
  <c r="N200" i="10"/>
  <c r="P200" i="10" s="1"/>
  <c r="N54" i="10"/>
  <c r="P54" i="10" s="1"/>
  <c r="N304" i="10"/>
  <c r="P304" i="10" s="1"/>
  <c r="N319" i="10"/>
  <c r="P319" i="10" s="1"/>
  <c r="N247" i="10"/>
  <c r="P247" i="10" s="1"/>
  <c r="S226" i="10"/>
  <c r="T226" i="10" s="1"/>
  <c r="N346" i="10"/>
  <c r="P346" i="10" s="1"/>
  <c r="N274" i="10"/>
  <c r="P274" i="10" s="1"/>
  <c r="N129" i="10"/>
  <c r="P129" i="10" s="1"/>
  <c r="N351" i="10"/>
  <c r="P351" i="10" s="1"/>
  <c r="N291" i="10"/>
  <c r="P291" i="10" s="1"/>
  <c r="N28" i="10"/>
  <c r="P28" i="10" s="1"/>
  <c r="N142" i="10"/>
  <c r="P142" i="10" s="1"/>
  <c r="N384" i="10"/>
  <c r="P384" i="10" s="1"/>
  <c r="N188" i="10"/>
  <c r="P188" i="10" s="1"/>
  <c r="N90" i="10"/>
  <c r="P90" i="10" s="1"/>
  <c r="N4" i="10"/>
  <c r="P4" i="10" s="1"/>
  <c r="N352" i="10"/>
  <c r="P352" i="10" s="1"/>
  <c r="N330" i="10"/>
  <c r="P330" i="10" s="1"/>
  <c r="N363" i="10"/>
  <c r="P363" i="10" s="1"/>
  <c r="N278" i="10"/>
  <c r="P278" i="10" s="1"/>
  <c r="N206" i="10"/>
  <c r="P206" i="10" s="1"/>
  <c r="N134" i="10"/>
  <c r="P134" i="10" s="1"/>
  <c r="N87" i="10"/>
  <c r="P87" i="10" s="1"/>
  <c r="N333" i="10"/>
  <c r="P333" i="10" s="1"/>
  <c r="N189" i="10"/>
  <c r="P189" i="10" s="1"/>
  <c r="N117" i="10"/>
  <c r="P117" i="10" s="1"/>
  <c r="N269" i="10"/>
  <c r="P269" i="10" s="1"/>
  <c r="N210" i="10"/>
  <c r="P210" i="10" s="1"/>
  <c r="N113" i="10"/>
  <c r="P113" i="10" s="1"/>
  <c r="N400" i="10"/>
  <c r="P400" i="10" s="1"/>
  <c r="N316" i="10"/>
  <c r="P316" i="10" s="1"/>
  <c r="N83" i="10"/>
  <c r="P83" i="10" s="1"/>
  <c r="N104" i="10"/>
  <c r="P104" i="10" s="1"/>
  <c r="N212" i="10"/>
  <c r="P212" i="10" s="1"/>
  <c r="N49" i="10"/>
  <c r="P49" i="10" s="1"/>
  <c r="N373" i="10"/>
  <c r="P373" i="10" s="1"/>
  <c r="N168" i="10"/>
  <c r="P168" i="10" s="1"/>
  <c r="N72" i="10"/>
  <c r="P72" i="10" s="1"/>
  <c r="N334" i="10"/>
  <c r="P334" i="10" s="1"/>
  <c r="N9" i="10"/>
  <c r="P9" i="10" s="1"/>
  <c r="N243" i="10"/>
  <c r="P243" i="10" s="1"/>
  <c r="N140" i="10"/>
  <c r="P140" i="10" s="1"/>
  <c r="N357" i="10"/>
  <c r="P357" i="10" s="1"/>
  <c r="N260" i="10"/>
  <c r="P260" i="10" s="1"/>
  <c r="N335" i="10"/>
  <c r="P335" i="10" s="1"/>
  <c r="N255" i="10"/>
  <c r="P255" i="10" s="1"/>
  <c r="N175" i="10"/>
  <c r="P175" i="10" s="1"/>
  <c r="N30" i="10"/>
  <c r="P30" i="10" s="1"/>
  <c r="N401" i="10"/>
  <c r="P401" i="10" s="1"/>
  <c r="N232" i="10"/>
  <c r="P232" i="10" s="1"/>
  <c r="N88" i="10"/>
  <c r="P88" i="10" s="1"/>
  <c r="N178" i="10"/>
  <c r="P178" i="10" s="1"/>
  <c r="N44" i="10"/>
  <c r="P44" i="10" s="1"/>
  <c r="N391" i="10"/>
  <c r="P391" i="10" s="1"/>
  <c r="N213" i="10"/>
  <c r="P213" i="10" s="1"/>
  <c r="N402" i="10"/>
  <c r="P402" i="10" s="1"/>
  <c r="N24" i="10"/>
  <c r="P24" i="10" s="1"/>
  <c r="N136" i="10"/>
  <c r="P136" i="10" s="1"/>
  <c r="N399" i="10"/>
  <c r="P399" i="10" s="1"/>
  <c r="N321" i="10"/>
  <c r="P321" i="10" s="1"/>
  <c r="N105" i="10"/>
  <c r="P105" i="10" s="1"/>
  <c r="N155" i="10"/>
  <c r="P155" i="10" s="1"/>
  <c r="N207" i="10"/>
  <c r="P207" i="10" s="1"/>
  <c r="N379" i="10"/>
  <c r="P379" i="10" s="1"/>
  <c r="N186" i="10"/>
  <c r="P186" i="10" s="1"/>
  <c r="N17" i="10"/>
  <c r="P17" i="10" s="1"/>
  <c r="N273" i="10"/>
  <c r="P273" i="10" s="1"/>
  <c r="N128" i="10"/>
  <c r="P128" i="10" s="1"/>
  <c r="N366" i="10"/>
  <c r="P366" i="10" s="1"/>
  <c r="N89" i="10"/>
  <c r="P89" i="10" s="1"/>
  <c r="N196" i="10"/>
  <c r="P196" i="10" s="1"/>
  <c r="N58" i="10"/>
  <c r="P58" i="10" s="1"/>
  <c r="N157" i="10"/>
  <c r="P157" i="10" s="1"/>
  <c r="N12" i="10"/>
  <c r="P12" i="10" s="1"/>
  <c r="N56" i="10"/>
  <c r="P56" i="10" s="1"/>
  <c r="N219" i="10"/>
  <c r="P219" i="10" s="1"/>
  <c r="N327" i="10"/>
  <c r="P327" i="10" s="1"/>
  <c r="N164" i="10"/>
  <c r="P164" i="10" s="1"/>
  <c r="N338" i="10"/>
  <c r="P338" i="10" s="1"/>
  <c r="N266" i="10"/>
  <c r="P266" i="10" s="1"/>
  <c r="N194" i="10"/>
  <c r="P194" i="10" s="1"/>
  <c r="N122" i="10"/>
  <c r="P122" i="10" s="1"/>
  <c r="N37" i="10"/>
  <c r="P37" i="10" s="1"/>
  <c r="N332" i="10"/>
  <c r="P332" i="10" s="1"/>
  <c r="N154" i="10"/>
  <c r="P154" i="10" s="1"/>
  <c r="N249" i="10"/>
  <c r="P249" i="10" s="1"/>
  <c r="N177" i="10"/>
  <c r="P177" i="10" s="1"/>
  <c r="T29" i="7"/>
  <c r="N116" i="10"/>
  <c r="P116" i="10" s="1"/>
  <c r="N361" i="10"/>
  <c r="P361" i="10" s="1"/>
  <c r="N252" i="10"/>
  <c r="P252" i="10" s="1"/>
  <c r="N156" i="10"/>
  <c r="P156" i="10" s="1"/>
  <c r="N35" i="10"/>
  <c r="P35" i="10" s="1"/>
  <c r="N231" i="10"/>
  <c r="P231" i="10" s="1"/>
  <c r="N372" i="10"/>
  <c r="P372" i="10" s="1"/>
  <c r="N322" i="10"/>
  <c r="P322" i="10" s="1"/>
  <c r="N397" i="10"/>
  <c r="P397" i="10" s="1"/>
  <c r="N325" i="10"/>
  <c r="P325" i="10" s="1"/>
  <c r="N253" i="10"/>
  <c r="P253" i="10" s="1"/>
  <c r="N107" i="10"/>
  <c r="P107" i="10" s="1"/>
  <c r="N147" i="10"/>
  <c r="P147" i="10" s="1"/>
  <c r="N92" i="10"/>
  <c r="P92" i="10" s="1"/>
  <c r="N344" i="10"/>
  <c r="P344" i="10" s="1"/>
  <c r="N395" i="10"/>
  <c r="P395" i="10" s="1"/>
  <c r="N251" i="10"/>
  <c r="P251" i="10" s="1"/>
  <c r="N166" i="10"/>
  <c r="P166" i="10" s="1"/>
  <c r="N308" i="10"/>
  <c r="P308" i="10" s="1"/>
  <c r="N236" i="10"/>
  <c r="P236" i="10" s="1"/>
  <c r="N365" i="10"/>
  <c r="P365" i="10" s="1"/>
  <c r="N208" i="10"/>
  <c r="P208" i="10" s="1"/>
  <c r="N63" i="10"/>
  <c r="P63" i="10" s="1"/>
  <c r="N355" i="10"/>
  <c r="P355" i="10" s="1"/>
  <c r="N283" i="10"/>
  <c r="P283" i="10" s="1"/>
  <c r="N211" i="10"/>
  <c r="P211" i="10" s="1"/>
  <c r="N138" i="10"/>
  <c r="P138" i="10" s="1"/>
  <c r="N258" i="10"/>
  <c r="P258" i="10" s="1"/>
  <c r="N221" i="10"/>
  <c r="P221" i="10" s="1"/>
  <c r="T30" i="7"/>
  <c r="N315" i="10"/>
  <c r="P315" i="10" s="1"/>
  <c r="N306" i="10"/>
  <c r="P306" i="10" s="1"/>
  <c r="N234" i="10"/>
  <c r="P234" i="10" s="1"/>
  <c r="N75" i="10"/>
  <c r="P75" i="10" s="1"/>
  <c r="N326" i="10"/>
  <c r="P326" i="10" s="1"/>
  <c r="N254" i="10"/>
  <c r="P254" i="10" s="1"/>
  <c r="N182" i="10"/>
  <c r="P182" i="10" s="1"/>
  <c r="N110" i="10"/>
  <c r="P110" i="10" s="1"/>
  <c r="N281" i="10"/>
  <c r="P281" i="10" s="1"/>
  <c r="N11" i="10"/>
  <c r="P11" i="10" s="1"/>
  <c r="N224" i="10"/>
  <c r="P224" i="10" s="1"/>
  <c r="N202" i="10"/>
  <c r="P202" i="10" s="1"/>
  <c r="N309" i="10"/>
  <c r="P309" i="10" s="1"/>
  <c r="N237" i="10"/>
  <c r="P237" i="10" s="1"/>
  <c r="N165" i="10"/>
  <c r="P165" i="10" s="1"/>
  <c r="N360" i="10"/>
  <c r="P360" i="10" s="1"/>
  <c r="N288" i="10"/>
  <c r="P288" i="10" s="1"/>
  <c r="N159" i="10"/>
  <c r="P159" i="10" s="1"/>
  <c r="N367" i="10"/>
  <c r="P367" i="10" s="1"/>
  <c r="N174" i="10"/>
  <c r="P174" i="10" s="1"/>
  <c r="N5" i="10"/>
  <c r="P5" i="10" s="1"/>
  <c r="N115" i="10"/>
  <c r="P115" i="10" s="1"/>
  <c r="N43" i="10"/>
  <c r="P43" i="10" s="1"/>
  <c r="N305" i="10"/>
  <c r="P305" i="10" s="1"/>
  <c r="N65" i="10"/>
  <c r="P65" i="10" s="1"/>
  <c r="N376" i="10"/>
  <c r="P376" i="10" s="1"/>
  <c r="N171" i="10"/>
  <c r="P171" i="10" s="1"/>
  <c r="N398" i="10"/>
  <c r="P398" i="10" s="1"/>
  <c r="N314" i="10"/>
  <c r="P314" i="10" s="1"/>
  <c r="N32" i="10"/>
  <c r="P32" i="10" s="1"/>
  <c r="N62" i="10"/>
  <c r="P62" i="10" s="1"/>
  <c r="N61" i="10"/>
  <c r="P61" i="10" s="1"/>
  <c r="N261" i="10"/>
  <c r="P261" i="10" s="1"/>
  <c r="T15" i="7"/>
  <c r="N82" i="10"/>
  <c r="P82" i="10" s="1"/>
  <c r="N68" i="10"/>
  <c r="P68" i="10" s="1"/>
  <c r="N349" i="10"/>
  <c r="P349" i="10" s="1"/>
  <c r="N240" i="10"/>
  <c r="P240" i="10" s="1"/>
  <c r="N144" i="10"/>
  <c r="P144" i="10" s="1"/>
  <c r="N23" i="10"/>
  <c r="P23" i="10" s="1"/>
  <c r="N158" i="10"/>
  <c r="P158" i="10" s="1"/>
  <c r="N85" i="10"/>
  <c r="P85" i="10" s="1"/>
  <c r="N176" i="10"/>
  <c r="P176" i="10" s="1"/>
  <c r="N347" i="10"/>
  <c r="P347" i="10" s="1"/>
  <c r="N286" i="10"/>
  <c r="P286" i="10" s="1"/>
  <c r="N99" i="10"/>
  <c r="P99" i="10" s="1"/>
  <c r="N45" i="10"/>
  <c r="P45" i="10" s="1"/>
  <c r="N320" i="10"/>
  <c r="P320" i="10" s="1"/>
  <c r="N93" i="10"/>
  <c r="P93" i="10" s="1"/>
  <c r="N27" i="10"/>
  <c r="P27" i="10" s="1"/>
  <c r="N118" i="10"/>
  <c r="P118" i="10" s="1"/>
  <c r="N78" i="10"/>
  <c r="P78" i="10" s="1"/>
  <c r="N340" i="10"/>
  <c r="P340" i="10" s="1"/>
  <c r="N184" i="10"/>
  <c r="P184" i="10" s="1"/>
  <c r="N51" i="10"/>
  <c r="P51" i="10" s="1"/>
  <c r="N126" i="10"/>
  <c r="P126" i="10" s="1"/>
  <c r="N370" i="10"/>
  <c r="P370" i="10" s="1"/>
  <c r="N298" i="10"/>
  <c r="P298" i="10" s="1"/>
  <c r="N80" i="10"/>
  <c r="P80" i="10" s="1"/>
  <c r="Q329" i="10"/>
  <c r="V329" i="10" s="1"/>
  <c r="W329" i="10" s="1"/>
  <c r="Q357" i="10"/>
  <c r="V357" i="10" s="1"/>
  <c r="W357" i="10" s="1"/>
  <c r="Q119" i="10"/>
  <c r="V119" i="10" s="1"/>
  <c r="Y119" i="10" s="1"/>
  <c r="Q118" i="10"/>
  <c r="V118" i="10" s="1"/>
  <c r="W118" i="10" s="1"/>
  <c r="Q151" i="10"/>
  <c r="V151" i="10" s="1"/>
  <c r="W151" i="10" s="1"/>
  <c r="Q100" i="10"/>
  <c r="V100" i="10" s="1"/>
  <c r="W100" i="10" s="1"/>
  <c r="Q28" i="10"/>
  <c r="V28" i="10" s="1"/>
  <c r="W28" i="10" s="1"/>
  <c r="Q305" i="10"/>
  <c r="V305" i="10" s="1"/>
  <c r="W305" i="10" s="1"/>
  <c r="Q148" i="10"/>
  <c r="V148" i="10" s="1"/>
  <c r="Y148" i="10" s="1"/>
  <c r="Q142" i="10"/>
  <c r="V142" i="10" s="1"/>
  <c r="W142" i="10" s="1"/>
  <c r="Q209" i="10"/>
  <c r="V209" i="10" s="1"/>
  <c r="W209" i="10" s="1"/>
  <c r="Q154" i="10"/>
  <c r="V154" i="10" s="1"/>
  <c r="W154" i="10" s="1"/>
  <c r="Q384" i="10"/>
  <c r="V384" i="10" s="1"/>
  <c r="W384" i="10" s="1"/>
  <c r="Q312" i="10"/>
  <c r="V312" i="10" s="1"/>
  <c r="W312" i="10" s="1"/>
  <c r="Q240" i="10"/>
  <c r="V240" i="10" s="1"/>
  <c r="W240" i="10" s="1"/>
  <c r="Q167" i="10"/>
  <c r="V167" i="10" s="1"/>
  <c r="Y167" i="10" s="1"/>
  <c r="Q359" i="10"/>
  <c r="V359" i="10" s="1"/>
  <c r="W359" i="10" s="1"/>
  <c r="Q287" i="10"/>
  <c r="V287" i="10" s="1"/>
  <c r="Y287" i="10" s="1"/>
  <c r="Q215" i="10"/>
  <c r="V215" i="10" s="1"/>
  <c r="W215" i="10" s="1"/>
  <c r="Q69" i="10"/>
  <c r="V69" i="10" s="1"/>
  <c r="W69" i="10" s="1"/>
  <c r="Q345" i="10"/>
  <c r="V345" i="10" s="1"/>
  <c r="W345" i="10" s="1"/>
  <c r="Q273" i="10"/>
  <c r="V273" i="10" s="1"/>
  <c r="W273" i="10" s="1"/>
  <c r="Q201" i="10"/>
  <c r="V201" i="10" s="1"/>
  <c r="Y201" i="10" s="1"/>
  <c r="Q128" i="10"/>
  <c r="V128" i="10" s="1"/>
  <c r="W128" i="10" s="1"/>
  <c r="Q55" i="10"/>
  <c r="V55" i="10" s="1"/>
  <c r="W55" i="10" s="1"/>
  <c r="Q376" i="10"/>
  <c r="V376" i="10" s="1"/>
  <c r="W376" i="10" s="1"/>
  <c r="Q292" i="10"/>
  <c r="V292" i="10" s="1"/>
  <c r="W292" i="10" s="1"/>
  <c r="Q171" i="10"/>
  <c r="V171" i="10" s="1"/>
  <c r="W171" i="10" s="1"/>
  <c r="Q74" i="10"/>
  <c r="V74" i="10" s="1"/>
  <c r="W74" i="10" s="1"/>
  <c r="Q398" i="10"/>
  <c r="V398" i="10" s="1"/>
  <c r="W398" i="10" s="1"/>
  <c r="Q314" i="10"/>
  <c r="V314" i="10" s="1"/>
  <c r="W314" i="10" s="1"/>
  <c r="Q218" i="10"/>
  <c r="V218" i="10" s="1"/>
  <c r="W218" i="10" s="1"/>
  <c r="Q145" i="10"/>
  <c r="V145" i="10" s="1"/>
  <c r="W145" i="10" s="1"/>
  <c r="Q72" i="10"/>
  <c r="V72" i="10" s="1"/>
  <c r="W72" i="10" s="1"/>
  <c r="Q308" i="10"/>
  <c r="V308" i="10" s="1"/>
  <c r="W308" i="10" s="1"/>
  <c r="Q84" i="10"/>
  <c r="V84" i="10" s="1"/>
  <c r="W84" i="10" s="1"/>
  <c r="Q12" i="10"/>
  <c r="V12" i="10" s="1"/>
  <c r="W12" i="10" s="1"/>
  <c r="Q47" i="10"/>
  <c r="V47" i="10" s="1"/>
  <c r="Y47" i="10" s="1"/>
  <c r="Q23" i="10"/>
  <c r="V23" i="10" s="1"/>
  <c r="Y23" i="10" s="1"/>
  <c r="Q73" i="10"/>
  <c r="V73" i="10" s="1"/>
  <c r="W73" i="10" s="1"/>
  <c r="Q337" i="10"/>
  <c r="V337" i="10" s="1"/>
  <c r="W337" i="10" s="1"/>
  <c r="Q368" i="10"/>
  <c r="V368" i="10" s="1"/>
  <c r="W368" i="10" s="1"/>
  <c r="Q78" i="10"/>
  <c r="V78" i="10" s="1"/>
  <c r="W78" i="10" s="1"/>
  <c r="Q6" i="10"/>
  <c r="V6" i="10" s="1"/>
  <c r="W6" i="10" s="1"/>
  <c r="Q283" i="10"/>
  <c r="V283" i="10" s="1"/>
  <c r="W283" i="10" s="1"/>
  <c r="Q53" i="10"/>
  <c r="V53" i="10" s="1"/>
  <c r="W53" i="10" s="1"/>
  <c r="Q7" i="10"/>
  <c r="V7" i="10" s="1"/>
  <c r="Y7" i="10" s="1"/>
  <c r="Q310" i="10"/>
  <c r="V310" i="10" s="1"/>
  <c r="W310" i="10" s="1"/>
  <c r="Q92" i="10"/>
  <c r="V92" i="10" s="1"/>
  <c r="W92" i="10" s="1"/>
  <c r="Q8" i="10"/>
  <c r="V8" i="10" s="1"/>
  <c r="W8" i="10" s="1"/>
  <c r="Q207" i="10"/>
  <c r="V207" i="10" s="1"/>
  <c r="W207" i="10" s="1"/>
  <c r="Q258" i="10"/>
  <c r="V258" i="10" s="1"/>
  <c r="W258" i="10" s="1"/>
  <c r="Q219" i="10"/>
  <c r="V219" i="10" s="1"/>
  <c r="W219" i="10" s="1"/>
  <c r="Q375" i="10"/>
  <c r="V375" i="10" s="1"/>
  <c r="W375" i="10" s="1"/>
  <c r="Q279" i="10"/>
  <c r="V279" i="10" s="1"/>
  <c r="W279" i="10" s="1"/>
  <c r="Q134" i="10"/>
  <c r="V134" i="10" s="1"/>
  <c r="W134" i="10" s="1"/>
  <c r="Q61" i="10"/>
  <c r="V61" i="10" s="1"/>
  <c r="W61" i="10" s="1"/>
  <c r="Q397" i="10"/>
  <c r="V397" i="10" s="1"/>
  <c r="W397" i="10" s="1"/>
  <c r="Q325" i="10"/>
  <c r="V325" i="10" s="1"/>
  <c r="W325" i="10" s="1"/>
  <c r="Q253" i="10"/>
  <c r="V253" i="10" s="1"/>
  <c r="W253" i="10" s="1"/>
  <c r="Q180" i="10"/>
  <c r="V180" i="10" s="1"/>
  <c r="W180" i="10" s="1"/>
  <c r="Q107" i="10"/>
  <c r="V107" i="10" s="1"/>
  <c r="Y107" i="10" s="1"/>
  <c r="Q356" i="10"/>
  <c r="V356" i="10" s="1"/>
  <c r="W356" i="10" s="1"/>
  <c r="Q284" i="10"/>
  <c r="V284" i="10" s="1"/>
  <c r="W284" i="10" s="1"/>
  <c r="Q212" i="10"/>
  <c r="V212" i="10" s="1"/>
  <c r="W212" i="10" s="1"/>
  <c r="Q139" i="10"/>
  <c r="V139" i="10" s="1"/>
  <c r="W139" i="10" s="1"/>
  <c r="Q66" i="10"/>
  <c r="V66" i="10" s="1"/>
  <c r="W66" i="10" s="1"/>
  <c r="Q343" i="10"/>
  <c r="V343" i="10" s="1"/>
  <c r="W343" i="10" s="1"/>
  <c r="Q271" i="10"/>
  <c r="V271" i="10" s="1"/>
  <c r="W271" i="10" s="1"/>
  <c r="Q199" i="10"/>
  <c r="V199" i="10" s="1"/>
  <c r="W199" i="10" s="1"/>
  <c r="Q126" i="10"/>
  <c r="V126" i="10" s="1"/>
  <c r="W126" i="10" s="1"/>
  <c r="Q17" i="10"/>
  <c r="V17" i="10" s="1"/>
  <c r="W17" i="10" s="1"/>
  <c r="Q19" i="10"/>
  <c r="V19" i="10" s="1"/>
  <c r="W19" i="10" s="1"/>
  <c r="Q370" i="10"/>
  <c r="V370" i="10" s="1"/>
  <c r="W370" i="10" s="1"/>
  <c r="Q298" i="10"/>
  <c r="V298" i="10" s="1"/>
  <c r="W298" i="10" s="1"/>
  <c r="Q226" i="10"/>
  <c r="V226" i="10" s="1"/>
  <c r="W226" i="10" s="1"/>
  <c r="Q153" i="10"/>
  <c r="V153" i="10" s="1"/>
  <c r="W153" i="10" s="1"/>
  <c r="Q80" i="10"/>
  <c r="V80" i="10" s="1"/>
  <c r="W80" i="10" s="1"/>
  <c r="Q291" i="10"/>
  <c r="V291" i="10" s="1"/>
  <c r="W291" i="10" s="1"/>
  <c r="Q205" i="10"/>
  <c r="V205" i="10" s="1"/>
  <c r="W205" i="10" s="1"/>
  <c r="Q380" i="10"/>
  <c r="V380" i="10" s="1"/>
  <c r="W380" i="10" s="1"/>
  <c r="Q223" i="10"/>
  <c r="V223" i="10" s="1"/>
  <c r="W223" i="10" s="1"/>
  <c r="Q322" i="10"/>
  <c r="V322" i="10" s="1"/>
  <c r="Y322" i="10" s="1"/>
  <c r="Q371" i="10"/>
  <c r="V371" i="10" s="1"/>
  <c r="Y371" i="10" s="1"/>
  <c r="Q213" i="10"/>
  <c r="V213" i="10" s="1"/>
  <c r="W213" i="10" s="1"/>
  <c r="Q387" i="10"/>
  <c r="V387" i="10" s="1"/>
  <c r="W387" i="10" s="1"/>
  <c r="Q265" i="10"/>
  <c r="V265" i="10" s="1"/>
  <c r="W265" i="10" s="1"/>
  <c r="Q238" i="10"/>
  <c r="V238" i="10" s="1"/>
  <c r="W238" i="10" s="1"/>
  <c r="Q390" i="10"/>
  <c r="V390" i="10" s="1"/>
  <c r="W390" i="10" s="1"/>
  <c r="Q318" i="10"/>
  <c r="V318" i="10" s="1"/>
  <c r="W318" i="10" s="1"/>
  <c r="Q246" i="10"/>
  <c r="V246" i="10" s="1"/>
  <c r="W246" i="10" s="1"/>
  <c r="Q88" i="10"/>
  <c r="V88" i="10" s="1"/>
  <c r="W88" i="10" s="1"/>
  <c r="Q401" i="10"/>
  <c r="V401" i="10" s="1"/>
  <c r="W401" i="10" s="1"/>
  <c r="Q293" i="10"/>
  <c r="V293" i="10" s="1"/>
  <c r="W293" i="10" s="1"/>
  <c r="Q136" i="10"/>
  <c r="V136" i="10" s="1"/>
  <c r="Y136" i="10" s="1"/>
  <c r="Q46" i="10"/>
  <c r="V46" i="10" s="1"/>
  <c r="W46" i="10" s="1"/>
  <c r="Q94" i="10"/>
  <c r="V94" i="10" s="1"/>
  <c r="W94" i="10" s="1"/>
  <c r="Q87" i="10"/>
  <c r="V87" i="10" s="1"/>
  <c r="W87" i="10" s="1"/>
  <c r="Q25" i="10"/>
  <c r="V25" i="10" s="1"/>
  <c r="W25" i="10" s="1"/>
  <c r="Q106" i="10"/>
  <c r="V106" i="10" s="1"/>
  <c r="W106" i="10" s="1"/>
  <c r="Q372" i="10"/>
  <c r="V372" i="10" s="1"/>
  <c r="W372" i="10" s="1"/>
  <c r="Q300" i="10"/>
  <c r="V300" i="10" s="1"/>
  <c r="W300" i="10" s="1"/>
  <c r="Q228" i="10"/>
  <c r="V228" i="10" s="1"/>
  <c r="W228" i="10" s="1"/>
  <c r="Q155" i="10"/>
  <c r="V155" i="10" s="1"/>
  <c r="W155" i="10" s="1"/>
  <c r="Q347" i="10"/>
  <c r="V347" i="10" s="1"/>
  <c r="Y347" i="10" s="1"/>
  <c r="Q275" i="10"/>
  <c r="V275" i="10" s="1"/>
  <c r="Y275" i="10" s="1"/>
  <c r="Q203" i="10"/>
  <c r="V203" i="10" s="1"/>
  <c r="Y203" i="10" s="1"/>
  <c r="Q57" i="10"/>
  <c r="V57" i="10" s="1"/>
  <c r="W57" i="10" s="1"/>
  <c r="Q70" i="10"/>
  <c r="V70" i="10" s="1"/>
  <c r="W70" i="10" s="1"/>
  <c r="Q333" i="10"/>
  <c r="V333" i="10" s="1"/>
  <c r="W333" i="10" s="1"/>
  <c r="Q261" i="10"/>
  <c r="V261" i="10" s="1"/>
  <c r="W261" i="10" s="1"/>
  <c r="Q188" i="10"/>
  <c r="V188" i="10" s="1"/>
  <c r="W188" i="10" s="1"/>
  <c r="Q115" i="10"/>
  <c r="V115" i="10" s="1"/>
  <c r="Y115" i="10" s="1"/>
  <c r="Q43" i="10"/>
  <c r="V43" i="10" s="1"/>
  <c r="Y43" i="10" s="1"/>
  <c r="Q364" i="10"/>
  <c r="V364" i="10" s="1"/>
  <c r="Y364" i="10" s="1"/>
  <c r="Q280" i="10"/>
  <c r="V280" i="10" s="1"/>
  <c r="W280" i="10" s="1"/>
  <c r="Q159" i="10"/>
  <c r="V159" i="10" s="1"/>
  <c r="W159" i="10" s="1"/>
  <c r="Q26" i="10"/>
  <c r="V26" i="10" s="1"/>
  <c r="W26" i="10" s="1"/>
  <c r="Q386" i="10"/>
  <c r="V386" i="10" s="1"/>
  <c r="W386" i="10" s="1"/>
  <c r="Q302" i="10"/>
  <c r="V302" i="10" s="1"/>
  <c r="W302" i="10" s="1"/>
  <c r="Q206" i="10"/>
  <c r="V206" i="10" s="1"/>
  <c r="W206" i="10" s="1"/>
  <c r="Q133" i="10"/>
  <c r="V133" i="10" s="1"/>
  <c r="W133" i="10" s="1"/>
  <c r="Q60" i="10"/>
  <c r="V60" i="10" s="1"/>
  <c r="W60" i="10" s="1"/>
  <c r="Q63" i="10"/>
  <c r="V63" i="10" s="1"/>
  <c r="W63" i="10" s="1"/>
  <c r="Q158" i="10"/>
  <c r="V158" i="10" s="1"/>
  <c r="Y158" i="10" s="1"/>
  <c r="Q277" i="10"/>
  <c r="V277" i="10" s="1"/>
  <c r="W277" i="10" s="1"/>
  <c r="Q166" i="10"/>
  <c r="V166" i="10" s="1"/>
  <c r="W166" i="10" s="1"/>
  <c r="Q65" i="10"/>
  <c r="V65" i="10" s="1"/>
  <c r="W65" i="10" s="1"/>
  <c r="Q20" i="10"/>
  <c r="V20" i="10" s="1"/>
  <c r="W20" i="10" s="1"/>
  <c r="Q270" i="10"/>
  <c r="V270" i="10" s="1"/>
  <c r="W270" i="10" s="1"/>
  <c r="Q197" i="10"/>
  <c r="V197" i="10" s="1"/>
  <c r="W197" i="10" s="1"/>
  <c r="Q396" i="10"/>
  <c r="V396" i="10" s="1"/>
  <c r="W396" i="10" s="1"/>
  <c r="Q81" i="10"/>
  <c r="V81" i="10" s="1"/>
  <c r="W81" i="10" s="1"/>
  <c r="Q98" i="10"/>
  <c r="V98" i="10" s="1"/>
  <c r="W98" i="10" s="1"/>
  <c r="Q230" i="10"/>
  <c r="V230" i="10" s="1"/>
  <c r="Y230" i="10" s="1"/>
  <c r="Q224" i="10"/>
  <c r="V224" i="10" s="1"/>
  <c r="W224" i="10" s="1"/>
  <c r="Q363" i="10"/>
  <c r="V363" i="10" s="1"/>
  <c r="W363" i="10" s="1"/>
  <c r="Q267" i="10"/>
  <c r="V267" i="10" s="1"/>
  <c r="W267" i="10" s="1"/>
  <c r="Q122" i="10"/>
  <c r="V122" i="10" s="1"/>
  <c r="W122" i="10" s="1"/>
  <c r="Q385" i="10"/>
  <c r="V385" i="10" s="1"/>
  <c r="W385" i="10" s="1"/>
  <c r="Q313" i="10"/>
  <c r="V313" i="10" s="1"/>
  <c r="W313" i="10" s="1"/>
  <c r="Q241" i="10"/>
  <c r="V241" i="10" s="1"/>
  <c r="W241" i="10" s="1"/>
  <c r="Q168" i="10"/>
  <c r="V168" i="10" s="1"/>
  <c r="W168" i="10" s="1"/>
  <c r="Q95" i="10"/>
  <c r="V95" i="10" s="1"/>
  <c r="Y95" i="10" s="1"/>
  <c r="Q344" i="10"/>
  <c r="V344" i="10" s="1"/>
  <c r="W344" i="10" s="1"/>
  <c r="Q272" i="10"/>
  <c r="V272" i="10" s="1"/>
  <c r="W272" i="10" s="1"/>
  <c r="Q200" i="10"/>
  <c r="V200" i="10" s="1"/>
  <c r="W200" i="10" s="1"/>
  <c r="Q127" i="10"/>
  <c r="V127" i="10" s="1"/>
  <c r="W127" i="10" s="1"/>
  <c r="Q54" i="10"/>
  <c r="V54" i="10" s="1"/>
  <c r="W54" i="10" s="1"/>
  <c r="Q403" i="10"/>
  <c r="V403" i="10" s="1"/>
  <c r="W403" i="10" s="1"/>
  <c r="Q331" i="10"/>
  <c r="V331" i="10" s="1"/>
  <c r="W331" i="10" s="1"/>
  <c r="Q259" i="10"/>
  <c r="V259" i="10" s="1"/>
  <c r="W259" i="10" s="1"/>
  <c r="Q186" i="10"/>
  <c r="V186" i="10" s="1"/>
  <c r="W186" i="10" s="1"/>
  <c r="Q113" i="10"/>
  <c r="V113" i="10" s="1"/>
  <c r="W113" i="10" s="1"/>
  <c r="Q5" i="10"/>
  <c r="V5" i="10" s="1"/>
  <c r="W5" i="10" s="1"/>
  <c r="Q29" i="10"/>
  <c r="V29" i="10" s="1"/>
  <c r="W29" i="10" s="1"/>
  <c r="Q358" i="10"/>
  <c r="V358" i="10" s="1"/>
  <c r="Y358" i="10" s="1"/>
  <c r="Q286" i="10"/>
  <c r="V286" i="10" s="1"/>
  <c r="Y286" i="10" s="1"/>
  <c r="Q214" i="10"/>
  <c r="V214" i="10" s="1"/>
  <c r="Y214" i="10" s="1"/>
  <c r="Q141" i="10"/>
  <c r="V141" i="10" s="1"/>
  <c r="W141" i="10" s="1"/>
  <c r="Q68" i="10"/>
  <c r="V68" i="10" s="1"/>
  <c r="W68" i="10" s="1"/>
  <c r="Q315" i="10"/>
  <c r="V315" i="10" s="1"/>
  <c r="W315" i="10" s="1"/>
  <c r="Q163" i="10"/>
  <c r="V163" i="10" s="1"/>
  <c r="W163" i="10" s="1"/>
  <c r="Q367" i="10"/>
  <c r="V367" i="10" s="1"/>
  <c r="W367" i="10" s="1"/>
  <c r="Q89" i="10"/>
  <c r="V89" i="10" s="1"/>
  <c r="W89" i="10" s="1"/>
  <c r="Q104" i="10"/>
  <c r="V104" i="10" s="1"/>
  <c r="W104" i="10" s="1"/>
  <c r="Q324" i="10"/>
  <c r="V324" i="10" s="1"/>
  <c r="W324" i="10" s="1"/>
  <c r="Q299" i="10"/>
  <c r="V299" i="10" s="1"/>
  <c r="Y299" i="10" s="1"/>
  <c r="Q355" i="10"/>
  <c r="V355" i="10" s="1"/>
  <c r="W355" i="10" s="1"/>
  <c r="Q382" i="10"/>
  <c r="V382" i="10" s="1"/>
  <c r="W382" i="10" s="1"/>
  <c r="Q330" i="10"/>
  <c r="V330" i="10" s="1"/>
  <c r="W330" i="10" s="1"/>
  <c r="Q378" i="10"/>
  <c r="V378" i="10" s="1"/>
  <c r="W378" i="10" s="1"/>
  <c r="Q306" i="10"/>
  <c r="V306" i="10" s="1"/>
  <c r="W306" i="10" s="1"/>
  <c r="Q234" i="10"/>
  <c r="V234" i="10" s="1"/>
  <c r="W234" i="10" s="1"/>
  <c r="Q76" i="10"/>
  <c r="V76" i="10" s="1"/>
  <c r="W76" i="10" s="1"/>
  <c r="Q389" i="10"/>
  <c r="V389" i="10" s="1"/>
  <c r="W389" i="10" s="1"/>
  <c r="Q281" i="10"/>
  <c r="V281" i="10" s="1"/>
  <c r="W281" i="10" s="1"/>
  <c r="Q124" i="10"/>
  <c r="V124" i="10" s="1"/>
  <c r="W124" i="10" s="1"/>
  <c r="Q11" i="10"/>
  <c r="V11" i="10" s="1"/>
  <c r="Y11" i="10" s="1"/>
  <c r="Q37" i="10"/>
  <c r="V37" i="10" s="1"/>
  <c r="W37" i="10" s="1"/>
  <c r="Q10" i="10"/>
  <c r="V10" i="10" s="1"/>
  <c r="W10" i="10" s="1"/>
  <c r="Q58" i="10"/>
  <c r="V58" i="10" s="1"/>
  <c r="W58" i="10" s="1"/>
  <c r="Q360" i="10"/>
  <c r="V360" i="10" s="1"/>
  <c r="W360" i="10" s="1"/>
  <c r="Q288" i="10"/>
  <c r="V288" i="10" s="1"/>
  <c r="W288" i="10" s="1"/>
  <c r="Q216" i="10"/>
  <c r="V216" i="10" s="1"/>
  <c r="W216" i="10" s="1"/>
  <c r="Q143" i="10"/>
  <c r="V143" i="10" s="1"/>
  <c r="W143" i="10" s="1"/>
  <c r="Q99" i="10"/>
  <c r="V99" i="10" s="1"/>
  <c r="W99" i="10" s="1"/>
  <c r="Q335" i="10"/>
  <c r="V335" i="10" s="1"/>
  <c r="W335" i="10" s="1"/>
  <c r="Q263" i="10"/>
  <c r="V263" i="10" s="1"/>
  <c r="Y263" i="10" s="1"/>
  <c r="Q117" i="10"/>
  <c r="V117" i="10" s="1"/>
  <c r="W117" i="10" s="1"/>
  <c r="Q221" i="10"/>
  <c r="V221" i="10" s="1"/>
  <c r="W221" i="10" s="1"/>
  <c r="Q21" i="10"/>
  <c r="V21" i="10" s="1"/>
  <c r="W21" i="10" s="1"/>
  <c r="Q393" i="10"/>
  <c r="V393" i="10" s="1"/>
  <c r="W393" i="10" s="1"/>
  <c r="Q321" i="10"/>
  <c r="V321" i="10" s="1"/>
  <c r="W321" i="10" s="1"/>
  <c r="Q249" i="10"/>
  <c r="V249" i="10" s="1"/>
  <c r="W249" i="10" s="1"/>
  <c r="Q176" i="10"/>
  <c r="V176" i="10" s="1"/>
  <c r="W176" i="10" s="1"/>
  <c r="Q103" i="10"/>
  <c r="V103" i="10" s="1"/>
  <c r="W103" i="10" s="1"/>
  <c r="Q31" i="10"/>
  <c r="V31" i="10" s="1"/>
  <c r="Y31" i="10" s="1"/>
  <c r="Q340" i="10"/>
  <c r="V340" i="10" s="1"/>
  <c r="Y340" i="10" s="1"/>
  <c r="Q232" i="10"/>
  <c r="V232" i="10" s="1"/>
  <c r="W232" i="10" s="1"/>
  <c r="Q147" i="10"/>
  <c r="V147" i="10" s="1"/>
  <c r="W147" i="10" s="1"/>
  <c r="Q374" i="10"/>
  <c r="V374" i="10" s="1"/>
  <c r="W374" i="10" s="1"/>
  <c r="Q290" i="10"/>
  <c r="V290" i="10" s="1"/>
  <c r="W290" i="10" s="1"/>
  <c r="Q194" i="10"/>
  <c r="V194" i="10" s="1"/>
  <c r="W194" i="10" s="1"/>
  <c r="Q120" i="10"/>
  <c r="V120" i="10" s="1"/>
  <c r="W120" i="10" s="1"/>
  <c r="Q48" i="10"/>
  <c r="V48" i="10" s="1"/>
  <c r="W48" i="10" s="1"/>
  <c r="Q85" i="10"/>
  <c r="V85" i="10" s="1"/>
  <c r="W85" i="10" s="1"/>
  <c r="Q349" i="10"/>
  <c r="V349" i="10" s="1"/>
  <c r="W349" i="10" s="1"/>
  <c r="Q27" i="10"/>
  <c r="V27" i="10" s="1"/>
  <c r="W27" i="10" s="1"/>
  <c r="Q250" i="10"/>
  <c r="V250" i="10" s="1"/>
  <c r="W250" i="10" s="1"/>
  <c r="Q255" i="10"/>
  <c r="V255" i="10" s="1"/>
  <c r="W255" i="10" s="1"/>
  <c r="Q40" i="10"/>
  <c r="V40" i="10" s="1"/>
  <c r="W40" i="10" s="1"/>
  <c r="Q179" i="10"/>
  <c r="V179" i="10" s="1"/>
  <c r="Y179" i="10" s="1"/>
  <c r="Q211" i="10"/>
  <c r="V211" i="10" s="1"/>
  <c r="W211" i="10" s="1"/>
  <c r="Q165" i="10"/>
  <c r="V165" i="10" s="1"/>
  <c r="W165" i="10" s="1"/>
  <c r="W62" i="10"/>
  <c r="Q317" i="10"/>
  <c r="V317" i="10" s="1"/>
  <c r="W317" i="10" s="1"/>
  <c r="Q49" i="10"/>
  <c r="V49" i="10" s="1"/>
  <c r="W49" i="10" s="1"/>
  <c r="Q351" i="10"/>
  <c r="V351" i="10" s="1"/>
  <c r="W351" i="10" s="1"/>
  <c r="Q182" i="10"/>
  <c r="V182" i="10" s="1"/>
  <c r="W182" i="10" s="1"/>
  <c r="Q109" i="10"/>
  <c r="V109" i="10" s="1"/>
  <c r="W109" i="10" s="1"/>
  <c r="Q373" i="10"/>
  <c r="V373" i="10" s="1"/>
  <c r="W373" i="10" s="1"/>
  <c r="Q301" i="10"/>
  <c r="V301" i="10" s="1"/>
  <c r="W301" i="10" s="1"/>
  <c r="Q229" i="10"/>
  <c r="V229" i="10" s="1"/>
  <c r="W229" i="10" s="1"/>
  <c r="Q156" i="10"/>
  <c r="V156" i="10" s="1"/>
  <c r="W156" i="10" s="1"/>
  <c r="Q83" i="10"/>
  <c r="V83" i="10" s="1"/>
  <c r="Y83" i="10" s="1"/>
  <c r="Q173" i="10"/>
  <c r="V173" i="10" s="1"/>
  <c r="W173" i="10" s="1"/>
  <c r="Q269" i="10"/>
  <c r="V269" i="10" s="1"/>
  <c r="W269" i="10" s="1"/>
  <c r="Q15" i="10"/>
  <c r="V15" i="10" s="1"/>
  <c r="W15" i="10" s="1"/>
  <c r="Q332" i="10"/>
  <c r="V332" i="10" s="1"/>
  <c r="W332" i="10" s="1"/>
  <c r="Q260" i="10"/>
  <c r="V260" i="10" s="1"/>
  <c r="W260" i="10" s="1"/>
  <c r="Q187" i="10"/>
  <c r="V187" i="10" s="1"/>
  <c r="W187" i="10" s="1"/>
  <c r="Q114" i="10"/>
  <c r="V114" i="10" s="1"/>
  <c r="W114" i="10" s="1"/>
  <c r="Q42" i="10"/>
  <c r="V42" i="10" s="1"/>
  <c r="W42" i="10" s="1"/>
  <c r="Q391" i="10"/>
  <c r="V391" i="10" s="1"/>
  <c r="W391" i="10" s="1"/>
  <c r="Q319" i="10"/>
  <c r="V319" i="10" s="1"/>
  <c r="W319" i="10" s="1"/>
  <c r="Q247" i="10"/>
  <c r="V247" i="10" s="1"/>
  <c r="W247" i="10" s="1"/>
  <c r="Q174" i="10"/>
  <c r="V174" i="10" s="1"/>
  <c r="W174" i="10" s="1"/>
  <c r="Q101" i="10"/>
  <c r="V101" i="10" s="1"/>
  <c r="W101" i="10" s="1"/>
  <c r="Q346" i="10"/>
  <c r="V346" i="10" s="1"/>
  <c r="W346" i="10" s="1"/>
  <c r="Q274" i="10"/>
  <c r="V274" i="10" s="1"/>
  <c r="W274" i="10" s="1"/>
  <c r="Q202" i="10"/>
  <c r="V202" i="10" s="1"/>
  <c r="W202" i="10" s="1"/>
  <c r="Q129" i="10"/>
  <c r="V129" i="10" s="1"/>
  <c r="W129" i="10" s="1"/>
  <c r="Q56" i="10"/>
  <c r="V56" i="10" s="1"/>
  <c r="W56" i="10" s="1"/>
  <c r="Q399" i="10"/>
  <c r="V399" i="10" s="1"/>
  <c r="W399" i="10" s="1"/>
  <c r="Q243" i="10"/>
  <c r="V243" i="10" s="1"/>
  <c r="W243" i="10" s="1"/>
  <c r="Q236" i="10"/>
  <c r="V236" i="10" s="1"/>
  <c r="W236" i="10" s="1"/>
  <c r="Q295" i="10"/>
  <c r="V295" i="10" s="1"/>
  <c r="W295" i="10" s="1"/>
  <c r="Q177" i="10"/>
  <c r="V177" i="10" s="1"/>
  <c r="W177" i="10" s="1"/>
  <c r="Q342" i="10"/>
  <c r="V342" i="10" s="1"/>
  <c r="W342" i="10" s="1"/>
  <c r="Q160" i="10"/>
  <c r="V160" i="10" s="1"/>
  <c r="Y160" i="10" s="1"/>
  <c r="Q285" i="10"/>
  <c r="V285" i="10" s="1"/>
  <c r="W285" i="10" s="1"/>
  <c r="Q196" i="10"/>
  <c r="V196" i="10" s="1"/>
  <c r="W196" i="10" s="1"/>
  <c r="Q326" i="10"/>
  <c r="V326" i="10" s="1"/>
  <c r="W326" i="10" s="1"/>
  <c r="Q303" i="10"/>
  <c r="V303" i="10" s="1"/>
  <c r="W303" i="10" s="1"/>
  <c r="Q195" i="10"/>
  <c r="V195" i="10" s="1"/>
  <c r="W195" i="10" s="1"/>
  <c r="Q138" i="10"/>
  <c r="V138" i="10" s="1"/>
  <c r="W138" i="10" s="1"/>
  <c r="Q178" i="10"/>
  <c r="V178" i="10" s="1"/>
  <c r="Y178" i="10" s="1"/>
  <c r="Q366" i="10"/>
  <c r="V366" i="10" s="1"/>
  <c r="W366" i="10" s="1"/>
  <c r="Q294" i="10"/>
  <c r="V294" i="10" s="1"/>
  <c r="W294" i="10" s="1"/>
  <c r="Q222" i="10"/>
  <c r="V222" i="10" s="1"/>
  <c r="W222" i="10" s="1"/>
  <c r="Q64" i="10"/>
  <c r="V64" i="10" s="1"/>
  <c r="Q353" i="10"/>
  <c r="V353" i="10" s="1"/>
  <c r="W353" i="10" s="1"/>
  <c r="Q184" i="10"/>
  <c r="V184" i="10" s="1"/>
  <c r="Y184" i="10" s="1"/>
  <c r="Q339" i="10"/>
  <c r="V339" i="10" s="1"/>
  <c r="W339" i="10" s="1"/>
  <c r="Q22" i="10"/>
  <c r="V22" i="10" s="1"/>
  <c r="W22" i="10" s="1"/>
  <c r="Q348" i="10"/>
  <c r="V348" i="10" s="1"/>
  <c r="W348" i="10" s="1"/>
  <c r="Q276" i="10"/>
  <c r="V276" i="10" s="1"/>
  <c r="W276" i="10" s="1"/>
  <c r="Q204" i="10"/>
  <c r="V204" i="10" s="1"/>
  <c r="W204" i="10" s="1"/>
  <c r="Q131" i="10"/>
  <c r="V131" i="10" s="1"/>
  <c r="Y131" i="10" s="1"/>
  <c r="Q395" i="10"/>
  <c r="V395" i="10" s="1"/>
  <c r="Y395" i="10" s="1"/>
  <c r="Q323" i="10"/>
  <c r="V323" i="10" s="1"/>
  <c r="Y323" i="10" s="1"/>
  <c r="Q251" i="10"/>
  <c r="V251" i="10" s="1"/>
  <c r="Y251" i="10" s="1"/>
  <c r="Q105" i="10"/>
  <c r="V105" i="10" s="1"/>
  <c r="W105" i="10" s="1"/>
  <c r="Q125" i="10"/>
  <c r="V125" i="10" s="1"/>
  <c r="W125" i="10" s="1"/>
  <c r="Q381" i="10"/>
  <c r="V381" i="10" s="1"/>
  <c r="W381" i="10" s="1"/>
  <c r="Q309" i="10"/>
  <c r="V309" i="10" s="1"/>
  <c r="W309" i="10" s="1"/>
  <c r="Q237" i="10"/>
  <c r="V237" i="10" s="1"/>
  <c r="W237" i="10" s="1"/>
  <c r="Q164" i="10"/>
  <c r="V164" i="10" s="1"/>
  <c r="W164" i="10" s="1"/>
  <c r="Q91" i="10"/>
  <c r="V91" i="10" s="1"/>
  <c r="Y91" i="10" s="1"/>
  <c r="Q41" i="10"/>
  <c r="V41" i="10" s="1"/>
  <c r="W41" i="10" s="1"/>
  <c r="Q328" i="10"/>
  <c r="V328" i="10" s="1"/>
  <c r="Y328" i="10" s="1"/>
  <c r="Q220" i="10"/>
  <c r="V220" i="10" s="1"/>
  <c r="Y220" i="10" s="1"/>
  <c r="Q135" i="10"/>
  <c r="V135" i="10" s="1"/>
  <c r="W135" i="10" s="1"/>
  <c r="Q350" i="10"/>
  <c r="V350" i="10" s="1"/>
  <c r="W350" i="10" s="1"/>
  <c r="Q254" i="10"/>
  <c r="V254" i="10" s="1"/>
  <c r="Y254" i="10" s="1"/>
  <c r="Q181" i="10"/>
  <c r="V181" i="10" s="1"/>
  <c r="W181" i="10" s="1"/>
  <c r="Q108" i="10"/>
  <c r="V108" i="10" s="1"/>
  <c r="W108" i="10" s="1"/>
  <c r="Q36" i="10"/>
  <c r="V36" i="10" s="1"/>
  <c r="W36" i="10" s="1"/>
  <c r="Q111" i="10"/>
  <c r="V111" i="10" s="1"/>
  <c r="W111" i="10" s="1"/>
  <c r="Q132" i="10"/>
  <c r="V132" i="10" s="1"/>
  <c r="W132" i="10" s="1"/>
  <c r="Q39" i="10"/>
  <c r="V39" i="10" s="1"/>
  <c r="W39" i="10" s="1"/>
  <c r="Q90" i="10"/>
  <c r="V90" i="10" s="1"/>
  <c r="W90" i="10" s="1"/>
  <c r="Q112" i="10"/>
  <c r="V112" i="10" s="1"/>
  <c r="W112" i="10" s="1"/>
  <c r="Q190" i="10"/>
  <c r="V190" i="10" s="1"/>
  <c r="W190" i="10" s="1"/>
  <c r="Q252" i="10"/>
  <c r="V252" i="10" s="1"/>
  <c r="W252" i="10" s="1"/>
  <c r="Q227" i="10"/>
  <c r="V227" i="10" s="1"/>
  <c r="Y227" i="10" s="1"/>
  <c r="Q67" i="10"/>
  <c r="V67" i="10" s="1"/>
  <c r="Y67" i="10" s="1"/>
  <c r="Q304" i="10"/>
  <c r="V304" i="10" s="1"/>
  <c r="Y304" i="10" s="1"/>
  <c r="Q193" i="10"/>
  <c r="V193" i="10" s="1"/>
  <c r="W193" i="10" s="1"/>
  <c r="Q296" i="10"/>
  <c r="V296" i="10" s="1"/>
  <c r="W296" i="10" s="1"/>
  <c r="Q130" i="10"/>
  <c r="V130" i="10" s="1"/>
  <c r="W130" i="10" s="1"/>
  <c r="Q365" i="10"/>
  <c r="V365" i="10" s="1"/>
  <c r="Y365" i="10" s="1"/>
  <c r="Q34" i="10"/>
  <c r="V34" i="10" s="1"/>
  <c r="W34" i="10" s="1"/>
  <c r="Q327" i="10"/>
  <c r="V327" i="10" s="1"/>
  <c r="W327" i="10" s="1"/>
  <c r="Q170" i="10"/>
  <c r="V170" i="10" s="1"/>
  <c r="W170" i="10" s="1"/>
  <c r="Q97" i="10"/>
  <c r="V97" i="10" s="1"/>
  <c r="W97" i="10" s="1"/>
  <c r="Q231" i="10"/>
  <c r="V231" i="10" s="1"/>
  <c r="W231" i="10" s="1"/>
  <c r="Q361" i="10"/>
  <c r="V361" i="10" s="1"/>
  <c r="W361" i="10" s="1"/>
  <c r="Q289" i="10"/>
  <c r="V289" i="10" s="1"/>
  <c r="W289" i="10" s="1"/>
  <c r="Q217" i="10"/>
  <c r="V217" i="10" s="1"/>
  <c r="W217" i="10" s="1"/>
  <c r="Q144" i="10"/>
  <c r="V144" i="10" s="1"/>
  <c r="W144" i="10" s="1"/>
  <c r="Q71" i="10"/>
  <c r="V71" i="10" s="1"/>
  <c r="W71" i="10" s="1"/>
  <c r="Q13" i="10"/>
  <c r="V13" i="10" s="1"/>
  <c r="W13" i="10" s="1"/>
  <c r="Q51" i="10"/>
  <c r="V51" i="10" s="1"/>
  <c r="Q392" i="10"/>
  <c r="V392" i="10" s="1"/>
  <c r="W392" i="10" s="1"/>
  <c r="Q320" i="10"/>
  <c r="V320" i="10" s="1"/>
  <c r="W320" i="10" s="1"/>
  <c r="Q248" i="10"/>
  <c r="V248" i="10" s="1"/>
  <c r="W248" i="10" s="1"/>
  <c r="Q175" i="10"/>
  <c r="V175" i="10" s="1"/>
  <c r="W175" i="10" s="1"/>
  <c r="Q102" i="10"/>
  <c r="V102" i="10" s="1"/>
  <c r="W102" i="10" s="1"/>
  <c r="Q30" i="10"/>
  <c r="V30" i="10" s="1"/>
  <c r="W30" i="10" s="1"/>
  <c r="Q379" i="10"/>
  <c r="V379" i="10" s="1"/>
  <c r="W379" i="10" s="1"/>
  <c r="Q307" i="10"/>
  <c r="V307" i="10" s="1"/>
  <c r="W307" i="10" s="1"/>
  <c r="Q235" i="10"/>
  <c r="V235" i="10" s="1"/>
  <c r="W235" i="10" s="1"/>
  <c r="Q162" i="10"/>
  <c r="V162" i="10" s="1"/>
  <c r="W162" i="10" s="1"/>
  <c r="Q77" i="10"/>
  <c r="V77" i="10" s="1"/>
  <c r="W77" i="10" s="1"/>
  <c r="Q334" i="10"/>
  <c r="V334" i="10" s="1"/>
  <c r="W334" i="10" s="1"/>
  <c r="Q262" i="10"/>
  <c r="V262" i="10" s="1"/>
  <c r="W262" i="10" s="1"/>
  <c r="Q189" i="10"/>
  <c r="V189" i="10" s="1"/>
  <c r="W189" i="10" s="1"/>
  <c r="Q116" i="10"/>
  <c r="V116" i="10" s="1"/>
  <c r="W116" i="10" s="1"/>
  <c r="Q32" i="10"/>
  <c r="V32" i="10" s="1"/>
  <c r="W32" i="10" s="1"/>
  <c r="Q9" i="10"/>
  <c r="V9" i="10" s="1"/>
  <c r="W9" i="10" s="1"/>
  <c r="Q59" i="10"/>
  <c r="V59" i="10" s="1"/>
  <c r="Y59" i="10" s="1"/>
  <c r="Q18" i="10"/>
  <c r="V18" i="10" s="1"/>
  <c r="W18" i="10" s="1"/>
  <c r="Q150" i="10"/>
  <c r="V150" i="10" s="1"/>
  <c r="W150" i="10" s="1"/>
  <c r="Q394" i="10"/>
  <c r="V394" i="10" s="1"/>
  <c r="Y394" i="10" s="1"/>
  <c r="Q140" i="10"/>
  <c r="V140" i="10" s="1"/>
  <c r="W140" i="10" s="1"/>
  <c r="Q388" i="10"/>
  <c r="V388" i="10" s="1"/>
  <c r="W388" i="10" s="1"/>
  <c r="Q157" i="10"/>
  <c r="V157" i="10" s="1"/>
  <c r="W157" i="10" s="1"/>
  <c r="Q149" i="10"/>
  <c r="V149" i="10" s="1"/>
  <c r="W149" i="10" s="1"/>
  <c r="Q146" i="10"/>
  <c r="V146" i="10" s="1"/>
  <c r="W146" i="10" s="1"/>
  <c r="Q35" i="10"/>
  <c r="V35" i="10" s="1"/>
  <c r="Y35" i="10" s="1"/>
  <c r="Q82" i="10"/>
  <c r="V82" i="10" s="1"/>
  <c r="W82" i="10" s="1"/>
  <c r="Q354" i="10"/>
  <c r="V354" i="10" s="1"/>
  <c r="W354" i="10" s="1"/>
  <c r="Q282" i="10"/>
  <c r="V282" i="10" s="1"/>
  <c r="W282" i="10" s="1"/>
  <c r="Q198" i="10"/>
  <c r="V198" i="10" s="1"/>
  <c r="W198" i="10" s="1"/>
  <c r="Q52" i="10"/>
  <c r="V52" i="10" s="1"/>
  <c r="W52" i="10" s="1"/>
  <c r="Q75" i="10"/>
  <c r="V75" i="10" s="1"/>
  <c r="W75" i="10" s="1"/>
  <c r="Q341" i="10"/>
  <c r="V341" i="10" s="1"/>
  <c r="W341" i="10" s="1"/>
  <c r="Q172" i="10"/>
  <c r="V172" i="10" s="1"/>
  <c r="Y172" i="10" s="1"/>
  <c r="Q245" i="10"/>
  <c r="V245" i="10" s="1"/>
  <c r="W245" i="10" s="1"/>
  <c r="Q336" i="10"/>
  <c r="V336" i="10" s="1"/>
  <c r="W336" i="10" s="1"/>
  <c r="Q264" i="10"/>
  <c r="V264" i="10" s="1"/>
  <c r="W264" i="10" s="1"/>
  <c r="Q192" i="10"/>
  <c r="V192" i="10" s="1"/>
  <c r="W192" i="10" s="1"/>
  <c r="Q45" i="10"/>
  <c r="V45" i="10" s="1"/>
  <c r="W45" i="10" s="1"/>
  <c r="Q383" i="10"/>
  <c r="V383" i="10" s="1"/>
  <c r="Y383" i="10" s="1"/>
  <c r="Q311" i="10"/>
  <c r="V311" i="10" s="1"/>
  <c r="Y311" i="10" s="1"/>
  <c r="Q239" i="10"/>
  <c r="V239" i="10" s="1"/>
  <c r="Y239" i="10" s="1"/>
  <c r="Q93" i="10"/>
  <c r="V93" i="10" s="1"/>
  <c r="W93" i="10" s="1"/>
  <c r="Q33" i="10"/>
  <c r="V33" i="10" s="1"/>
  <c r="W33" i="10" s="1"/>
  <c r="Q369" i="10"/>
  <c r="V369" i="10" s="1"/>
  <c r="Y369" i="10" s="1"/>
  <c r="Q297" i="10"/>
  <c r="V297" i="10" s="1"/>
  <c r="W297" i="10" s="1"/>
  <c r="Q225" i="10"/>
  <c r="V225" i="10" s="1"/>
  <c r="W225" i="10" s="1"/>
  <c r="Q152" i="10"/>
  <c r="V152" i="10" s="1"/>
  <c r="W152" i="10" s="1"/>
  <c r="Q79" i="10"/>
  <c r="V79" i="10" s="1"/>
  <c r="Y79" i="10" s="1"/>
  <c r="Q400" i="10"/>
  <c r="V400" i="10" s="1"/>
  <c r="W400" i="10" s="1"/>
  <c r="Q316" i="10"/>
  <c r="V316" i="10" s="1"/>
  <c r="Y316" i="10" s="1"/>
  <c r="Q208" i="10"/>
  <c r="V208" i="10" s="1"/>
  <c r="Y208" i="10" s="1"/>
  <c r="Q110" i="10"/>
  <c r="V110" i="10" s="1"/>
  <c r="W110" i="10" s="1"/>
  <c r="Q338" i="10"/>
  <c r="V338" i="10" s="1"/>
  <c r="W338" i="10" s="1"/>
  <c r="Q242" i="10"/>
  <c r="V242" i="10" s="1"/>
  <c r="W242" i="10" s="1"/>
  <c r="Q169" i="10"/>
  <c r="V169" i="10" s="1"/>
  <c r="W169" i="10" s="1"/>
  <c r="Q96" i="10"/>
  <c r="V96" i="10" s="1"/>
  <c r="W96" i="10" s="1"/>
  <c r="Q24" i="10"/>
  <c r="V24" i="10" s="1"/>
  <c r="W24" i="10" s="1"/>
  <c r="Q44" i="10"/>
  <c r="V44" i="10" s="1"/>
  <c r="W44" i="10" s="1"/>
  <c r="W183" i="10"/>
  <c r="W210" i="10"/>
  <c r="R313" i="10"/>
  <c r="S313" i="10" s="1"/>
  <c r="T313" i="10" s="1"/>
  <c r="R160" i="10"/>
  <c r="S160" i="10" s="1"/>
  <c r="T160" i="10" s="1"/>
  <c r="R335" i="10"/>
  <c r="S335" i="10" s="1"/>
  <c r="T335" i="10" s="1"/>
  <c r="R396" i="10"/>
  <c r="S396" i="10" s="1"/>
  <c r="T396" i="10" s="1"/>
  <c r="R383" i="10"/>
  <c r="S383" i="10" s="1"/>
  <c r="T383" i="10" s="1"/>
  <c r="R400" i="10"/>
  <c r="S400" i="10" s="1"/>
  <c r="T400" i="10" s="1"/>
  <c r="R240" i="10"/>
  <c r="S240" i="10" s="1"/>
  <c r="T240" i="10" s="1"/>
  <c r="R216" i="10"/>
  <c r="S216" i="10" s="1"/>
  <c r="R243" i="10"/>
  <c r="S243" i="10" s="1"/>
  <c r="T243" i="10" s="1"/>
  <c r="R83" i="10"/>
  <c r="S83" i="10" s="1"/>
  <c r="T83" i="10" s="1"/>
  <c r="R159" i="10"/>
  <c r="S159" i="10" s="1"/>
  <c r="T159" i="10" s="1"/>
  <c r="R217" i="10"/>
  <c r="S217" i="10" s="1"/>
  <c r="T217" i="10" s="1"/>
  <c r="R173" i="10"/>
  <c r="S173" i="10" s="1"/>
  <c r="T173" i="10" s="1"/>
  <c r="R252" i="10"/>
  <c r="S252" i="10" s="1"/>
  <c r="T252" i="10" s="1"/>
  <c r="Z352" i="10"/>
  <c r="R197" i="10"/>
  <c r="S197" i="10" s="1"/>
  <c r="T197" i="10" s="1"/>
  <c r="R33" i="10"/>
  <c r="S33" i="10" s="1"/>
  <c r="T33" i="10" s="1"/>
  <c r="R231" i="10"/>
  <c r="S231" i="10" s="1"/>
  <c r="T231" i="10" s="1"/>
  <c r="R17" i="10"/>
  <c r="S17" i="10" s="1"/>
  <c r="T17" i="10" s="1"/>
  <c r="R254" i="10"/>
  <c r="S254" i="10" s="1"/>
  <c r="R229" i="10"/>
  <c r="S229" i="10" s="1"/>
  <c r="T229" i="10" s="1"/>
  <c r="R145" i="10"/>
  <c r="S145" i="10" s="1"/>
  <c r="T145" i="10" s="1"/>
  <c r="W244" i="10"/>
  <c r="R21" i="10"/>
  <c r="S21" i="10" s="1"/>
  <c r="T21" i="10" s="1"/>
  <c r="R403" i="10"/>
  <c r="S403" i="10" s="1"/>
  <c r="T403" i="10" s="1"/>
  <c r="R49" i="10"/>
  <c r="S49" i="10" s="1"/>
  <c r="R45" i="10"/>
  <c r="S45" i="10" s="1"/>
  <c r="T45" i="10" s="1"/>
  <c r="S93" i="10"/>
  <c r="T93" i="10" s="1"/>
  <c r="R384" i="10"/>
  <c r="S384" i="10" s="1"/>
  <c r="R207" i="10"/>
  <c r="S207" i="10" s="1"/>
  <c r="T207" i="10" s="1"/>
  <c r="W352" i="10"/>
  <c r="R359" i="10"/>
  <c r="S359" i="10" s="1"/>
  <c r="T359" i="10" s="1"/>
  <c r="R72" i="10"/>
  <c r="S72" i="10" s="1"/>
  <c r="R36" i="10"/>
  <c r="S36" i="10" s="1"/>
  <c r="T36" i="10" s="1"/>
  <c r="U36" i="10" s="1"/>
  <c r="R195" i="10"/>
  <c r="S195" i="10" s="1"/>
  <c r="T195" i="10" s="1"/>
  <c r="R304" i="10"/>
  <c r="S304" i="10" s="1"/>
  <c r="T304" i="10" s="1"/>
  <c r="R61" i="10"/>
  <c r="S61" i="10" s="1"/>
  <c r="T61" i="10" s="1"/>
  <c r="R54" i="10"/>
  <c r="S54" i="10" s="1"/>
  <c r="T54" i="10" s="1"/>
  <c r="S347" i="10"/>
  <c r="R380" i="10"/>
  <c r="S380" i="10" s="1"/>
  <c r="T380" i="10" s="1"/>
  <c r="R316" i="10"/>
  <c r="S316" i="10" s="1"/>
  <c r="T316" i="10" s="1"/>
  <c r="R324" i="10"/>
  <c r="S324" i="10" s="1"/>
  <c r="T324" i="10" s="1"/>
  <c r="R147" i="10"/>
  <c r="S147" i="10" s="1"/>
  <c r="W185" i="10"/>
  <c r="R314" i="10"/>
  <c r="S314" i="10" s="1"/>
  <c r="T314" i="10" s="1"/>
  <c r="R168" i="10"/>
  <c r="S168" i="10" s="1"/>
  <c r="T168" i="10" s="1"/>
  <c r="R399" i="10"/>
  <c r="S399" i="10" s="1"/>
  <c r="T399" i="10" s="1"/>
  <c r="R388" i="10"/>
  <c r="S388" i="10" s="1"/>
  <c r="R69" i="10"/>
  <c r="S69" i="10" s="1"/>
  <c r="T69" i="10" s="1"/>
  <c r="R206" i="10"/>
  <c r="S206" i="10" s="1"/>
  <c r="T206" i="10" s="1"/>
  <c r="R156" i="10"/>
  <c r="S156" i="10" s="1"/>
  <c r="T156" i="10" s="1"/>
  <c r="U156" i="10" s="1"/>
  <c r="R387" i="10"/>
  <c r="S387" i="10" s="1"/>
  <c r="T387" i="10" s="1"/>
  <c r="R376" i="10"/>
  <c r="S376" i="10" s="1"/>
  <c r="T376" i="10" s="1"/>
  <c r="R268" i="10"/>
  <c r="S268" i="10" s="1"/>
  <c r="T268" i="10" s="1"/>
  <c r="R251" i="10"/>
  <c r="S251" i="10" s="1"/>
  <c r="R302" i="10"/>
  <c r="S302" i="10" s="1"/>
  <c r="R363" i="10"/>
  <c r="S363" i="10" s="1"/>
  <c r="T363" i="10" s="1"/>
  <c r="R18" i="10"/>
  <c r="S18" i="10" s="1"/>
  <c r="T18" i="10" s="1"/>
  <c r="R57" i="10"/>
  <c r="S57" i="10" s="1"/>
  <c r="T57" i="10" s="1"/>
  <c r="R300" i="10"/>
  <c r="S300" i="10" s="1"/>
  <c r="T300" i="10" s="1"/>
  <c r="W51" i="10"/>
  <c r="R339" i="10"/>
  <c r="S339" i="10" s="1"/>
  <c r="T339" i="10" s="1"/>
  <c r="R364" i="10"/>
  <c r="S364" i="10" s="1"/>
  <c r="T364" i="10" s="1"/>
  <c r="R25" i="10"/>
  <c r="S25" i="10" s="1"/>
  <c r="T25" i="10" s="1"/>
  <c r="R90" i="10"/>
  <c r="S90" i="10" s="1"/>
  <c r="T90" i="10" s="1"/>
  <c r="W16" i="10"/>
  <c r="R144" i="10"/>
  <c r="S144" i="10" s="1"/>
  <c r="T144" i="10" s="1"/>
  <c r="R288" i="10"/>
  <c r="S288" i="10" s="1"/>
  <c r="T288" i="10" s="1"/>
  <c r="R303" i="10"/>
  <c r="S303" i="10" s="1"/>
  <c r="T303" i="10" s="1"/>
  <c r="R125" i="10"/>
  <c r="S125" i="10" s="1"/>
  <c r="T125" i="10" s="1"/>
  <c r="R6" i="10"/>
  <c r="S6" i="10" s="1"/>
  <c r="T6" i="10" s="1"/>
  <c r="W14" i="10"/>
  <c r="R386" i="10"/>
  <c r="S386" i="10" s="1"/>
  <c r="R278" i="10"/>
  <c r="S278" i="10" s="1"/>
  <c r="T278" i="10" s="1"/>
  <c r="R255" i="10"/>
  <c r="S255" i="10" s="1"/>
  <c r="R232" i="10"/>
  <c r="S232" i="10" s="1"/>
  <c r="T232" i="10" s="1"/>
  <c r="R124" i="10"/>
  <c r="S124" i="10" s="1"/>
  <c r="T124" i="10" s="1"/>
  <c r="R95" i="10"/>
  <c r="S95" i="10" s="1"/>
  <c r="T95" i="10" s="1"/>
  <c r="R203" i="10"/>
  <c r="S203" i="10" s="1"/>
  <c r="R11" i="10"/>
  <c r="S11" i="10" s="1"/>
  <c r="T11" i="10" s="1"/>
  <c r="R374" i="10"/>
  <c r="S374" i="10" s="1"/>
  <c r="R29" i="10"/>
  <c r="S29" i="10" s="1"/>
  <c r="T29" i="10" s="1"/>
  <c r="R321" i="10"/>
  <c r="S321" i="10" s="1"/>
  <c r="T321" i="10" s="1"/>
  <c r="U321" i="10" s="1"/>
  <c r="R225" i="10"/>
  <c r="S225" i="10" s="1"/>
  <c r="T225" i="10" s="1"/>
  <c r="R129" i="10"/>
  <c r="S129" i="10" s="1"/>
  <c r="T129" i="10" s="1"/>
  <c r="R361" i="10"/>
  <c r="S361" i="10" s="1"/>
  <c r="T361" i="10" s="1"/>
  <c r="U361" i="10" s="1"/>
  <c r="W266" i="10"/>
  <c r="W278" i="10"/>
  <c r="R112" i="10"/>
  <c r="S112" i="10" s="1"/>
  <c r="T112" i="10" s="1"/>
  <c r="R132" i="10"/>
  <c r="S132" i="10" s="1"/>
  <c r="R341" i="10"/>
  <c r="S341" i="10" s="1"/>
  <c r="T341" i="10" s="1"/>
  <c r="R87" i="10"/>
  <c r="S87" i="10" s="1"/>
  <c r="T87" i="10" s="1"/>
  <c r="R392" i="10"/>
  <c r="S392" i="10" s="1"/>
  <c r="T392" i="10" s="1"/>
  <c r="U392" i="10" s="1"/>
  <c r="R393" i="10"/>
  <c r="S393" i="10" s="1"/>
  <c r="R264" i="10"/>
  <c r="S264" i="10" s="1"/>
  <c r="T264" i="10" s="1"/>
  <c r="R128" i="10"/>
  <c r="S128" i="10" s="1"/>
  <c r="T128" i="10" s="1"/>
  <c r="R241" i="10"/>
  <c r="S241" i="10" s="1"/>
  <c r="T241" i="10" s="1"/>
  <c r="R311" i="10"/>
  <c r="S311" i="10" s="1"/>
  <c r="T311" i="10" s="1"/>
  <c r="R350" i="10"/>
  <c r="S350" i="10" s="1"/>
  <c r="T350" i="10" s="1"/>
  <c r="R134" i="10"/>
  <c r="S134" i="10" s="1"/>
  <c r="T134" i="10" s="1"/>
  <c r="R120" i="10"/>
  <c r="S120" i="10" s="1"/>
  <c r="T120" i="10" s="1"/>
  <c r="R8" i="10"/>
  <c r="S8" i="10" s="1"/>
  <c r="T8" i="10" s="1"/>
  <c r="U8" i="10" s="1"/>
  <c r="R381" i="10"/>
  <c r="S381" i="10" s="1"/>
  <c r="T381" i="10" s="1"/>
  <c r="U381" i="10" s="1"/>
  <c r="R189" i="10"/>
  <c r="S189" i="10" s="1"/>
  <c r="T189" i="10" s="1"/>
  <c r="U189" i="10" s="1"/>
  <c r="R250" i="10"/>
  <c r="S250" i="10" s="1"/>
  <c r="T250" i="10" s="1"/>
  <c r="R157" i="10"/>
  <c r="S157" i="10" s="1"/>
  <c r="T157" i="10" s="1"/>
  <c r="R40" i="10"/>
  <c r="S40" i="10" s="1"/>
  <c r="T40" i="10" s="1"/>
  <c r="R63" i="10"/>
  <c r="S63" i="10" s="1"/>
  <c r="T63" i="10" s="1"/>
  <c r="R354" i="10"/>
  <c r="S354" i="10" s="1"/>
  <c r="T354" i="10" s="1"/>
  <c r="U354" i="10" s="1"/>
  <c r="R4" i="10"/>
  <c r="S4" i="10" s="1"/>
  <c r="T4" i="10" s="1"/>
  <c r="U4" i="10" s="1"/>
  <c r="R253" i="10"/>
  <c r="S253" i="10" s="1"/>
  <c r="T253" i="10" s="1"/>
  <c r="R337" i="10"/>
  <c r="S337" i="10" s="1"/>
  <c r="T337" i="10" s="1"/>
  <c r="U337" i="10" s="1"/>
  <c r="R369" i="10"/>
  <c r="S369" i="10" s="1"/>
  <c r="R177" i="10"/>
  <c r="S177" i="10" s="1"/>
  <c r="T177" i="10" s="1"/>
  <c r="U177" i="10" s="1"/>
  <c r="R13" i="10"/>
  <c r="S13" i="10" s="1"/>
  <c r="T13" i="10" s="1"/>
  <c r="R330" i="10"/>
  <c r="S330" i="10" s="1"/>
  <c r="T330" i="10" s="1"/>
  <c r="R345" i="10"/>
  <c r="S345" i="10" s="1"/>
  <c r="R249" i="10"/>
  <c r="S249" i="10" s="1"/>
  <c r="T249" i="10" s="1"/>
  <c r="U249" i="10" s="1"/>
  <c r="R153" i="10"/>
  <c r="S153" i="10" s="1"/>
  <c r="T153" i="10" s="1"/>
  <c r="U153" i="10" s="1"/>
  <c r="R397" i="10"/>
  <c r="S397" i="10" s="1"/>
  <c r="T397" i="10" s="1"/>
  <c r="R239" i="10"/>
  <c r="S239" i="10" s="1"/>
  <c r="T239" i="10" s="1"/>
  <c r="R379" i="10"/>
  <c r="S379" i="10" s="1"/>
  <c r="R290" i="10"/>
  <c r="S290" i="10" s="1"/>
  <c r="T290" i="10" s="1"/>
  <c r="R333" i="10"/>
  <c r="S333" i="10" s="1"/>
  <c r="T333" i="10" s="1"/>
  <c r="U333" i="10" s="1"/>
  <c r="R237" i="10"/>
  <c r="S237" i="10" s="1"/>
  <c r="T237" i="10" s="1"/>
  <c r="U237" i="10" s="1"/>
  <c r="R141" i="10"/>
  <c r="S141" i="10" s="1"/>
  <c r="R309" i="10"/>
  <c r="S309" i="10" s="1"/>
  <c r="T309" i="10" s="1"/>
  <c r="R343" i="10"/>
  <c r="S343" i="10" s="1"/>
  <c r="T343" i="10" s="1"/>
  <c r="R121" i="10"/>
  <c r="S121" i="10" s="1"/>
  <c r="T121" i="10" s="1"/>
  <c r="U121" i="10" s="1"/>
  <c r="R113" i="10"/>
  <c r="S113" i="10" s="1"/>
  <c r="R236" i="10"/>
  <c r="S236" i="10" s="1"/>
  <c r="R362" i="10"/>
  <c r="S362" i="10" s="1"/>
  <c r="R26" i="10"/>
  <c r="S26" i="10" s="1"/>
  <c r="T26" i="10" s="1"/>
  <c r="O191" i="7"/>
  <c r="E191" i="10"/>
  <c r="K191" i="10" s="1"/>
  <c r="N191" i="10" s="1"/>
  <c r="P191" i="10" s="1"/>
  <c r="R265" i="10"/>
  <c r="S265" i="10" s="1"/>
  <c r="T265" i="10" s="1"/>
  <c r="R97" i="10"/>
  <c r="S97" i="10" s="1"/>
  <c r="T97" i="10" s="1"/>
  <c r="R162" i="10"/>
  <c r="S162" i="10" s="1"/>
  <c r="T162" i="10" s="1"/>
  <c r="W402" i="10"/>
  <c r="R131" i="10"/>
  <c r="S131" i="10" s="1"/>
  <c r="R47" i="10"/>
  <c r="S47" i="10" s="1"/>
  <c r="T47" i="10" s="1"/>
  <c r="R64" i="10"/>
  <c r="R230" i="10"/>
  <c r="S230" i="10" s="1"/>
  <c r="R158" i="10"/>
  <c r="S158" i="10" s="1"/>
  <c r="R137" i="10"/>
  <c r="S137" i="10" s="1"/>
  <c r="R15" i="10"/>
  <c r="S15" i="10" s="1"/>
  <c r="R366" i="10"/>
  <c r="S366" i="10" s="1"/>
  <c r="R198" i="10"/>
  <c r="S198" i="10" s="1"/>
  <c r="R41" i="10"/>
  <c r="S41" i="10" s="1"/>
  <c r="R332" i="10"/>
  <c r="S332" i="10" s="1"/>
  <c r="R140" i="10"/>
  <c r="S140" i="10" s="1"/>
  <c r="R43" i="10"/>
  <c r="S43" i="10" s="1"/>
  <c r="R296" i="10"/>
  <c r="S296" i="10" s="1"/>
  <c r="R154" i="10"/>
  <c r="S154" i="10" s="1"/>
  <c r="T154" i="10" s="1"/>
  <c r="R127" i="10"/>
  <c r="S127" i="10" s="1"/>
  <c r="R342" i="10"/>
  <c r="S342" i="10" s="1"/>
  <c r="R38" i="10"/>
  <c r="S38" i="10" s="1"/>
  <c r="R295" i="10"/>
  <c r="S295" i="10" s="1"/>
  <c r="R245" i="10"/>
  <c r="S245" i="10" s="1"/>
  <c r="T245" i="10" s="1"/>
  <c r="R76" i="10"/>
  <c r="S76" i="10" s="1"/>
  <c r="R210" i="10"/>
  <c r="S210" i="10" s="1"/>
  <c r="R360" i="10"/>
  <c r="S360" i="10" s="1"/>
  <c r="T360" i="10" s="1"/>
  <c r="R375" i="10"/>
  <c r="S375" i="10" s="1"/>
  <c r="T375" i="10" s="1"/>
  <c r="R385" i="10"/>
  <c r="S385" i="10" s="1"/>
  <c r="T385" i="10" s="1"/>
  <c r="R340" i="10"/>
  <c r="S340" i="10" s="1"/>
  <c r="T340" i="10" s="1"/>
  <c r="R196" i="10"/>
  <c r="S196" i="10" s="1"/>
  <c r="T196" i="10" s="1"/>
  <c r="R275" i="10"/>
  <c r="S275" i="10" s="1"/>
  <c r="R84" i="10"/>
  <c r="S84" i="10" s="1"/>
  <c r="R24" i="10"/>
  <c r="S24" i="10" s="1"/>
  <c r="R305" i="10"/>
  <c r="S305" i="10" s="1"/>
  <c r="T305" i="10" s="1"/>
  <c r="R358" i="10"/>
  <c r="S358" i="10" s="1"/>
  <c r="T358" i="10" s="1"/>
  <c r="R190" i="10"/>
  <c r="S190" i="10" s="1"/>
  <c r="T190" i="10" s="1"/>
  <c r="P64" i="7"/>
  <c r="F64" i="10"/>
  <c r="R297" i="10"/>
  <c r="S297" i="10" s="1"/>
  <c r="R235" i="10"/>
  <c r="S235" i="10" s="1"/>
  <c r="R31" i="10"/>
  <c r="S31" i="10" s="1"/>
  <c r="R139" i="10"/>
  <c r="S139" i="10" s="1"/>
  <c r="R50" i="10"/>
  <c r="S50" i="10" s="1"/>
  <c r="R298" i="10"/>
  <c r="S298" i="10" s="1"/>
  <c r="R34" i="10"/>
  <c r="S34" i="10" s="1"/>
  <c r="R272" i="10"/>
  <c r="S272" i="10" s="1"/>
  <c r="R222" i="10"/>
  <c r="S222" i="10" s="1"/>
  <c r="R14" i="10"/>
  <c r="S14" i="10" s="1"/>
  <c r="R68" i="10"/>
  <c r="S68" i="10" s="1"/>
  <c r="R325" i="10"/>
  <c r="S325" i="10" s="1"/>
  <c r="T325" i="10" s="1"/>
  <c r="R184" i="10"/>
  <c r="S184" i="10" s="1"/>
  <c r="R89" i="10"/>
  <c r="S89" i="10" s="1"/>
  <c r="R42" i="10"/>
  <c r="S42" i="10" s="1"/>
  <c r="T42" i="10" s="1"/>
  <c r="R117" i="10"/>
  <c r="S117" i="10" s="1"/>
  <c r="T117" i="10" s="1"/>
  <c r="R35" i="10"/>
  <c r="S35" i="10" s="1"/>
  <c r="T35" i="10" s="1"/>
  <c r="R52" i="10"/>
  <c r="S52" i="10" s="1"/>
  <c r="R218" i="10"/>
  <c r="S218" i="10" s="1"/>
  <c r="R146" i="10"/>
  <c r="S146" i="10" s="1"/>
  <c r="R101" i="10"/>
  <c r="S101" i="10" s="1"/>
  <c r="R174" i="10"/>
  <c r="S174" i="10" s="1"/>
  <c r="R282" i="10"/>
  <c r="S282" i="10" s="1"/>
  <c r="R185" i="10"/>
  <c r="S185" i="10" s="1"/>
  <c r="R281" i="10"/>
  <c r="S281" i="10" s="1"/>
  <c r="T281" i="10" s="1"/>
  <c r="R104" i="10"/>
  <c r="S104" i="10" s="1"/>
  <c r="R346" i="10"/>
  <c r="S346" i="10" s="1"/>
  <c r="T346" i="10" s="1"/>
  <c r="R176" i="10"/>
  <c r="S176" i="10" s="1"/>
  <c r="R106" i="10"/>
  <c r="S106" i="10" s="1"/>
  <c r="T106" i="10" s="1"/>
  <c r="R307" i="10"/>
  <c r="S307" i="10" s="1"/>
  <c r="R187" i="10"/>
  <c r="S187" i="10" s="1"/>
  <c r="R310" i="10"/>
  <c r="S310" i="10" s="1"/>
  <c r="T310" i="10" s="1"/>
  <c r="O121" i="7"/>
  <c r="E121" i="10"/>
  <c r="K121" i="10" s="1"/>
  <c r="N121" i="10" s="1"/>
  <c r="P121" i="10" s="1"/>
  <c r="R348" i="10"/>
  <c r="R276" i="10"/>
  <c r="S276" i="10" s="1"/>
  <c r="T276" i="10" s="1"/>
  <c r="R204" i="10"/>
  <c r="S204" i="10" s="1"/>
  <c r="T204" i="10" s="1"/>
  <c r="R351" i="10"/>
  <c r="S351" i="10" s="1"/>
  <c r="T351" i="10" s="1"/>
  <c r="R373" i="10"/>
  <c r="S373" i="10" s="1"/>
  <c r="T373" i="10" s="1"/>
  <c r="R328" i="10"/>
  <c r="S328" i="10" s="1"/>
  <c r="T328" i="10" s="1"/>
  <c r="R256" i="10"/>
  <c r="S256" i="10" s="1"/>
  <c r="T256" i="10" s="1"/>
  <c r="R205" i="10"/>
  <c r="S205" i="10" s="1"/>
  <c r="T205" i="10" s="1"/>
  <c r="R150" i="10"/>
  <c r="S150" i="10" s="1"/>
  <c r="T150" i="10" s="1"/>
  <c r="R263" i="10"/>
  <c r="S263" i="10" s="1"/>
  <c r="R191" i="10"/>
  <c r="S191" i="10" s="1"/>
  <c r="R107" i="10"/>
  <c r="S107" i="10" s="1"/>
  <c r="T107" i="10" s="1"/>
  <c r="R23" i="10"/>
  <c r="S23" i="10" s="1"/>
  <c r="T23" i="10" s="1"/>
  <c r="R12" i="10"/>
  <c r="S12" i="10" s="1"/>
  <c r="R77" i="10"/>
  <c r="S77" i="10" s="1"/>
  <c r="R394" i="10"/>
  <c r="S394" i="10" s="1"/>
  <c r="T394" i="10" s="1"/>
  <c r="R163" i="10"/>
  <c r="S163" i="10" s="1"/>
  <c r="R74" i="10"/>
  <c r="S74" i="10" s="1"/>
  <c r="R274" i="10"/>
  <c r="S274" i="10" s="1"/>
  <c r="T274" i="10" s="1"/>
  <c r="R401" i="10"/>
  <c r="S401" i="10" s="1"/>
  <c r="T401" i="10" s="1"/>
  <c r="R166" i="10"/>
  <c r="S166" i="10" s="1"/>
  <c r="T166" i="10" s="1"/>
  <c r="R389" i="10"/>
  <c r="S389" i="10" s="1"/>
  <c r="T389" i="10" s="1"/>
  <c r="R56" i="10"/>
  <c r="S56" i="10" s="1"/>
  <c r="R284" i="10"/>
  <c r="S284" i="10" s="1"/>
  <c r="R257" i="10"/>
  <c r="S257" i="10" s="1"/>
  <c r="R30" i="10"/>
  <c r="S30" i="10" s="1"/>
  <c r="R356" i="10"/>
  <c r="S356" i="10" s="1"/>
  <c r="R164" i="10"/>
  <c r="S164" i="10" s="1"/>
  <c r="R260" i="10"/>
  <c r="S260" i="10" s="1"/>
  <c r="R283" i="10"/>
  <c r="S283" i="10" s="1"/>
  <c r="R271" i="10"/>
  <c r="S271" i="10" s="1"/>
  <c r="R152" i="10"/>
  <c r="S152" i="10" s="1"/>
  <c r="R86" i="10"/>
  <c r="S86" i="10" s="1"/>
  <c r="T42" i="7"/>
  <c r="F43" i="9"/>
  <c r="R105" i="10" s="1"/>
  <c r="S105" i="10" s="1"/>
  <c r="T105" i="10" s="1"/>
  <c r="R327" i="10"/>
  <c r="S327" i="10" s="1"/>
  <c r="T327" i="10" s="1"/>
  <c r="R179" i="10"/>
  <c r="S179" i="10" s="1"/>
  <c r="R5" i="10"/>
  <c r="S5" i="10" s="1"/>
  <c r="R391" i="10"/>
  <c r="S391" i="10" s="1"/>
  <c r="R344" i="10"/>
  <c r="S344" i="10" s="1"/>
  <c r="R286" i="10"/>
  <c r="S286" i="10" s="1"/>
  <c r="R32" i="10"/>
  <c r="S32" i="10" s="1"/>
  <c r="R247" i="10"/>
  <c r="S247" i="10" s="1"/>
  <c r="R82" i="10"/>
  <c r="S82" i="10" s="1"/>
  <c r="T82" i="10" s="1"/>
  <c r="R331" i="10"/>
  <c r="S331" i="10" s="1"/>
  <c r="R246" i="10"/>
  <c r="S246" i="10" s="1"/>
  <c r="R261" i="10"/>
  <c r="S261" i="10" s="1"/>
  <c r="R22" i="10"/>
  <c r="S22" i="10" s="1"/>
  <c r="T22" i="10" s="1"/>
  <c r="R202" i="10"/>
  <c r="S202" i="10" s="1"/>
  <c r="T202" i="10" s="1"/>
  <c r="R70" i="10"/>
  <c r="S70" i="10" s="1"/>
  <c r="R378" i="10"/>
  <c r="S378" i="10" s="1"/>
  <c r="R336" i="10"/>
  <c r="S336" i="10" s="1"/>
  <c r="T336" i="10" s="1"/>
  <c r="R192" i="10"/>
  <c r="S192" i="10" s="1"/>
  <c r="T192" i="10" s="1"/>
  <c r="R183" i="10"/>
  <c r="S183" i="10" s="1"/>
  <c r="T183" i="10" s="1"/>
  <c r="R244" i="10"/>
  <c r="S244" i="10" s="1"/>
  <c r="T244" i="10" s="1"/>
  <c r="R148" i="10"/>
  <c r="S148" i="10" s="1"/>
  <c r="T148" i="10" s="1"/>
  <c r="R73" i="10"/>
  <c r="S73" i="10" s="1"/>
  <c r="R180" i="10"/>
  <c r="S180" i="10" s="1"/>
  <c r="R315" i="10"/>
  <c r="S315" i="10" s="1"/>
  <c r="R171" i="10"/>
  <c r="S171" i="10" s="1"/>
  <c r="T171" i="10" s="1"/>
  <c r="R301" i="10"/>
  <c r="S301" i="10" s="1"/>
  <c r="T301" i="10" s="1"/>
  <c r="R136" i="10"/>
  <c r="S136" i="10" s="1"/>
  <c r="T136" i="10" s="1"/>
  <c r="R193" i="10"/>
  <c r="S193" i="10" s="1"/>
  <c r="T193" i="10" s="1"/>
  <c r="R133" i="10"/>
  <c r="S133" i="10" s="1"/>
  <c r="T133" i="10" s="1"/>
  <c r="W86" i="10"/>
  <c r="R395" i="10"/>
  <c r="S395" i="10" s="1"/>
  <c r="T395" i="10" s="1"/>
  <c r="R323" i="10"/>
  <c r="S323" i="10" s="1"/>
  <c r="T323" i="10" s="1"/>
  <c r="R167" i="10"/>
  <c r="S167" i="10" s="1"/>
  <c r="T167" i="10" s="1"/>
  <c r="R16" i="10"/>
  <c r="S16" i="10" s="1"/>
  <c r="T16" i="10" s="1"/>
  <c r="R338" i="10"/>
  <c r="S338" i="10" s="1"/>
  <c r="T338" i="10" s="1"/>
  <c r="R266" i="10"/>
  <c r="S266" i="10" s="1"/>
  <c r="T266" i="10" s="1"/>
  <c r="R194" i="10"/>
  <c r="S194" i="10" s="1"/>
  <c r="T194" i="10" s="1"/>
  <c r="R122" i="10"/>
  <c r="S122" i="10" s="1"/>
  <c r="T122" i="10" s="1"/>
  <c r="R60" i="10"/>
  <c r="S60" i="10" s="1"/>
  <c r="T60" i="10" s="1"/>
  <c r="R123" i="10"/>
  <c r="S123" i="10" s="1"/>
  <c r="T123" i="10" s="1"/>
  <c r="R259" i="10"/>
  <c r="S259" i="10" s="1"/>
  <c r="R224" i="10"/>
  <c r="S224" i="10" s="1"/>
  <c r="R28" i="10"/>
  <c r="S28" i="10" s="1"/>
  <c r="R151" i="10"/>
  <c r="S151" i="10" s="1"/>
  <c r="R258" i="10"/>
  <c r="S258" i="10" s="1"/>
  <c r="R66" i="10"/>
  <c r="S66" i="10" s="1"/>
  <c r="R188" i="10"/>
  <c r="S188" i="10" s="1"/>
  <c r="R92" i="10"/>
  <c r="S92" i="10" s="1"/>
  <c r="R238" i="10"/>
  <c r="S238" i="10" s="1"/>
  <c r="T238" i="10" s="1"/>
  <c r="R248" i="10"/>
  <c r="S248" i="10" s="1"/>
  <c r="R365" i="10"/>
  <c r="S365" i="10" s="1"/>
  <c r="T365" i="10" s="1"/>
  <c r="R138" i="10"/>
  <c r="S138" i="10" s="1"/>
  <c r="R368" i="10"/>
  <c r="S368" i="10" s="1"/>
  <c r="R214" i="10"/>
  <c r="S214" i="10" s="1"/>
  <c r="T214" i="10" s="1"/>
  <c r="R130" i="10"/>
  <c r="S130" i="10" s="1"/>
  <c r="T130" i="10" s="1"/>
  <c r="R118" i="10"/>
  <c r="S118" i="10" s="1"/>
  <c r="R103" i="10"/>
  <c r="S103" i="10" s="1"/>
  <c r="R234" i="10"/>
  <c r="S234" i="10" s="1"/>
  <c r="R289" i="10"/>
  <c r="S289" i="10" s="1"/>
  <c r="R100" i="10"/>
  <c r="S100" i="10" s="1"/>
  <c r="R398" i="10"/>
  <c r="S398" i="10" s="1"/>
  <c r="R182" i="10"/>
  <c r="S182" i="10" s="1"/>
  <c r="R48" i="10"/>
  <c r="S48" i="10" s="1"/>
  <c r="R111" i="10"/>
  <c r="S111" i="10" s="1"/>
  <c r="T111" i="10" s="1"/>
  <c r="R39" i="10"/>
  <c r="S39" i="10" s="1"/>
  <c r="T39" i="10" s="1"/>
  <c r="R294" i="10"/>
  <c r="S294" i="10" s="1"/>
  <c r="R102" i="10"/>
  <c r="S102" i="10" s="1"/>
  <c r="R355" i="10"/>
  <c r="S355" i="10" s="1"/>
  <c r="R209" i="10"/>
  <c r="S209" i="10" s="1"/>
  <c r="R293" i="10"/>
  <c r="S293" i="10" s="1"/>
  <c r="T293" i="10" s="1"/>
  <c r="R212" i="10"/>
  <c r="S212" i="10" s="1"/>
  <c r="R58" i="10"/>
  <c r="S58" i="10" s="1"/>
  <c r="T58" i="10" s="1"/>
  <c r="R7" i="10"/>
  <c r="S7" i="10" s="1"/>
  <c r="R377" i="10"/>
  <c r="S377" i="10" s="1"/>
  <c r="T377" i="10" s="1"/>
  <c r="R211" i="10"/>
  <c r="S211" i="10" s="1"/>
  <c r="R10" i="10"/>
  <c r="S10" i="10" s="1"/>
  <c r="T10" i="10" s="1"/>
  <c r="T18" i="7"/>
  <c r="F18" i="9"/>
  <c r="R285" i="10" s="1"/>
  <c r="S285" i="10" s="1"/>
  <c r="R317" i="10"/>
  <c r="S317" i="10" s="1"/>
  <c r="T317" i="10" s="1"/>
  <c r="R20" i="10"/>
  <c r="S20" i="10" s="1"/>
  <c r="R262" i="10"/>
  <c r="S262" i="10" s="1"/>
  <c r="T262" i="10" s="1"/>
  <c r="U262" i="10" s="1"/>
  <c r="R62" i="10"/>
  <c r="S62" i="10" s="1"/>
  <c r="R291" i="10"/>
  <c r="S291" i="10" s="1"/>
  <c r="R181" i="10"/>
  <c r="S181" i="10" s="1"/>
  <c r="T181" i="10" s="1"/>
  <c r="R81" i="10"/>
  <c r="S81" i="10" s="1"/>
  <c r="T81" i="10" s="1"/>
  <c r="R155" i="10"/>
  <c r="S155" i="10" s="1"/>
  <c r="R71" i="10"/>
  <c r="S71" i="10" s="1"/>
  <c r="T71" i="10" s="1"/>
  <c r="R312" i="10"/>
  <c r="S312" i="10" s="1"/>
  <c r="R279" i="10"/>
  <c r="S279" i="10" s="1"/>
  <c r="R135" i="10"/>
  <c r="S135" i="10" s="1"/>
  <c r="T135" i="10" s="1"/>
  <c r="R292" i="10"/>
  <c r="S292" i="10" s="1"/>
  <c r="T292" i="10" s="1"/>
  <c r="R220" i="10"/>
  <c r="S220" i="10" s="1"/>
  <c r="T220" i="10" s="1"/>
  <c r="R53" i="10"/>
  <c r="S53" i="10" s="1"/>
  <c r="T53" i="10" s="1"/>
  <c r="R186" i="10"/>
  <c r="S186" i="10" s="1"/>
  <c r="T186" i="10" s="1"/>
  <c r="R9" i="10"/>
  <c r="S9" i="10" s="1"/>
  <c r="R227" i="10"/>
  <c r="S227" i="10" s="1"/>
  <c r="R108" i="10"/>
  <c r="S108" i="10" s="1"/>
  <c r="R161" i="10"/>
  <c r="S161" i="10" s="1"/>
  <c r="T161" i="10" s="1"/>
  <c r="R221" i="10"/>
  <c r="S221" i="10" s="1"/>
  <c r="R79" i="10"/>
  <c r="S79" i="10" s="1"/>
  <c r="R213" i="10"/>
  <c r="S213" i="10" s="1"/>
  <c r="R320" i="10"/>
  <c r="S320" i="10" s="1"/>
  <c r="R65" i="10"/>
  <c r="S65" i="10" s="1"/>
  <c r="R223" i="10"/>
  <c r="S223" i="10" s="1"/>
  <c r="R115" i="10"/>
  <c r="S115" i="10" s="1"/>
  <c r="R357" i="10"/>
  <c r="S357" i="10" s="1"/>
  <c r="R80" i="10"/>
  <c r="S80" i="10" s="1"/>
  <c r="R267" i="10"/>
  <c r="S267" i="10" s="1"/>
  <c r="T267" i="10" s="1"/>
  <c r="R277" i="10"/>
  <c r="S277" i="10" s="1"/>
  <c r="T277" i="10" s="1"/>
  <c r="R402" i="10"/>
  <c r="S402" i="10" s="1"/>
  <c r="R169" i="10"/>
  <c r="S169" i="10" s="1"/>
  <c r="T169" i="10" s="1"/>
  <c r="R109" i="10"/>
  <c r="S109" i="10" s="1"/>
  <c r="T109" i="10" s="1"/>
  <c r="R114" i="10"/>
  <c r="S114" i="10" s="1"/>
  <c r="T114" i="10" s="1"/>
  <c r="R371" i="10"/>
  <c r="S371" i="10" s="1"/>
  <c r="T371" i="10" s="1"/>
  <c r="R299" i="10"/>
  <c r="S299" i="10" s="1"/>
  <c r="R143" i="10"/>
  <c r="S143" i="10" s="1"/>
  <c r="R59" i="10"/>
  <c r="S59" i="10" s="1"/>
  <c r="T59" i="10" s="1"/>
  <c r="R88" i="10"/>
  <c r="S88" i="10" s="1"/>
  <c r="R242" i="10"/>
  <c r="S242" i="10" s="1"/>
  <c r="R170" i="10"/>
  <c r="S170" i="10" s="1"/>
  <c r="T170" i="10" s="1"/>
  <c r="R98" i="10"/>
  <c r="S98" i="10" s="1"/>
  <c r="R269" i="10"/>
  <c r="S269" i="10" s="1"/>
  <c r="T269" i="10" s="1"/>
  <c r="R27" i="10"/>
  <c r="S27" i="10" s="1"/>
  <c r="T27" i="10" s="1"/>
  <c r="R382" i="10"/>
  <c r="S382" i="10" s="1"/>
  <c r="T382" i="10" s="1"/>
  <c r="R334" i="10"/>
  <c r="S334" i="10" s="1"/>
  <c r="R44" i="10"/>
  <c r="S44" i="10" s="1"/>
  <c r="R390" i="10"/>
  <c r="S390" i="10" s="1"/>
  <c r="R178" i="10"/>
  <c r="S178" i="10" s="1"/>
  <c r="T178" i="10" s="1"/>
  <c r="R370" i="10"/>
  <c r="S370" i="10" s="1"/>
  <c r="T370" i="10" s="1"/>
  <c r="R200" i="10"/>
  <c r="S200" i="10" s="1"/>
  <c r="R19" i="10"/>
  <c r="S19" i="10" s="1"/>
  <c r="R165" i="10"/>
  <c r="S165" i="10" s="1"/>
  <c r="R353" i="10"/>
  <c r="S353" i="10" s="1"/>
  <c r="R199" i="10"/>
  <c r="S199" i="10" s="1"/>
  <c r="R372" i="10"/>
  <c r="S372" i="10" s="1"/>
  <c r="T372" i="10" s="1"/>
  <c r="R228" i="10"/>
  <c r="S228" i="10" s="1"/>
  <c r="T228" i="10" s="1"/>
  <c r="R352" i="10"/>
  <c r="S352" i="10" s="1"/>
  <c r="T352" i="10" s="1"/>
  <c r="R280" i="10"/>
  <c r="S280" i="10" s="1"/>
  <c r="T280" i="10" s="1"/>
  <c r="R208" i="10"/>
  <c r="S208" i="10" s="1"/>
  <c r="T208" i="10" s="1"/>
  <c r="R287" i="10"/>
  <c r="S287" i="10" s="1"/>
  <c r="R215" i="10"/>
  <c r="S215" i="10" s="1"/>
  <c r="R96" i="10"/>
  <c r="S96" i="10" s="1"/>
  <c r="R149" i="10"/>
  <c r="S149" i="10" s="1"/>
  <c r="R367" i="10"/>
  <c r="S367" i="10" s="1"/>
  <c r="R308" i="10"/>
  <c r="S308" i="10" s="1"/>
  <c r="R270" i="10"/>
  <c r="S270" i="10" s="1"/>
  <c r="R116" i="10"/>
  <c r="S116" i="10" s="1"/>
  <c r="R319" i="10"/>
  <c r="S319" i="10" s="1"/>
  <c r="R322" i="10"/>
  <c r="S322" i="10" s="1"/>
  <c r="R142" i="10"/>
  <c r="S142" i="10" s="1"/>
  <c r="T142" i="10" s="1"/>
  <c r="R91" i="10"/>
  <c r="S91" i="10" s="1"/>
  <c r="R329" i="10"/>
  <c r="S329" i="10" s="1"/>
  <c r="W268" i="10"/>
  <c r="W256" i="10"/>
  <c r="Y377" i="10"/>
  <c r="Y145" i="10"/>
  <c r="W263" i="10"/>
  <c r="Y123" i="10"/>
  <c r="Y161" i="10"/>
  <c r="Y362" i="10"/>
  <c r="Y257" i="10"/>
  <c r="Y233" i="10"/>
  <c r="U172" i="10"/>
  <c r="Y210" i="10"/>
  <c r="Y185" i="10"/>
  <c r="U119" i="10"/>
  <c r="Y86" i="10"/>
  <c r="Y14" i="10"/>
  <c r="Y183" i="10"/>
  <c r="Y278" i="10"/>
  <c r="Y62" i="10"/>
  <c r="Y16" i="10"/>
  <c r="U78" i="10"/>
  <c r="Y50" i="10"/>
  <c r="Y137" i="10"/>
  <c r="Y402" i="10"/>
  <c r="Y4" i="10"/>
  <c r="Y38" i="10"/>
  <c r="T34" i="7"/>
  <c r="T33" i="7"/>
  <c r="W230" i="10" l="1"/>
  <c r="Y132" i="10"/>
  <c r="AB132" i="10" s="1"/>
  <c r="W119" i="10"/>
  <c r="Y164" i="10"/>
  <c r="Z164" i="10" s="1"/>
  <c r="AC164" i="10" s="1"/>
  <c r="Y281" i="10"/>
  <c r="AB281" i="10" s="1"/>
  <c r="Y313" i="10"/>
  <c r="AB313" i="10" s="1"/>
  <c r="W214" i="10"/>
  <c r="Y271" i="10"/>
  <c r="Z271" i="10" s="1"/>
  <c r="AC271" i="10" s="1"/>
  <c r="Y39" i="10"/>
  <c r="Z39" i="10" s="1"/>
  <c r="AC39" i="10" s="1"/>
  <c r="Y334" i="10"/>
  <c r="Z334" i="10" s="1"/>
  <c r="AC334" i="10" s="1"/>
  <c r="Y292" i="10"/>
  <c r="Z292" i="10" s="1"/>
  <c r="AC292" i="10" s="1"/>
  <c r="Y240" i="10"/>
  <c r="AB240" i="10" s="1"/>
  <c r="Y260" i="10"/>
  <c r="Z260" i="10" s="1"/>
  <c r="AC260" i="10" s="1"/>
  <c r="Y109" i="10"/>
  <c r="Z109" i="10" s="1"/>
  <c r="AC109" i="10" s="1"/>
  <c r="Y71" i="10"/>
  <c r="Z71" i="10" s="1"/>
  <c r="AC71" i="10" s="1"/>
  <c r="Y399" i="10"/>
  <c r="Z399" i="10" s="1"/>
  <c r="AC399" i="10" s="1"/>
  <c r="Y87" i="10"/>
  <c r="AB87" i="10" s="1"/>
  <c r="Y339" i="10"/>
  <c r="Z339" i="10" s="1"/>
  <c r="AC339" i="10" s="1"/>
  <c r="Y202" i="10"/>
  <c r="AB202" i="10" s="1"/>
  <c r="Y382" i="10"/>
  <c r="Z382" i="10" s="1"/>
  <c r="AC382" i="10" s="1"/>
  <c r="Y332" i="10"/>
  <c r="Z332" i="10" s="1"/>
  <c r="AC332" i="10" s="1"/>
  <c r="Y74" i="10"/>
  <c r="Z74" i="10" s="1"/>
  <c r="AC74" i="10" s="1"/>
  <c r="Y153" i="10"/>
  <c r="Z153" i="10" s="1"/>
  <c r="AC153" i="10" s="1"/>
  <c r="Y196" i="10"/>
  <c r="AB196" i="10" s="1"/>
  <c r="Y212" i="10"/>
  <c r="Z212" i="10" s="1"/>
  <c r="AC212" i="10" s="1"/>
  <c r="Z161" i="10"/>
  <c r="AC161" i="10" s="1"/>
  <c r="AB161" i="10"/>
  <c r="Z62" i="10"/>
  <c r="AC62" i="10" s="1"/>
  <c r="AB62" i="10"/>
  <c r="Y90" i="10"/>
  <c r="Z123" i="10"/>
  <c r="AC123" i="10" s="1"/>
  <c r="AB123" i="10"/>
  <c r="Y81" i="10"/>
  <c r="Z91" i="10"/>
  <c r="AB91" i="10"/>
  <c r="Z167" i="10"/>
  <c r="AB167" i="10"/>
  <c r="AC266" i="10"/>
  <c r="Z358" i="10"/>
  <c r="AB358" i="10"/>
  <c r="Y94" i="10"/>
  <c r="Z158" i="10"/>
  <c r="AB158" i="10"/>
  <c r="Y206" i="10"/>
  <c r="Z185" i="10"/>
  <c r="AC185" i="10" s="1"/>
  <c r="AB185" i="10"/>
  <c r="Y204" i="10"/>
  <c r="Z365" i="10"/>
  <c r="AB365" i="10"/>
  <c r="Z214" i="10"/>
  <c r="AB214" i="10"/>
  <c r="Z230" i="10"/>
  <c r="AC230" i="10" s="1"/>
  <c r="AB230" i="10"/>
  <c r="Z23" i="10"/>
  <c r="AB23" i="10"/>
  <c r="Z119" i="10"/>
  <c r="AC119" i="10" s="1"/>
  <c r="AB119" i="10"/>
  <c r="Z50" i="10"/>
  <c r="AC50" i="10" s="1"/>
  <c r="AB50" i="10"/>
  <c r="Z95" i="10"/>
  <c r="AB95" i="10"/>
  <c r="Z79" i="10"/>
  <c r="AB79" i="10"/>
  <c r="Z115" i="10"/>
  <c r="AB115" i="10"/>
  <c r="Y15" i="10"/>
  <c r="Y36" i="10"/>
  <c r="Y384" i="10"/>
  <c r="Y180" i="10"/>
  <c r="Z278" i="10"/>
  <c r="AC278" i="10" s="1"/>
  <c r="AB278" i="10"/>
  <c r="Y151" i="10"/>
  <c r="Y296" i="10"/>
  <c r="Y219" i="10"/>
  <c r="Y363" i="10"/>
  <c r="Z172" i="10"/>
  <c r="AB172" i="10"/>
  <c r="Z286" i="10"/>
  <c r="AB286" i="10"/>
  <c r="Z107" i="10"/>
  <c r="AB107" i="10"/>
  <c r="Z47" i="10"/>
  <c r="AB47" i="10"/>
  <c r="Y317" i="10"/>
  <c r="Z136" i="10"/>
  <c r="AB136" i="10"/>
  <c r="Z239" i="10"/>
  <c r="AB239" i="10"/>
  <c r="Z67" i="10"/>
  <c r="AB67" i="10"/>
  <c r="Z254" i="10"/>
  <c r="AB254" i="10"/>
  <c r="Z83" i="10"/>
  <c r="AB83" i="10"/>
  <c r="Z275" i="10"/>
  <c r="AB275" i="10"/>
  <c r="Z38" i="10"/>
  <c r="AC38" i="10" s="1"/>
  <c r="AB38" i="10"/>
  <c r="Z183" i="10"/>
  <c r="AC183" i="10" s="1"/>
  <c r="AB183" i="10"/>
  <c r="Z322" i="10"/>
  <c r="AB322" i="10"/>
  <c r="Z7" i="10"/>
  <c r="AB7" i="10"/>
  <c r="Z311" i="10"/>
  <c r="AB311" i="10"/>
  <c r="Z59" i="10"/>
  <c r="AB59" i="10"/>
  <c r="Z227" i="10"/>
  <c r="AB227" i="10"/>
  <c r="Z251" i="10"/>
  <c r="AB251" i="10"/>
  <c r="Z179" i="10"/>
  <c r="AB179" i="10"/>
  <c r="Z263" i="10"/>
  <c r="AC263" i="10" s="1"/>
  <c r="AB263" i="10"/>
  <c r="Z347" i="10"/>
  <c r="AB347" i="10"/>
  <c r="Z148" i="10"/>
  <c r="AB148" i="10"/>
  <c r="Z233" i="10"/>
  <c r="AC233" i="10" s="1"/>
  <c r="AB233" i="10"/>
  <c r="Z160" i="10"/>
  <c r="AB160" i="10"/>
  <c r="Z11" i="10"/>
  <c r="AB11" i="10"/>
  <c r="Z201" i="10"/>
  <c r="AB201" i="10"/>
  <c r="Z4" i="10"/>
  <c r="AC4" i="10" s="1"/>
  <c r="AB4" i="10"/>
  <c r="Y114" i="10"/>
  <c r="Y213" i="10"/>
  <c r="Z377" i="10"/>
  <c r="AC377" i="10" s="1"/>
  <c r="AB377" i="10"/>
  <c r="AC352" i="10"/>
  <c r="Z208" i="10"/>
  <c r="AB208" i="10"/>
  <c r="Z383" i="10"/>
  <c r="AB383" i="10"/>
  <c r="Z323" i="10"/>
  <c r="AB323" i="10"/>
  <c r="AC256" i="10"/>
  <c r="Z394" i="10"/>
  <c r="AB394" i="10"/>
  <c r="Z371" i="10"/>
  <c r="AB371" i="10"/>
  <c r="Y344" i="10"/>
  <c r="Z210" i="10"/>
  <c r="AC210" i="10" s="1"/>
  <c r="AB210" i="10"/>
  <c r="Z304" i="10"/>
  <c r="AB304" i="10"/>
  <c r="Z132" i="10"/>
  <c r="AC132" i="10" s="1"/>
  <c r="Z16" i="10"/>
  <c r="AC16" i="10" s="1"/>
  <c r="AB16" i="10"/>
  <c r="Y359" i="10"/>
  <c r="Z145" i="10"/>
  <c r="AC145" i="10" s="1"/>
  <c r="AB145" i="10"/>
  <c r="Z402" i="10"/>
  <c r="AC402" i="10" s="1"/>
  <c r="AB402" i="10"/>
  <c r="Y54" i="10"/>
  <c r="Y393" i="10"/>
  <c r="Y337" i="10"/>
  <c r="Y68" i="10"/>
  <c r="Z362" i="10"/>
  <c r="AC362" i="10" s="1"/>
  <c r="AB362" i="10"/>
  <c r="Z316" i="10"/>
  <c r="AB316" i="10"/>
  <c r="Z220" i="10"/>
  <c r="AB220" i="10"/>
  <c r="Z395" i="10"/>
  <c r="AB395" i="10"/>
  <c r="Z340" i="10"/>
  <c r="AB340" i="10"/>
  <c r="Z364" i="10"/>
  <c r="AB364" i="10"/>
  <c r="AC268" i="10"/>
  <c r="Z369" i="10"/>
  <c r="AB369" i="10"/>
  <c r="Z184" i="10"/>
  <c r="AB184" i="10"/>
  <c r="Z299" i="10"/>
  <c r="AB299" i="10"/>
  <c r="Z203" i="10"/>
  <c r="AB203" i="10"/>
  <c r="Z14" i="10"/>
  <c r="AC14" i="10" s="1"/>
  <c r="AB14" i="10"/>
  <c r="Y41" i="10"/>
  <c r="Z86" i="10"/>
  <c r="AC86" i="10" s="1"/>
  <c r="AB86" i="10"/>
  <c r="Z257" i="10"/>
  <c r="AC257" i="10" s="1"/>
  <c r="AB257" i="10"/>
  <c r="Y27" i="10"/>
  <c r="Z137" i="10"/>
  <c r="AC137" i="10" s="1"/>
  <c r="AB137" i="10"/>
  <c r="Y120" i="10"/>
  <c r="Y140" i="10"/>
  <c r="Y329" i="10"/>
  <c r="Y10" i="10"/>
  <c r="Y55" i="10"/>
  <c r="Z35" i="10"/>
  <c r="AB35" i="10"/>
  <c r="Z328" i="10"/>
  <c r="AB328" i="10"/>
  <c r="Z131" i="10"/>
  <c r="AB131" i="10"/>
  <c r="Z178" i="10"/>
  <c r="AB178" i="10"/>
  <c r="Z31" i="10"/>
  <c r="AB31" i="10"/>
  <c r="Z43" i="10"/>
  <c r="AB43" i="10"/>
  <c r="Z287" i="10"/>
  <c r="AB287" i="10"/>
  <c r="AC244" i="10"/>
  <c r="U226" i="10"/>
  <c r="U400" i="10"/>
  <c r="Y138" i="10"/>
  <c r="W35" i="10"/>
  <c r="Y333" i="10"/>
  <c r="Y130" i="10"/>
  <c r="Y309" i="10"/>
  <c r="W107" i="10"/>
  <c r="W286" i="10"/>
  <c r="Y22" i="10"/>
  <c r="Y357" i="10"/>
  <c r="Y162" i="10"/>
  <c r="W369" i="10"/>
  <c r="Y341" i="10"/>
  <c r="Y133" i="10"/>
  <c r="Y274" i="10"/>
  <c r="Y70" i="10"/>
  <c r="Y355" i="10"/>
  <c r="Y96" i="10"/>
  <c r="Y12" i="10"/>
  <c r="Y321" i="10"/>
  <c r="Y92" i="10"/>
  <c r="Y77" i="10"/>
  <c r="Y19" i="10"/>
  <c r="W358" i="10"/>
  <c r="Y49" i="10"/>
  <c r="Y376" i="10"/>
  <c r="Y312" i="10"/>
  <c r="W47" i="10"/>
  <c r="N348" i="10"/>
  <c r="P348" i="10" s="1"/>
  <c r="W167" i="10"/>
  <c r="Y85" i="10"/>
  <c r="Y171" i="10"/>
  <c r="N64" i="10"/>
  <c r="P64" i="10" s="1"/>
  <c r="Y195" i="10"/>
  <c r="Y207" i="10"/>
  <c r="Y24" i="10"/>
  <c r="Y8" i="10"/>
  <c r="Y388" i="10"/>
  <c r="Y261" i="10"/>
  <c r="Y245" i="10"/>
  <c r="W91" i="10"/>
  <c r="Y129" i="10"/>
  <c r="Y25" i="10"/>
  <c r="S348" i="10"/>
  <c r="T348" i="10" s="1"/>
  <c r="Y182" i="10"/>
  <c r="Y349" i="10"/>
  <c r="Y288" i="10"/>
  <c r="Y348" i="10"/>
  <c r="W172" i="10"/>
  <c r="Y284" i="10"/>
  <c r="Y298" i="10"/>
  <c r="Y297" i="10"/>
  <c r="Y149" i="10"/>
  <c r="Y356" i="10"/>
  <c r="Y224" i="10"/>
  <c r="Y13" i="10"/>
  <c r="Y226" i="10"/>
  <c r="Y200" i="10"/>
  <c r="Y351" i="10"/>
  <c r="Y258" i="10"/>
  <c r="Y249" i="10"/>
  <c r="Y387" i="10"/>
  <c r="Y58" i="10"/>
  <c r="Y283" i="10"/>
  <c r="W23" i="10"/>
  <c r="Y56" i="10"/>
  <c r="Y303" i="10"/>
  <c r="Y330" i="10"/>
  <c r="Y48" i="10"/>
  <c r="Y118" i="10"/>
  <c r="Y326" i="10"/>
  <c r="Y262" i="10"/>
  <c r="Y360" i="10"/>
  <c r="Y187" i="10"/>
  <c r="Y272" i="10"/>
  <c r="Y276" i="10"/>
  <c r="Y111" i="10"/>
  <c r="Y237" i="10"/>
  <c r="Y265" i="10"/>
  <c r="Y63" i="10"/>
  <c r="Y370" i="10"/>
  <c r="Y73" i="10"/>
  <c r="Y378" i="10"/>
  <c r="Y98" i="10"/>
  <c r="Y60" i="10"/>
  <c r="U69" i="10"/>
  <c r="U33" i="10"/>
  <c r="W347" i="10"/>
  <c r="W59" i="10"/>
  <c r="W148" i="10"/>
  <c r="Y177" i="10"/>
  <c r="Y401" i="10"/>
  <c r="Y156" i="10"/>
  <c r="Y30" i="10"/>
  <c r="Y110" i="10"/>
  <c r="Y350" i="10"/>
  <c r="W227" i="10"/>
  <c r="Y361" i="10"/>
  <c r="Y186" i="10"/>
  <c r="Y222" i="10"/>
  <c r="Y61" i="10"/>
  <c r="Y20" i="10"/>
  <c r="Y89" i="10"/>
  <c r="W251" i="10"/>
  <c r="W365" i="10"/>
  <c r="Y380" i="10"/>
  <c r="Y345" i="10"/>
  <c r="Y157" i="10"/>
  <c r="W179" i="10"/>
  <c r="Y159" i="10"/>
  <c r="Y51" i="10"/>
  <c r="Y147" i="10"/>
  <c r="U13" i="10"/>
  <c r="Y247" i="10"/>
  <c r="U231" i="10"/>
  <c r="Y400" i="10"/>
  <c r="Y192" i="10"/>
  <c r="W395" i="10"/>
  <c r="Y66" i="10"/>
  <c r="Y122" i="10"/>
  <c r="Y166" i="10"/>
  <c r="U83" i="10"/>
  <c r="Y142" i="10"/>
  <c r="Y163" i="10"/>
  <c r="Y301" i="10"/>
  <c r="W220" i="10"/>
  <c r="Y255" i="10"/>
  <c r="Y40" i="10"/>
  <c r="Y18" i="10"/>
  <c r="Y26" i="10"/>
  <c r="U313" i="10"/>
  <c r="U269" i="10"/>
  <c r="Y125" i="10"/>
  <c r="W11" i="10"/>
  <c r="Y259" i="10"/>
  <c r="U328" i="10"/>
  <c r="Y229" i="10"/>
  <c r="Y354" i="10"/>
  <c r="Y342" i="10"/>
  <c r="Y198" i="10"/>
  <c r="Y174" i="10"/>
  <c r="W254" i="10"/>
  <c r="Y72" i="10"/>
  <c r="Y65" i="10"/>
  <c r="Y105" i="10"/>
  <c r="Y64" i="10"/>
  <c r="Y335" i="10"/>
  <c r="Y124" i="10"/>
  <c r="W67" i="10"/>
  <c r="Y199" i="10"/>
  <c r="Y273" i="10"/>
  <c r="U54" i="10"/>
  <c r="U197" i="10"/>
  <c r="Y397" i="10"/>
  <c r="Y53" i="10"/>
  <c r="Y353" i="10"/>
  <c r="Y221" i="10"/>
  <c r="W83" i="10"/>
  <c r="W323" i="10"/>
  <c r="Y331" i="10"/>
  <c r="Y33" i="10"/>
  <c r="Y101" i="10"/>
  <c r="W322" i="10"/>
  <c r="Y391" i="10"/>
  <c r="W201" i="10"/>
  <c r="Y155" i="10"/>
  <c r="Y280" i="10"/>
  <c r="Y28" i="10"/>
  <c r="Y209" i="10"/>
  <c r="Y126" i="10"/>
  <c r="Y173" i="10"/>
  <c r="Y279" i="10"/>
  <c r="Y343" i="10"/>
  <c r="Y69" i="10"/>
  <c r="Y82" i="10"/>
  <c r="W316" i="10"/>
  <c r="Y32" i="10"/>
  <c r="Y78" i="10"/>
  <c r="Y389" i="10"/>
  <c r="Y218" i="10"/>
  <c r="W304" i="10"/>
  <c r="Y310" i="10"/>
  <c r="W394" i="10"/>
  <c r="W7" i="10"/>
  <c r="W340" i="10"/>
  <c r="Y6" i="10"/>
  <c r="Y9" i="10"/>
  <c r="Y102" i="10"/>
  <c r="Y190" i="10"/>
  <c r="Y236" i="10"/>
  <c r="Y305" i="10"/>
  <c r="Y228" i="10"/>
  <c r="Y205" i="10"/>
  <c r="Y294" i="10"/>
  <c r="Y215" i="10"/>
  <c r="Y76" i="10"/>
  <c r="Y366" i="10"/>
  <c r="Y169" i="10"/>
  <c r="Y88" i="10"/>
  <c r="Y295" i="10"/>
  <c r="U217" i="10"/>
  <c r="Y246" i="10"/>
  <c r="Y75" i="10"/>
  <c r="W364" i="10"/>
  <c r="W160" i="10"/>
  <c r="Y181" i="10"/>
  <c r="Y135" i="10"/>
  <c r="Y252" i="10"/>
  <c r="Y319" i="10"/>
  <c r="Y99" i="10"/>
  <c r="Y232" i="10"/>
  <c r="Y314" i="10"/>
  <c r="Y97" i="10"/>
  <c r="Y231" i="10"/>
  <c r="Y291" i="10"/>
  <c r="Y385" i="10"/>
  <c r="Y325" i="10"/>
  <c r="Y308" i="10"/>
  <c r="Y134" i="10"/>
  <c r="W136" i="10"/>
  <c r="Y367" i="10"/>
  <c r="Y175" i="10"/>
  <c r="U335" i="10"/>
  <c r="U97" i="10"/>
  <c r="Y108" i="10"/>
  <c r="Y193" i="10"/>
  <c r="Y45" i="10"/>
  <c r="W208" i="10"/>
  <c r="U229" i="10"/>
  <c r="Y189" i="10"/>
  <c r="Y216" i="10"/>
  <c r="Y372" i="10"/>
  <c r="Y103" i="10"/>
  <c r="W203" i="10"/>
  <c r="U35" i="10"/>
  <c r="Y197" i="10"/>
  <c r="W115" i="10"/>
  <c r="Y327" i="10"/>
  <c r="Y290" i="10"/>
  <c r="Y386" i="10"/>
  <c r="W239" i="10"/>
  <c r="Y139" i="10"/>
  <c r="Y390" i="10"/>
  <c r="U105" i="10"/>
  <c r="U160" i="10"/>
  <c r="Y80" i="10"/>
  <c r="U252" i="10"/>
  <c r="Y277" i="10"/>
  <c r="Y368" i="10"/>
  <c r="Y152" i="10"/>
  <c r="U396" i="10"/>
  <c r="Y324" i="10"/>
  <c r="Y320" i="10"/>
  <c r="Y336" i="10"/>
  <c r="U399" i="10"/>
  <c r="Y306" i="10"/>
  <c r="U166" i="10"/>
  <c r="Y154" i="10"/>
  <c r="U23" i="10"/>
  <c r="Y318" i="10"/>
  <c r="Y269" i="10"/>
  <c r="Y338" i="10"/>
  <c r="Y307" i="10"/>
  <c r="Y217" i="10"/>
  <c r="Y253" i="10"/>
  <c r="Y165" i="10"/>
  <c r="Y381" i="10"/>
  <c r="W158" i="10"/>
  <c r="U395" i="10"/>
  <c r="Y168" i="10"/>
  <c r="U107" i="10"/>
  <c r="U17" i="10"/>
  <c r="W383" i="10"/>
  <c r="U173" i="10"/>
  <c r="U343" i="10"/>
  <c r="Y398" i="10"/>
  <c r="Y150" i="10"/>
  <c r="Y116" i="10"/>
  <c r="Q121" i="10"/>
  <c r="V121" i="10" s="1"/>
  <c r="W328" i="10"/>
  <c r="W371" i="10"/>
  <c r="Y250" i="10"/>
  <c r="Q191" i="10"/>
  <c r="V191" i="10" s="1"/>
  <c r="Y176" i="10"/>
  <c r="Y264" i="10"/>
  <c r="Y52" i="10"/>
  <c r="Y141" i="10"/>
  <c r="Y188" i="10"/>
  <c r="Y34" i="10"/>
  <c r="Y234" i="10"/>
  <c r="Y392" i="10"/>
  <c r="Y225" i="10"/>
  <c r="Y106" i="10"/>
  <c r="Y29" i="10"/>
  <c r="Y242" i="10"/>
  <c r="Y57" i="10"/>
  <c r="Y396" i="10"/>
  <c r="Y238" i="10"/>
  <c r="Y243" i="10"/>
  <c r="Y84" i="10"/>
  <c r="W131" i="10"/>
  <c r="U6" i="10"/>
  <c r="U57" i="10"/>
  <c r="U136" i="10"/>
  <c r="Y42" i="10"/>
  <c r="Y112" i="10"/>
  <c r="W299" i="10"/>
  <c r="Y113" i="10"/>
  <c r="Y300" i="10"/>
  <c r="U145" i="10"/>
  <c r="W275" i="10"/>
  <c r="Y302" i="10"/>
  <c r="Y270" i="10"/>
  <c r="Y293" i="10"/>
  <c r="Y374" i="10"/>
  <c r="W178" i="10"/>
  <c r="Y127" i="10"/>
  <c r="U383" i="10"/>
  <c r="U338" i="10"/>
  <c r="Y315" i="10"/>
  <c r="W287" i="10"/>
  <c r="Y282" i="10"/>
  <c r="Y346" i="10"/>
  <c r="W95" i="10"/>
  <c r="Y403" i="10"/>
  <c r="Y143" i="10"/>
  <c r="Y211" i="10"/>
  <c r="Y128" i="10"/>
  <c r="Y117" i="10"/>
  <c r="W43" i="10"/>
  <c r="W31" i="10"/>
  <c r="Y235" i="10"/>
  <c r="Y21" i="10"/>
  <c r="Y248" i="10"/>
  <c r="Y379" i="10"/>
  <c r="Y144" i="10"/>
  <c r="Y289" i="10"/>
  <c r="Y104" i="10"/>
  <c r="Y146" i="10"/>
  <c r="Y170" i="10"/>
  <c r="Y241" i="10"/>
  <c r="W184" i="10"/>
  <c r="W79" i="10"/>
  <c r="Y100" i="10"/>
  <c r="Y37" i="10"/>
  <c r="Y375" i="10"/>
  <c r="U125" i="10"/>
  <c r="Y44" i="10"/>
  <c r="Y93" i="10"/>
  <c r="Y267" i="10"/>
  <c r="Y373" i="10"/>
  <c r="Y285" i="10"/>
  <c r="Y46" i="10"/>
  <c r="Y17" i="10"/>
  <c r="Y223" i="10"/>
  <c r="W311" i="10"/>
  <c r="Y194" i="10"/>
  <c r="U128" i="10"/>
  <c r="U304" i="10"/>
  <c r="U124" i="10"/>
  <c r="U144" i="10"/>
  <c r="T216" i="10"/>
  <c r="U216" i="10" s="1"/>
  <c r="U18" i="10"/>
  <c r="U208" i="10"/>
  <c r="U310" i="10"/>
  <c r="U95" i="10"/>
  <c r="U303" i="10"/>
  <c r="U45" i="10"/>
  <c r="U168" i="10"/>
  <c r="U359" i="10"/>
  <c r="U363" i="10"/>
  <c r="U276" i="10"/>
  <c r="U241" i="10"/>
  <c r="U387" i="10"/>
  <c r="U63" i="10"/>
  <c r="U106" i="10"/>
  <c r="U300" i="10"/>
  <c r="U61" i="10"/>
  <c r="U364" i="10"/>
  <c r="U292" i="10"/>
  <c r="U154" i="10"/>
  <c r="U135" i="10"/>
  <c r="U380" i="10"/>
  <c r="U365" i="10"/>
  <c r="U120" i="10"/>
  <c r="U82" i="10"/>
  <c r="U281" i="10"/>
  <c r="U161" i="10"/>
  <c r="U178" i="10"/>
  <c r="U401" i="10"/>
  <c r="U385" i="10"/>
  <c r="T254" i="10"/>
  <c r="U254" i="10" s="1"/>
  <c r="U11" i="10"/>
  <c r="U129" i="10"/>
  <c r="U267" i="10"/>
  <c r="U288" i="10"/>
  <c r="U181" i="10"/>
  <c r="U214" i="10"/>
  <c r="U240" i="10"/>
  <c r="U397" i="10"/>
  <c r="U114" i="10"/>
  <c r="U256" i="10"/>
  <c r="U376" i="10"/>
  <c r="U325" i="10"/>
  <c r="U111" i="10"/>
  <c r="U109" i="10"/>
  <c r="U40" i="10"/>
  <c r="U93" i="10"/>
  <c r="U75" i="10"/>
  <c r="U194" i="10"/>
  <c r="U193" i="10"/>
  <c r="U301" i="10"/>
  <c r="U204" i="10"/>
  <c r="T49" i="10"/>
  <c r="U49" i="10" s="1"/>
  <c r="U157" i="10"/>
  <c r="U202" i="10"/>
  <c r="U21" i="10"/>
  <c r="U327" i="10"/>
  <c r="U280" i="10"/>
  <c r="U266" i="10"/>
  <c r="U159" i="10"/>
  <c r="U239" i="10"/>
  <c r="U352" i="10"/>
  <c r="U150" i="10"/>
  <c r="U250" i="10"/>
  <c r="U29" i="10"/>
  <c r="U264" i="10"/>
  <c r="U360" i="10"/>
  <c r="U169" i="10"/>
  <c r="U358" i="10"/>
  <c r="U10" i="10"/>
  <c r="Y5" i="10"/>
  <c r="U47" i="10"/>
  <c r="U265" i="10"/>
  <c r="U375" i="10"/>
  <c r="U58" i="10"/>
  <c r="U207" i="10"/>
  <c r="U232" i="10"/>
  <c r="U192" i="10"/>
  <c r="U195" i="10"/>
  <c r="U22" i="10"/>
  <c r="U309" i="10"/>
  <c r="T255" i="10"/>
  <c r="U255" i="10" s="1"/>
  <c r="U39" i="10"/>
  <c r="U220" i="10"/>
  <c r="U81" i="10"/>
  <c r="U377" i="10"/>
  <c r="U16" i="10"/>
  <c r="U253" i="10"/>
  <c r="U403" i="10"/>
  <c r="U130" i="10"/>
  <c r="U170" i="10"/>
  <c r="U123" i="10"/>
  <c r="U316" i="10"/>
  <c r="U225" i="10"/>
  <c r="U183" i="10"/>
  <c r="U268" i="10"/>
  <c r="U245" i="10"/>
  <c r="U60" i="10"/>
  <c r="T347" i="10"/>
  <c r="U347" i="10" s="1"/>
  <c r="U340" i="10"/>
  <c r="U87" i="10"/>
  <c r="U90" i="10"/>
  <c r="U59" i="10"/>
  <c r="U324" i="10"/>
  <c r="U26" i="10"/>
  <c r="U228" i="10"/>
  <c r="U274" i="10"/>
  <c r="U190" i="10"/>
  <c r="U293" i="10"/>
  <c r="R201" i="10"/>
  <c r="S201" i="10" s="1"/>
  <c r="T201" i="10" s="1"/>
  <c r="U201" i="10" s="1"/>
  <c r="T72" i="10"/>
  <c r="U72" i="10" s="1"/>
  <c r="T251" i="10"/>
  <c r="U251" i="10" s="1"/>
  <c r="U372" i="10"/>
  <c r="U317" i="10"/>
  <c r="U382" i="10"/>
  <c r="U196" i="10"/>
  <c r="U278" i="10"/>
  <c r="U336" i="10"/>
  <c r="U346" i="10"/>
  <c r="U112" i="10"/>
  <c r="U350" i="10"/>
  <c r="U330" i="10"/>
  <c r="T386" i="10"/>
  <c r="U386" i="10" s="1"/>
  <c r="U25" i="10"/>
  <c r="U341" i="10"/>
  <c r="U339" i="10"/>
  <c r="U134" i="10"/>
  <c r="U117" i="10"/>
  <c r="T147" i="10"/>
  <c r="U147" i="10" s="1"/>
  <c r="T384" i="10"/>
  <c r="U384" i="10" s="1"/>
  <c r="T141" i="10"/>
  <c r="U141" i="10" s="1"/>
  <c r="T362" i="10"/>
  <c r="U362" i="10" s="1"/>
  <c r="T369" i="10"/>
  <c r="U369" i="10" s="1"/>
  <c r="U186" i="10"/>
  <c r="U277" i="10"/>
  <c r="U323" i="10"/>
  <c r="U389" i="10"/>
  <c r="U394" i="10"/>
  <c r="U314" i="10"/>
  <c r="U122" i="10"/>
  <c r="U133" i="10"/>
  <c r="U205" i="10"/>
  <c r="T374" i="10"/>
  <c r="U374" i="10" s="1"/>
  <c r="U206" i="10"/>
  <c r="U290" i="10"/>
  <c r="T302" i="10"/>
  <c r="U302" i="10" s="1"/>
  <c r="U370" i="10"/>
  <c r="T132" i="10"/>
  <c r="U132" i="10" s="1"/>
  <c r="U243" i="10"/>
  <c r="U371" i="10"/>
  <c r="T379" i="10"/>
  <c r="U379" i="10" s="1"/>
  <c r="U311" i="10"/>
  <c r="T334" i="10"/>
  <c r="U334" i="10" s="1"/>
  <c r="T285" i="10"/>
  <c r="U285" i="10" s="1"/>
  <c r="T118" i="10"/>
  <c r="U118" i="10" s="1"/>
  <c r="U171" i="10"/>
  <c r="T96" i="10"/>
  <c r="U96" i="10" s="1"/>
  <c r="T44" i="10"/>
  <c r="U44" i="10" s="1"/>
  <c r="T143" i="10"/>
  <c r="U143" i="10" s="1"/>
  <c r="T320" i="10"/>
  <c r="U320" i="10" s="1"/>
  <c r="T182" i="10"/>
  <c r="U182" i="10" s="1"/>
  <c r="T28" i="10"/>
  <c r="U28" i="10" s="1"/>
  <c r="T70" i="10"/>
  <c r="U70" i="10" s="1"/>
  <c r="T391" i="10"/>
  <c r="U391" i="10" s="1"/>
  <c r="T164" i="10"/>
  <c r="U164" i="10" s="1"/>
  <c r="T185" i="10"/>
  <c r="U185" i="10" s="1"/>
  <c r="T14" i="10"/>
  <c r="U14" i="10" s="1"/>
  <c r="T210" i="10"/>
  <c r="U210" i="10" s="1"/>
  <c r="T41" i="10"/>
  <c r="U41" i="10" s="1"/>
  <c r="U148" i="10"/>
  <c r="U244" i="10"/>
  <c r="T322" i="10"/>
  <c r="U322" i="10" s="1"/>
  <c r="T215" i="10"/>
  <c r="U215" i="10" s="1"/>
  <c r="T299" i="10"/>
  <c r="U299" i="10" s="1"/>
  <c r="T213" i="10"/>
  <c r="U213" i="10" s="1"/>
  <c r="T312" i="10"/>
  <c r="U312" i="10" s="1"/>
  <c r="T20" i="10"/>
  <c r="U20" i="10" s="1"/>
  <c r="T209" i="10"/>
  <c r="U209" i="10" s="1"/>
  <c r="T398" i="10"/>
  <c r="U398" i="10" s="1"/>
  <c r="T368" i="10"/>
  <c r="U368" i="10" s="1"/>
  <c r="T224" i="10"/>
  <c r="U224" i="10" s="1"/>
  <c r="R67" i="10"/>
  <c r="S67" i="10" s="1"/>
  <c r="T5" i="10"/>
  <c r="U5" i="10" s="1"/>
  <c r="T356" i="10"/>
  <c r="U356" i="10" s="1"/>
  <c r="T282" i="10"/>
  <c r="U282" i="10" s="1"/>
  <c r="T222" i="10"/>
  <c r="U222" i="10" s="1"/>
  <c r="T76" i="10"/>
  <c r="U76" i="10" s="1"/>
  <c r="T198" i="10"/>
  <c r="U198" i="10" s="1"/>
  <c r="T38" i="10"/>
  <c r="U38" i="10" s="1"/>
  <c r="U373" i="10"/>
  <c r="U53" i="10"/>
  <c r="U238" i="10"/>
  <c r="T319" i="10"/>
  <c r="U319" i="10" s="1"/>
  <c r="T287" i="10"/>
  <c r="U287" i="10" s="1"/>
  <c r="T79" i="10"/>
  <c r="U79" i="10" s="1"/>
  <c r="T9" i="10"/>
  <c r="U9" i="10" s="1"/>
  <c r="T355" i="10"/>
  <c r="U355" i="10" s="1"/>
  <c r="T100" i="10"/>
  <c r="U100" i="10" s="1"/>
  <c r="T138" i="10"/>
  <c r="U138" i="10" s="1"/>
  <c r="T259" i="10"/>
  <c r="U259" i="10" s="1"/>
  <c r="T73" i="10"/>
  <c r="U73" i="10" s="1"/>
  <c r="T179" i="10"/>
  <c r="U179" i="10" s="1"/>
  <c r="T30" i="10"/>
  <c r="U30" i="10" s="1"/>
  <c r="R306" i="10"/>
  <c r="S306" i="10" s="1"/>
  <c r="R94" i="10"/>
  <c r="S94" i="10" s="1"/>
  <c r="T272" i="10"/>
  <c r="U272" i="10" s="1"/>
  <c r="U27" i="10"/>
  <c r="T116" i="10"/>
  <c r="U116" i="10" s="1"/>
  <c r="T221" i="10"/>
  <c r="U221" i="10" s="1"/>
  <c r="R99" i="10"/>
  <c r="S99" i="10" s="1"/>
  <c r="R219" i="10"/>
  <c r="S219" i="10" s="1"/>
  <c r="R233" i="10"/>
  <c r="S233" i="10" s="1"/>
  <c r="R37" i="10"/>
  <c r="S37" i="10" s="1"/>
  <c r="R126" i="10"/>
  <c r="S126" i="10" s="1"/>
  <c r="T102" i="10"/>
  <c r="U102" i="10" s="1"/>
  <c r="T257" i="10"/>
  <c r="U257" i="10" s="1"/>
  <c r="T77" i="10"/>
  <c r="U77" i="10" s="1"/>
  <c r="T34" i="10"/>
  <c r="U34" i="10" s="1"/>
  <c r="T295" i="10"/>
  <c r="U295" i="10" s="1"/>
  <c r="T366" i="10"/>
  <c r="U366" i="10" s="1"/>
  <c r="T199" i="10"/>
  <c r="U199" i="10" s="1"/>
  <c r="T187" i="10"/>
  <c r="U187" i="10" s="1"/>
  <c r="T298" i="10"/>
  <c r="U298" i="10" s="1"/>
  <c r="T353" i="10"/>
  <c r="U353" i="10" s="1"/>
  <c r="T155" i="10"/>
  <c r="U155" i="10" s="1"/>
  <c r="R55" i="10"/>
  <c r="S55" i="10" s="1"/>
  <c r="T289" i="10"/>
  <c r="U289" i="10" s="1"/>
  <c r="T246" i="10"/>
  <c r="U246" i="10" s="1"/>
  <c r="T56" i="10"/>
  <c r="U56" i="10" s="1"/>
  <c r="T307" i="10"/>
  <c r="U307" i="10" s="1"/>
  <c r="T89" i="10"/>
  <c r="U89" i="10" s="1"/>
  <c r="T50" i="10"/>
  <c r="U50" i="10" s="1"/>
  <c r="T113" i="10"/>
  <c r="U113" i="10" s="1"/>
  <c r="T342" i="10"/>
  <c r="U342" i="10" s="1"/>
  <c r="T15" i="10"/>
  <c r="U15" i="10" s="1"/>
  <c r="R85" i="10"/>
  <c r="S85" i="10" s="1"/>
  <c r="T308" i="10"/>
  <c r="U308" i="10" s="1"/>
  <c r="T165" i="10"/>
  <c r="U165" i="10" s="1"/>
  <c r="T98" i="10"/>
  <c r="U98" i="10" s="1"/>
  <c r="T234" i="10"/>
  <c r="U234" i="10" s="1"/>
  <c r="T92" i="10"/>
  <c r="U92" i="10" s="1"/>
  <c r="T388" i="10"/>
  <c r="U388" i="10" s="1"/>
  <c r="T331" i="10"/>
  <c r="U331" i="10" s="1"/>
  <c r="T174" i="10"/>
  <c r="U174" i="10" s="1"/>
  <c r="T184" i="10"/>
  <c r="U184" i="10" s="1"/>
  <c r="T139" i="10"/>
  <c r="U139" i="10" s="1"/>
  <c r="T24" i="10"/>
  <c r="U24" i="10" s="1"/>
  <c r="T127" i="10"/>
  <c r="U127" i="10" s="1"/>
  <c r="T137" i="10"/>
  <c r="U137" i="10" s="1"/>
  <c r="W64" i="10"/>
  <c r="U42" i="10"/>
  <c r="U71" i="10"/>
  <c r="T367" i="10"/>
  <c r="U367" i="10" s="1"/>
  <c r="T19" i="10"/>
  <c r="U19" i="10" s="1"/>
  <c r="T80" i="10"/>
  <c r="U80" i="10" s="1"/>
  <c r="T108" i="10"/>
  <c r="U108" i="10" s="1"/>
  <c r="T211" i="10"/>
  <c r="U211" i="10" s="1"/>
  <c r="T236" i="10"/>
  <c r="U236" i="10" s="1"/>
  <c r="T188" i="10"/>
  <c r="U188" i="10" s="1"/>
  <c r="T180" i="10"/>
  <c r="U180" i="10" s="1"/>
  <c r="T86" i="10"/>
  <c r="U86" i="10" s="1"/>
  <c r="T191" i="10"/>
  <c r="U191" i="10" s="1"/>
  <c r="T176" i="10"/>
  <c r="U176" i="10" s="1"/>
  <c r="T101" i="10"/>
  <c r="U101" i="10" s="1"/>
  <c r="T31" i="10"/>
  <c r="U31" i="10" s="1"/>
  <c r="T84" i="10"/>
  <c r="U84" i="10" s="1"/>
  <c r="T158" i="10"/>
  <c r="U158" i="10" s="1"/>
  <c r="T248" i="10"/>
  <c r="U248" i="10" s="1"/>
  <c r="T284" i="10"/>
  <c r="U284" i="10" s="1"/>
  <c r="T200" i="10"/>
  <c r="U200" i="10" s="1"/>
  <c r="T242" i="10"/>
  <c r="U242" i="10" s="1"/>
  <c r="T357" i="10"/>
  <c r="U357" i="10" s="1"/>
  <c r="T393" i="10"/>
  <c r="U393" i="10" s="1"/>
  <c r="T103" i="10"/>
  <c r="U103" i="10" s="1"/>
  <c r="T247" i="10"/>
  <c r="U247" i="10" s="1"/>
  <c r="T152" i="10"/>
  <c r="U152" i="10" s="1"/>
  <c r="T263" i="10"/>
  <c r="U263" i="10" s="1"/>
  <c r="T146" i="10"/>
  <c r="U146" i="10" s="1"/>
  <c r="T235" i="10"/>
  <c r="U235" i="10" s="1"/>
  <c r="T345" i="10"/>
  <c r="U345" i="10" s="1"/>
  <c r="T296" i="10"/>
  <c r="U296" i="10" s="1"/>
  <c r="T230" i="10"/>
  <c r="U230" i="10" s="1"/>
  <c r="R273" i="10"/>
  <c r="S273" i="10" s="1"/>
  <c r="T270" i="10"/>
  <c r="U270" i="10" s="1"/>
  <c r="T294" i="10"/>
  <c r="U294" i="10" s="1"/>
  <c r="T261" i="10"/>
  <c r="U261" i="10" s="1"/>
  <c r="T315" i="10"/>
  <c r="U315" i="10" s="1"/>
  <c r="U142" i="10"/>
  <c r="R349" i="10"/>
  <c r="S349" i="10" s="1"/>
  <c r="U305" i="10"/>
  <c r="U351" i="10"/>
  <c r="U167" i="10"/>
  <c r="U162" i="10"/>
  <c r="T329" i="10"/>
  <c r="U329" i="10" s="1"/>
  <c r="T115" i="10"/>
  <c r="U115" i="10" s="1"/>
  <c r="T227" i="10"/>
  <c r="U227" i="10" s="1"/>
  <c r="T291" i="10"/>
  <c r="U291" i="10" s="1"/>
  <c r="T7" i="10"/>
  <c r="U7" i="10" s="1"/>
  <c r="T66" i="10"/>
  <c r="U66" i="10" s="1"/>
  <c r="T32" i="10"/>
  <c r="U32" i="10" s="1"/>
  <c r="T271" i="10"/>
  <c r="U271" i="10" s="1"/>
  <c r="T218" i="10"/>
  <c r="U218" i="10" s="1"/>
  <c r="T297" i="10"/>
  <c r="U297" i="10" s="1"/>
  <c r="T203" i="10"/>
  <c r="U203" i="10" s="1"/>
  <c r="T43" i="10"/>
  <c r="U43" i="10" s="1"/>
  <c r="S64" i="10"/>
  <c r="T12" i="10"/>
  <c r="U12" i="10" s="1"/>
  <c r="T91" i="10"/>
  <c r="U91" i="10" s="1"/>
  <c r="T88" i="10"/>
  <c r="U88" i="10" s="1"/>
  <c r="T402" i="10"/>
  <c r="U402" i="10" s="1"/>
  <c r="T223" i="10"/>
  <c r="U223" i="10" s="1"/>
  <c r="R175" i="10"/>
  <c r="S175" i="10" s="1"/>
  <c r="T258" i="10"/>
  <c r="U258" i="10" s="1"/>
  <c r="T286" i="10"/>
  <c r="U286" i="10" s="1"/>
  <c r="T283" i="10"/>
  <c r="U283" i="10" s="1"/>
  <c r="T74" i="10"/>
  <c r="U74" i="10" s="1"/>
  <c r="T104" i="10"/>
  <c r="U104" i="10" s="1"/>
  <c r="T52" i="10"/>
  <c r="U52" i="10" s="1"/>
  <c r="T275" i="10"/>
  <c r="U275" i="10" s="1"/>
  <c r="T140" i="10"/>
  <c r="U140" i="10" s="1"/>
  <c r="R318" i="10"/>
  <c r="S318" i="10" s="1"/>
  <c r="T149" i="10"/>
  <c r="U149" i="10" s="1"/>
  <c r="T390" i="10"/>
  <c r="U390" i="10" s="1"/>
  <c r="T65" i="10"/>
  <c r="U65" i="10" s="1"/>
  <c r="T279" i="10"/>
  <c r="U279" i="10" s="1"/>
  <c r="T62" i="10"/>
  <c r="U62" i="10" s="1"/>
  <c r="T212" i="10"/>
  <c r="U212" i="10" s="1"/>
  <c r="T48" i="10"/>
  <c r="U48" i="10" s="1"/>
  <c r="T151" i="10"/>
  <c r="U151" i="10" s="1"/>
  <c r="T378" i="10"/>
  <c r="U378" i="10" s="1"/>
  <c r="T344" i="10"/>
  <c r="U344" i="10" s="1"/>
  <c r="T260" i="10"/>
  <c r="U260" i="10" s="1"/>
  <c r="T163" i="10"/>
  <c r="U163" i="10" s="1"/>
  <c r="T68" i="10"/>
  <c r="U68" i="10" s="1"/>
  <c r="T332" i="10"/>
  <c r="U332" i="10" s="1"/>
  <c r="T131" i="10"/>
  <c r="U131" i="10" s="1"/>
  <c r="N4" i="2"/>
  <c r="O4" i="2"/>
  <c r="P4" i="2"/>
  <c r="M5" i="2"/>
  <c r="N5" i="2"/>
  <c r="O5" i="2"/>
  <c r="P5" i="2"/>
  <c r="M6" i="2"/>
  <c r="N6" i="2"/>
  <c r="O6" i="2"/>
  <c r="P6" i="2"/>
  <c r="M7" i="2"/>
  <c r="N7" i="2"/>
  <c r="O7" i="2"/>
  <c r="P7" i="2"/>
  <c r="M8" i="2"/>
  <c r="N8" i="2"/>
  <c r="O8" i="2"/>
  <c r="P8" i="2"/>
  <c r="M9" i="2"/>
  <c r="N9" i="2"/>
  <c r="O9" i="2"/>
  <c r="P9" i="2"/>
  <c r="M10" i="2"/>
  <c r="N10" i="2"/>
  <c r="O10" i="2"/>
  <c r="P10" i="2"/>
  <c r="M11" i="2"/>
  <c r="N11" i="2"/>
  <c r="O11" i="2"/>
  <c r="P11" i="2"/>
  <c r="M12" i="2"/>
  <c r="N12" i="2"/>
  <c r="O12" i="2"/>
  <c r="P12" i="2"/>
  <c r="M13" i="2"/>
  <c r="N13" i="2"/>
  <c r="O13" i="2"/>
  <c r="P13" i="2"/>
  <c r="M14" i="2"/>
  <c r="N14" i="2"/>
  <c r="O14" i="2"/>
  <c r="P14" i="2"/>
  <c r="M15" i="2"/>
  <c r="N15" i="2"/>
  <c r="O15" i="2"/>
  <c r="P15" i="2"/>
  <c r="M16" i="2"/>
  <c r="N16" i="2"/>
  <c r="O16" i="2"/>
  <c r="P16" i="2"/>
  <c r="M17" i="2"/>
  <c r="N17" i="2"/>
  <c r="O17" i="2"/>
  <c r="P17" i="2"/>
  <c r="M18" i="2"/>
  <c r="N18" i="2"/>
  <c r="O18" i="2"/>
  <c r="P18" i="2"/>
  <c r="M19" i="2"/>
  <c r="N19" i="2"/>
  <c r="O19" i="2"/>
  <c r="P19" i="2"/>
  <c r="M20" i="2"/>
  <c r="N20" i="2"/>
  <c r="O20" i="2"/>
  <c r="P20" i="2"/>
  <c r="M21" i="2"/>
  <c r="N21" i="2"/>
  <c r="O21" i="2"/>
  <c r="P21" i="2"/>
  <c r="M22" i="2"/>
  <c r="N22" i="2"/>
  <c r="O22" i="2"/>
  <c r="P22" i="2"/>
  <c r="M23" i="2"/>
  <c r="N23" i="2"/>
  <c r="O23" i="2"/>
  <c r="P23" i="2"/>
  <c r="M24" i="2"/>
  <c r="N24" i="2"/>
  <c r="O24" i="2"/>
  <c r="P24" i="2"/>
  <c r="M25" i="2"/>
  <c r="N25" i="2"/>
  <c r="O25" i="2"/>
  <c r="P25" i="2"/>
  <c r="M26" i="2"/>
  <c r="N26" i="2"/>
  <c r="O26" i="2"/>
  <c r="P26" i="2"/>
  <c r="M27" i="2"/>
  <c r="N27" i="2"/>
  <c r="O27" i="2"/>
  <c r="P27" i="2"/>
  <c r="M28" i="2"/>
  <c r="N28" i="2"/>
  <c r="O28" i="2"/>
  <c r="P28" i="2"/>
  <c r="M29" i="2"/>
  <c r="N29" i="2"/>
  <c r="O29" i="2"/>
  <c r="P29" i="2"/>
  <c r="M30" i="2"/>
  <c r="N30" i="2"/>
  <c r="O30" i="2"/>
  <c r="P30" i="2"/>
  <c r="M31" i="2"/>
  <c r="N31" i="2"/>
  <c r="O31" i="2"/>
  <c r="P31" i="2"/>
  <c r="M32" i="2"/>
  <c r="N32" i="2"/>
  <c r="O32" i="2"/>
  <c r="P32" i="2"/>
  <c r="M33" i="2"/>
  <c r="N33" i="2"/>
  <c r="O33" i="2"/>
  <c r="P33" i="2"/>
  <c r="M34" i="2"/>
  <c r="N34" i="2"/>
  <c r="O34" i="2"/>
  <c r="P34" i="2"/>
  <c r="M35" i="2"/>
  <c r="N35" i="2"/>
  <c r="O35" i="2"/>
  <c r="P35" i="2"/>
  <c r="M36" i="2"/>
  <c r="N36" i="2"/>
  <c r="O36" i="2"/>
  <c r="P36" i="2"/>
  <c r="M37" i="2"/>
  <c r="N37" i="2"/>
  <c r="O37" i="2"/>
  <c r="P37" i="2"/>
  <c r="M38" i="2"/>
  <c r="N38" i="2"/>
  <c r="O38" i="2"/>
  <c r="P38" i="2"/>
  <c r="M39" i="2"/>
  <c r="N39" i="2"/>
  <c r="O39" i="2"/>
  <c r="P39" i="2"/>
  <c r="M40" i="2"/>
  <c r="N40" i="2"/>
  <c r="O40" i="2"/>
  <c r="P40" i="2"/>
  <c r="M41" i="2"/>
  <c r="N41" i="2"/>
  <c r="O41" i="2"/>
  <c r="P41" i="2"/>
  <c r="M42" i="2"/>
  <c r="N42" i="2"/>
  <c r="O42" i="2"/>
  <c r="P42" i="2"/>
  <c r="M43" i="2"/>
  <c r="N43" i="2"/>
  <c r="O43" i="2"/>
  <c r="P43" i="2"/>
  <c r="M44" i="2"/>
  <c r="N44" i="2"/>
  <c r="O44" i="2"/>
  <c r="P44" i="2"/>
  <c r="M45" i="2"/>
  <c r="N45" i="2"/>
  <c r="O45" i="2"/>
  <c r="P45" i="2"/>
  <c r="M46" i="2"/>
  <c r="N46" i="2"/>
  <c r="O46" i="2"/>
  <c r="P46" i="2"/>
  <c r="M47" i="2"/>
  <c r="N47" i="2"/>
  <c r="O47" i="2"/>
  <c r="P47" i="2"/>
  <c r="M48" i="2"/>
  <c r="N48" i="2"/>
  <c r="O48" i="2"/>
  <c r="P48" i="2"/>
  <c r="M49" i="2"/>
  <c r="N49" i="2"/>
  <c r="O49" i="2"/>
  <c r="P49" i="2"/>
  <c r="M50" i="2"/>
  <c r="N50" i="2"/>
  <c r="O50" i="2"/>
  <c r="P50" i="2"/>
  <c r="M51" i="2"/>
  <c r="N51" i="2"/>
  <c r="O51" i="2"/>
  <c r="P51" i="2"/>
  <c r="M52" i="2"/>
  <c r="N52" i="2"/>
  <c r="O52" i="2"/>
  <c r="P52" i="2"/>
  <c r="M53" i="2"/>
  <c r="N53" i="2"/>
  <c r="O53" i="2"/>
  <c r="P53" i="2"/>
  <c r="M54" i="2"/>
  <c r="N54" i="2"/>
  <c r="O54" i="2"/>
  <c r="P54" i="2"/>
  <c r="M55" i="2"/>
  <c r="N55" i="2"/>
  <c r="O55" i="2"/>
  <c r="P55" i="2"/>
  <c r="M56" i="2"/>
  <c r="N56" i="2"/>
  <c r="O56" i="2"/>
  <c r="P56" i="2"/>
  <c r="M57" i="2"/>
  <c r="N57" i="2"/>
  <c r="O57" i="2"/>
  <c r="P57" i="2"/>
  <c r="M58" i="2"/>
  <c r="N58" i="2"/>
  <c r="O58" i="2"/>
  <c r="P58" i="2"/>
  <c r="M59" i="2"/>
  <c r="N59" i="2"/>
  <c r="O59" i="2"/>
  <c r="P59" i="2"/>
  <c r="M60" i="2"/>
  <c r="N60" i="2"/>
  <c r="O60" i="2"/>
  <c r="P60" i="2"/>
  <c r="M61" i="2"/>
  <c r="N61" i="2"/>
  <c r="O61" i="2"/>
  <c r="P61" i="2"/>
  <c r="M62" i="2"/>
  <c r="N62" i="2"/>
  <c r="O62" i="2"/>
  <c r="P62" i="2"/>
  <c r="M63" i="2"/>
  <c r="N63" i="2"/>
  <c r="O63" i="2"/>
  <c r="P63" i="2"/>
  <c r="M64" i="2"/>
  <c r="N64" i="2"/>
  <c r="O64" i="2"/>
  <c r="P64" i="2"/>
  <c r="M65" i="2"/>
  <c r="N65" i="2"/>
  <c r="O65" i="2"/>
  <c r="P65" i="2"/>
  <c r="M66" i="2"/>
  <c r="N66" i="2"/>
  <c r="O66" i="2"/>
  <c r="P66" i="2"/>
  <c r="M67" i="2"/>
  <c r="N67" i="2"/>
  <c r="O67" i="2"/>
  <c r="P67" i="2"/>
  <c r="M68" i="2"/>
  <c r="N68" i="2"/>
  <c r="O68" i="2"/>
  <c r="P68" i="2"/>
  <c r="M69" i="2"/>
  <c r="N69" i="2"/>
  <c r="O69" i="2"/>
  <c r="P69" i="2"/>
  <c r="M70" i="2"/>
  <c r="N70" i="2"/>
  <c r="O70" i="2"/>
  <c r="P70" i="2"/>
  <c r="M71" i="2"/>
  <c r="N71" i="2"/>
  <c r="O71" i="2"/>
  <c r="P71" i="2"/>
  <c r="M72" i="2"/>
  <c r="N72" i="2"/>
  <c r="O72" i="2"/>
  <c r="P72" i="2"/>
  <c r="M73" i="2"/>
  <c r="N73" i="2"/>
  <c r="O73" i="2"/>
  <c r="P73" i="2"/>
  <c r="M74" i="2"/>
  <c r="N74" i="2"/>
  <c r="O74" i="2"/>
  <c r="P74" i="2"/>
  <c r="M75" i="2"/>
  <c r="N75" i="2"/>
  <c r="O75" i="2"/>
  <c r="P75" i="2"/>
  <c r="M76" i="2"/>
  <c r="N76" i="2"/>
  <c r="O76" i="2"/>
  <c r="P76" i="2"/>
  <c r="M77" i="2"/>
  <c r="N77" i="2"/>
  <c r="O77" i="2"/>
  <c r="P77" i="2"/>
  <c r="M78" i="2"/>
  <c r="N78" i="2"/>
  <c r="O78" i="2"/>
  <c r="P78" i="2"/>
  <c r="M79" i="2"/>
  <c r="N79" i="2"/>
  <c r="O79" i="2"/>
  <c r="P79" i="2"/>
  <c r="M80" i="2"/>
  <c r="N80" i="2"/>
  <c r="O80" i="2"/>
  <c r="P80" i="2"/>
  <c r="M81" i="2"/>
  <c r="N81" i="2"/>
  <c r="O81" i="2"/>
  <c r="P81" i="2"/>
  <c r="M82" i="2"/>
  <c r="N82" i="2"/>
  <c r="O82" i="2"/>
  <c r="P82" i="2"/>
  <c r="M83" i="2"/>
  <c r="N83" i="2"/>
  <c r="O83" i="2"/>
  <c r="P83" i="2"/>
  <c r="M84" i="2"/>
  <c r="N84" i="2"/>
  <c r="O84" i="2"/>
  <c r="P84" i="2"/>
  <c r="M85" i="2"/>
  <c r="N85" i="2"/>
  <c r="O85" i="2"/>
  <c r="P85" i="2"/>
  <c r="M86" i="2"/>
  <c r="N86" i="2"/>
  <c r="O86" i="2"/>
  <c r="P86" i="2"/>
  <c r="M87" i="2"/>
  <c r="N87" i="2"/>
  <c r="O87" i="2"/>
  <c r="P87" i="2"/>
  <c r="M88" i="2"/>
  <c r="N88" i="2"/>
  <c r="O88" i="2"/>
  <c r="P88" i="2"/>
  <c r="M89" i="2"/>
  <c r="N89" i="2"/>
  <c r="O89" i="2"/>
  <c r="P89" i="2"/>
  <c r="M90" i="2"/>
  <c r="N90" i="2"/>
  <c r="O90" i="2"/>
  <c r="P90" i="2"/>
  <c r="M91" i="2"/>
  <c r="N91" i="2"/>
  <c r="O91" i="2"/>
  <c r="P91" i="2"/>
  <c r="M92" i="2"/>
  <c r="N92" i="2"/>
  <c r="O92" i="2"/>
  <c r="P92" i="2"/>
  <c r="M93" i="2"/>
  <c r="N93" i="2"/>
  <c r="O93" i="2"/>
  <c r="P93" i="2"/>
  <c r="M94" i="2"/>
  <c r="N94" i="2"/>
  <c r="O94" i="2"/>
  <c r="P94" i="2"/>
  <c r="M95" i="2"/>
  <c r="N95" i="2"/>
  <c r="O95" i="2"/>
  <c r="P95" i="2"/>
  <c r="M96" i="2"/>
  <c r="N96" i="2"/>
  <c r="O96" i="2"/>
  <c r="P96" i="2"/>
  <c r="M97" i="2"/>
  <c r="N97" i="2"/>
  <c r="O97" i="2"/>
  <c r="P97" i="2"/>
  <c r="M98" i="2"/>
  <c r="N98" i="2"/>
  <c r="O98" i="2"/>
  <c r="P98" i="2"/>
  <c r="M99" i="2"/>
  <c r="N99" i="2"/>
  <c r="O99" i="2"/>
  <c r="P99" i="2"/>
  <c r="M100" i="2"/>
  <c r="N100" i="2"/>
  <c r="O100" i="2"/>
  <c r="P100" i="2"/>
  <c r="M101" i="2"/>
  <c r="N101" i="2"/>
  <c r="O101" i="2"/>
  <c r="P101" i="2"/>
  <c r="M102" i="2"/>
  <c r="N102" i="2"/>
  <c r="O102" i="2"/>
  <c r="P102" i="2"/>
  <c r="M103" i="2"/>
  <c r="N103" i="2"/>
  <c r="O103" i="2"/>
  <c r="P103" i="2"/>
  <c r="M104" i="2"/>
  <c r="N104" i="2"/>
  <c r="O104" i="2"/>
  <c r="P104" i="2"/>
  <c r="M105" i="2"/>
  <c r="N105" i="2"/>
  <c r="O105" i="2"/>
  <c r="P105" i="2"/>
  <c r="M106" i="2"/>
  <c r="N106" i="2"/>
  <c r="O106" i="2"/>
  <c r="P106" i="2"/>
  <c r="M107" i="2"/>
  <c r="N107" i="2"/>
  <c r="O107" i="2"/>
  <c r="P107" i="2"/>
  <c r="M108" i="2"/>
  <c r="N108" i="2"/>
  <c r="O108" i="2"/>
  <c r="P108" i="2"/>
  <c r="M109" i="2"/>
  <c r="N109" i="2"/>
  <c r="O109" i="2"/>
  <c r="P109" i="2"/>
  <c r="M110" i="2"/>
  <c r="N110" i="2"/>
  <c r="O110" i="2"/>
  <c r="P110" i="2"/>
  <c r="M111" i="2"/>
  <c r="N111" i="2"/>
  <c r="O111" i="2"/>
  <c r="P111" i="2"/>
  <c r="M112" i="2"/>
  <c r="N112" i="2"/>
  <c r="O112" i="2"/>
  <c r="P112" i="2"/>
  <c r="M113" i="2"/>
  <c r="N113" i="2"/>
  <c r="O113" i="2"/>
  <c r="P113" i="2"/>
  <c r="M114" i="2"/>
  <c r="N114" i="2"/>
  <c r="O114" i="2"/>
  <c r="P114" i="2"/>
  <c r="M115" i="2"/>
  <c r="N115" i="2"/>
  <c r="O115" i="2"/>
  <c r="P115" i="2"/>
  <c r="M116" i="2"/>
  <c r="N116" i="2"/>
  <c r="O116" i="2"/>
  <c r="P116" i="2"/>
  <c r="M117" i="2"/>
  <c r="N117" i="2"/>
  <c r="O117" i="2"/>
  <c r="P117" i="2"/>
  <c r="M118" i="2"/>
  <c r="N118" i="2"/>
  <c r="O118" i="2"/>
  <c r="P118" i="2"/>
  <c r="M119" i="2"/>
  <c r="N119" i="2"/>
  <c r="O119" i="2"/>
  <c r="P119" i="2"/>
  <c r="M120" i="2"/>
  <c r="N120" i="2"/>
  <c r="O120" i="2"/>
  <c r="P120" i="2"/>
  <c r="M121" i="2"/>
  <c r="N121" i="2"/>
  <c r="O121" i="2"/>
  <c r="P121" i="2"/>
  <c r="M122" i="2"/>
  <c r="N122" i="2"/>
  <c r="O122" i="2"/>
  <c r="P122" i="2"/>
  <c r="M123" i="2"/>
  <c r="N123" i="2"/>
  <c r="O123" i="2"/>
  <c r="P123" i="2"/>
  <c r="M124" i="2"/>
  <c r="N124" i="2"/>
  <c r="O124" i="2"/>
  <c r="P124" i="2"/>
  <c r="M125" i="2"/>
  <c r="N125" i="2"/>
  <c r="O125" i="2"/>
  <c r="P125" i="2"/>
  <c r="M126" i="2"/>
  <c r="N126" i="2"/>
  <c r="O126" i="2"/>
  <c r="P126" i="2"/>
  <c r="M127" i="2"/>
  <c r="N127" i="2"/>
  <c r="O127" i="2"/>
  <c r="P127" i="2"/>
  <c r="M128" i="2"/>
  <c r="N128" i="2"/>
  <c r="O128" i="2"/>
  <c r="P128" i="2"/>
  <c r="M129" i="2"/>
  <c r="N129" i="2"/>
  <c r="O129" i="2"/>
  <c r="P129" i="2"/>
  <c r="M130" i="2"/>
  <c r="N130" i="2"/>
  <c r="O130" i="2"/>
  <c r="P130" i="2"/>
  <c r="M131" i="2"/>
  <c r="N131" i="2"/>
  <c r="O131" i="2"/>
  <c r="P131" i="2"/>
  <c r="M132" i="2"/>
  <c r="N132" i="2"/>
  <c r="O132" i="2"/>
  <c r="P132" i="2"/>
  <c r="M133" i="2"/>
  <c r="N133" i="2"/>
  <c r="O133" i="2"/>
  <c r="P133" i="2"/>
  <c r="M134" i="2"/>
  <c r="N134" i="2"/>
  <c r="O134" i="2"/>
  <c r="P134" i="2"/>
  <c r="M135" i="2"/>
  <c r="N135" i="2"/>
  <c r="O135" i="2"/>
  <c r="P135" i="2"/>
  <c r="M136" i="2"/>
  <c r="N136" i="2"/>
  <c r="O136" i="2"/>
  <c r="P136" i="2"/>
  <c r="M137" i="2"/>
  <c r="N137" i="2"/>
  <c r="O137" i="2"/>
  <c r="P137" i="2"/>
  <c r="M138" i="2"/>
  <c r="N138" i="2"/>
  <c r="O138" i="2"/>
  <c r="P138" i="2"/>
  <c r="M139" i="2"/>
  <c r="N139" i="2"/>
  <c r="O139" i="2"/>
  <c r="P139" i="2"/>
  <c r="M140" i="2"/>
  <c r="N140" i="2"/>
  <c r="O140" i="2"/>
  <c r="P140" i="2"/>
  <c r="M141" i="2"/>
  <c r="N141" i="2"/>
  <c r="O141" i="2"/>
  <c r="P141" i="2"/>
  <c r="M142" i="2"/>
  <c r="N142" i="2"/>
  <c r="O142" i="2"/>
  <c r="P142" i="2"/>
  <c r="M143" i="2"/>
  <c r="N143" i="2"/>
  <c r="O143" i="2"/>
  <c r="P143" i="2"/>
  <c r="M144" i="2"/>
  <c r="N144" i="2"/>
  <c r="O144" i="2"/>
  <c r="P144" i="2"/>
  <c r="M145" i="2"/>
  <c r="N145" i="2"/>
  <c r="O145" i="2"/>
  <c r="P145" i="2"/>
  <c r="M146" i="2"/>
  <c r="N146" i="2"/>
  <c r="O146" i="2"/>
  <c r="P146" i="2"/>
  <c r="M147" i="2"/>
  <c r="N147" i="2"/>
  <c r="O147" i="2"/>
  <c r="P147" i="2"/>
  <c r="M148" i="2"/>
  <c r="N148" i="2"/>
  <c r="O148" i="2"/>
  <c r="P148" i="2"/>
  <c r="M149" i="2"/>
  <c r="N149" i="2"/>
  <c r="O149" i="2"/>
  <c r="P149" i="2"/>
  <c r="M150" i="2"/>
  <c r="N150" i="2"/>
  <c r="O150" i="2"/>
  <c r="P150" i="2"/>
  <c r="M151" i="2"/>
  <c r="N151" i="2"/>
  <c r="O151" i="2"/>
  <c r="P151" i="2"/>
  <c r="M152" i="2"/>
  <c r="N152" i="2"/>
  <c r="O152" i="2"/>
  <c r="P152" i="2"/>
  <c r="M153" i="2"/>
  <c r="N153" i="2"/>
  <c r="O153" i="2"/>
  <c r="P153" i="2"/>
  <c r="M154" i="2"/>
  <c r="N154" i="2"/>
  <c r="O154" i="2"/>
  <c r="P154" i="2"/>
  <c r="M155" i="2"/>
  <c r="N155" i="2"/>
  <c r="O155" i="2"/>
  <c r="P155" i="2"/>
  <c r="M156" i="2"/>
  <c r="N156" i="2"/>
  <c r="O156" i="2"/>
  <c r="P156" i="2"/>
  <c r="M157" i="2"/>
  <c r="N157" i="2"/>
  <c r="O157" i="2"/>
  <c r="P157" i="2"/>
  <c r="M158" i="2"/>
  <c r="N158" i="2"/>
  <c r="O158" i="2"/>
  <c r="P158" i="2"/>
  <c r="M159" i="2"/>
  <c r="N159" i="2"/>
  <c r="O159" i="2"/>
  <c r="P159" i="2"/>
  <c r="M160" i="2"/>
  <c r="N160" i="2"/>
  <c r="O160" i="2"/>
  <c r="P160" i="2"/>
  <c r="M161" i="2"/>
  <c r="N161" i="2"/>
  <c r="O161" i="2"/>
  <c r="P161" i="2"/>
  <c r="M162" i="2"/>
  <c r="N162" i="2"/>
  <c r="O162" i="2"/>
  <c r="P162" i="2"/>
  <c r="M163" i="2"/>
  <c r="N163" i="2"/>
  <c r="O163" i="2"/>
  <c r="P163" i="2"/>
  <c r="M164" i="2"/>
  <c r="N164" i="2"/>
  <c r="O164" i="2"/>
  <c r="P164" i="2"/>
  <c r="M165" i="2"/>
  <c r="N165" i="2"/>
  <c r="O165" i="2"/>
  <c r="P165" i="2"/>
  <c r="M166" i="2"/>
  <c r="N166" i="2"/>
  <c r="O166" i="2"/>
  <c r="P166" i="2"/>
  <c r="M167" i="2"/>
  <c r="N167" i="2"/>
  <c r="O167" i="2"/>
  <c r="P167" i="2"/>
  <c r="M168" i="2"/>
  <c r="N168" i="2"/>
  <c r="O168" i="2"/>
  <c r="P168" i="2"/>
  <c r="M169" i="2"/>
  <c r="N169" i="2"/>
  <c r="O169" i="2"/>
  <c r="P169" i="2"/>
  <c r="M170" i="2"/>
  <c r="N170" i="2"/>
  <c r="O170" i="2"/>
  <c r="P170" i="2"/>
  <c r="M171" i="2"/>
  <c r="N171" i="2"/>
  <c r="O171" i="2"/>
  <c r="P171" i="2"/>
  <c r="M172" i="2"/>
  <c r="N172" i="2"/>
  <c r="O172" i="2"/>
  <c r="P172" i="2"/>
  <c r="M173" i="2"/>
  <c r="N173" i="2"/>
  <c r="O173" i="2"/>
  <c r="P173" i="2"/>
  <c r="M174" i="2"/>
  <c r="N174" i="2"/>
  <c r="O174" i="2"/>
  <c r="P174" i="2"/>
  <c r="M175" i="2"/>
  <c r="N175" i="2"/>
  <c r="O175" i="2"/>
  <c r="P175" i="2"/>
  <c r="M176" i="2"/>
  <c r="N176" i="2"/>
  <c r="O176" i="2"/>
  <c r="P176" i="2"/>
  <c r="M177" i="2"/>
  <c r="N177" i="2"/>
  <c r="O177" i="2"/>
  <c r="P177" i="2"/>
  <c r="M178" i="2"/>
  <c r="N178" i="2"/>
  <c r="O178" i="2"/>
  <c r="P178" i="2"/>
  <c r="M179" i="2"/>
  <c r="N179" i="2"/>
  <c r="O179" i="2"/>
  <c r="P179" i="2"/>
  <c r="M180" i="2"/>
  <c r="N180" i="2"/>
  <c r="O180" i="2"/>
  <c r="P180" i="2"/>
  <c r="M181" i="2"/>
  <c r="N181" i="2"/>
  <c r="O181" i="2"/>
  <c r="P181" i="2"/>
  <c r="M182" i="2"/>
  <c r="N182" i="2"/>
  <c r="O182" i="2"/>
  <c r="P182" i="2"/>
  <c r="M183" i="2"/>
  <c r="N183" i="2"/>
  <c r="O183" i="2"/>
  <c r="P183" i="2"/>
  <c r="M184" i="2"/>
  <c r="N184" i="2"/>
  <c r="O184" i="2"/>
  <c r="P184" i="2"/>
  <c r="M185" i="2"/>
  <c r="N185" i="2"/>
  <c r="O185" i="2"/>
  <c r="P185" i="2"/>
  <c r="M186" i="2"/>
  <c r="N186" i="2"/>
  <c r="O186" i="2"/>
  <c r="P186" i="2"/>
  <c r="M187" i="2"/>
  <c r="N187" i="2"/>
  <c r="O187" i="2"/>
  <c r="P187" i="2"/>
  <c r="M188" i="2"/>
  <c r="N188" i="2"/>
  <c r="O188" i="2"/>
  <c r="P188" i="2"/>
  <c r="M189" i="2"/>
  <c r="N189" i="2"/>
  <c r="O189" i="2"/>
  <c r="P189" i="2"/>
  <c r="M190" i="2"/>
  <c r="N190" i="2"/>
  <c r="O190" i="2"/>
  <c r="P190" i="2"/>
  <c r="M191" i="2"/>
  <c r="N191" i="2"/>
  <c r="O191" i="2"/>
  <c r="P191" i="2"/>
  <c r="M192" i="2"/>
  <c r="N192" i="2"/>
  <c r="O192" i="2"/>
  <c r="P192" i="2"/>
  <c r="M193" i="2"/>
  <c r="N193" i="2"/>
  <c r="O193" i="2"/>
  <c r="P193" i="2"/>
  <c r="M194" i="2"/>
  <c r="N194" i="2"/>
  <c r="O194" i="2"/>
  <c r="P194" i="2"/>
  <c r="M195" i="2"/>
  <c r="N195" i="2"/>
  <c r="O195" i="2"/>
  <c r="P195" i="2"/>
  <c r="M196" i="2"/>
  <c r="N196" i="2"/>
  <c r="O196" i="2"/>
  <c r="P196" i="2"/>
  <c r="M197" i="2"/>
  <c r="N197" i="2"/>
  <c r="O197" i="2"/>
  <c r="P197" i="2"/>
  <c r="M198" i="2"/>
  <c r="N198" i="2"/>
  <c r="O198" i="2"/>
  <c r="P198" i="2"/>
  <c r="M199" i="2"/>
  <c r="N199" i="2"/>
  <c r="O199" i="2"/>
  <c r="P199" i="2"/>
  <c r="M200" i="2"/>
  <c r="N200" i="2"/>
  <c r="O200" i="2"/>
  <c r="P200" i="2"/>
  <c r="M201" i="2"/>
  <c r="N201" i="2"/>
  <c r="O201" i="2"/>
  <c r="P201" i="2"/>
  <c r="M202" i="2"/>
  <c r="N202" i="2"/>
  <c r="O202" i="2"/>
  <c r="P202" i="2"/>
  <c r="M203" i="2"/>
  <c r="N203" i="2"/>
  <c r="O203" i="2"/>
  <c r="P203" i="2"/>
  <c r="M204" i="2"/>
  <c r="N204" i="2"/>
  <c r="O204" i="2"/>
  <c r="P204" i="2"/>
  <c r="M205" i="2"/>
  <c r="N205" i="2"/>
  <c r="O205" i="2"/>
  <c r="P205" i="2"/>
  <c r="M206" i="2"/>
  <c r="N206" i="2"/>
  <c r="O206" i="2"/>
  <c r="P206" i="2"/>
  <c r="M207" i="2"/>
  <c r="N207" i="2"/>
  <c r="O207" i="2"/>
  <c r="P207" i="2"/>
  <c r="M208" i="2"/>
  <c r="N208" i="2"/>
  <c r="O208" i="2"/>
  <c r="P208" i="2"/>
  <c r="M209" i="2"/>
  <c r="N209" i="2"/>
  <c r="O209" i="2"/>
  <c r="P209" i="2"/>
  <c r="M210" i="2"/>
  <c r="N210" i="2"/>
  <c r="O210" i="2"/>
  <c r="P210" i="2"/>
  <c r="M211" i="2"/>
  <c r="N211" i="2"/>
  <c r="O211" i="2"/>
  <c r="P211" i="2"/>
  <c r="M212" i="2"/>
  <c r="N212" i="2"/>
  <c r="O212" i="2"/>
  <c r="P212" i="2"/>
  <c r="M213" i="2"/>
  <c r="N213" i="2"/>
  <c r="O213" i="2"/>
  <c r="P213" i="2"/>
  <c r="M214" i="2"/>
  <c r="N214" i="2"/>
  <c r="O214" i="2"/>
  <c r="P214" i="2"/>
  <c r="M215" i="2"/>
  <c r="N215" i="2"/>
  <c r="O215" i="2"/>
  <c r="P215" i="2"/>
  <c r="M216" i="2"/>
  <c r="N216" i="2"/>
  <c r="O216" i="2"/>
  <c r="P216" i="2"/>
  <c r="M217" i="2"/>
  <c r="N217" i="2"/>
  <c r="O217" i="2"/>
  <c r="P217" i="2"/>
  <c r="M218" i="2"/>
  <c r="N218" i="2"/>
  <c r="O218" i="2"/>
  <c r="P218" i="2"/>
  <c r="M219" i="2"/>
  <c r="N219" i="2"/>
  <c r="O219" i="2"/>
  <c r="P219" i="2"/>
  <c r="M220" i="2"/>
  <c r="N220" i="2"/>
  <c r="O220" i="2"/>
  <c r="P220" i="2"/>
  <c r="M221" i="2"/>
  <c r="N221" i="2"/>
  <c r="O221" i="2"/>
  <c r="P221" i="2"/>
  <c r="M222" i="2"/>
  <c r="N222" i="2"/>
  <c r="O222" i="2"/>
  <c r="P222" i="2"/>
  <c r="M223" i="2"/>
  <c r="N223" i="2"/>
  <c r="O223" i="2"/>
  <c r="P223" i="2"/>
  <c r="M224" i="2"/>
  <c r="N224" i="2"/>
  <c r="O224" i="2"/>
  <c r="P224" i="2"/>
  <c r="M225" i="2"/>
  <c r="N225" i="2"/>
  <c r="O225" i="2"/>
  <c r="P225" i="2"/>
  <c r="M226" i="2"/>
  <c r="N226" i="2"/>
  <c r="O226" i="2"/>
  <c r="P226" i="2"/>
  <c r="M227" i="2"/>
  <c r="N227" i="2"/>
  <c r="O227" i="2"/>
  <c r="P227" i="2"/>
  <c r="M228" i="2"/>
  <c r="N228" i="2"/>
  <c r="O228" i="2"/>
  <c r="P228" i="2"/>
  <c r="M229" i="2"/>
  <c r="N229" i="2"/>
  <c r="O229" i="2"/>
  <c r="P229" i="2"/>
  <c r="M230" i="2"/>
  <c r="N230" i="2"/>
  <c r="O230" i="2"/>
  <c r="P230" i="2"/>
  <c r="M231" i="2"/>
  <c r="N231" i="2"/>
  <c r="O231" i="2"/>
  <c r="P231" i="2"/>
  <c r="M232" i="2"/>
  <c r="N232" i="2"/>
  <c r="O232" i="2"/>
  <c r="P232" i="2"/>
  <c r="M233" i="2"/>
  <c r="N233" i="2"/>
  <c r="O233" i="2"/>
  <c r="P233" i="2"/>
  <c r="M234" i="2"/>
  <c r="N234" i="2"/>
  <c r="O234" i="2"/>
  <c r="P234" i="2"/>
  <c r="M235" i="2"/>
  <c r="N235" i="2"/>
  <c r="O235" i="2"/>
  <c r="P235" i="2"/>
  <c r="M236" i="2"/>
  <c r="N236" i="2"/>
  <c r="O236" i="2"/>
  <c r="P236" i="2"/>
  <c r="M237" i="2"/>
  <c r="N237" i="2"/>
  <c r="O237" i="2"/>
  <c r="P237" i="2"/>
  <c r="M238" i="2"/>
  <c r="N238" i="2"/>
  <c r="O238" i="2"/>
  <c r="P238" i="2"/>
  <c r="M239" i="2"/>
  <c r="N239" i="2"/>
  <c r="O239" i="2"/>
  <c r="P239" i="2"/>
  <c r="M240" i="2"/>
  <c r="N240" i="2"/>
  <c r="O240" i="2"/>
  <c r="P240" i="2"/>
  <c r="M241" i="2"/>
  <c r="N241" i="2"/>
  <c r="O241" i="2"/>
  <c r="P241" i="2"/>
  <c r="M242" i="2"/>
  <c r="N242" i="2"/>
  <c r="O242" i="2"/>
  <c r="P242" i="2"/>
  <c r="M243" i="2"/>
  <c r="N243" i="2"/>
  <c r="O243" i="2"/>
  <c r="P243" i="2"/>
  <c r="M244" i="2"/>
  <c r="N244" i="2"/>
  <c r="O244" i="2"/>
  <c r="P244" i="2"/>
  <c r="M245" i="2"/>
  <c r="N245" i="2"/>
  <c r="O245" i="2"/>
  <c r="P245" i="2"/>
  <c r="M246" i="2"/>
  <c r="N246" i="2"/>
  <c r="O246" i="2"/>
  <c r="P246" i="2"/>
  <c r="M247" i="2"/>
  <c r="N247" i="2"/>
  <c r="O247" i="2"/>
  <c r="P247" i="2"/>
  <c r="M248" i="2"/>
  <c r="N248" i="2"/>
  <c r="O248" i="2"/>
  <c r="P248" i="2"/>
  <c r="M249" i="2"/>
  <c r="N249" i="2"/>
  <c r="O249" i="2"/>
  <c r="P249" i="2"/>
  <c r="M250" i="2"/>
  <c r="N250" i="2"/>
  <c r="O250" i="2"/>
  <c r="P250" i="2"/>
  <c r="M251" i="2"/>
  <c r="N251" i="2"/>
  <c r="O251" i="2"/>
  <c r="P251" i="2"/>
  <c r="M252" i="2"/>
  <c r="N252" i="2"/>
  <c r="O252" i="2"/>
  <c r="P252" i="2"/>
  <c r="M253" i="2"/>
  <c r="N253" i="2"/>
  <c r="O253" i="2"/>
  <c r="P253" i="2"/>
  <c r="M254" i="2"/>
  <c r="N254" i="2"/>
  <c r="O254" i="2"/>
  <c r="P254" i="2"/>
  <c r="M255" i="2"/>
  <c r="N255" i="2"/>
  <c r="O255" i="2"/>
  <c r="P255" i="2"/>
  <c r="M256" i="2"/>
  <c r="N256" i="2"/>
  <c r="O256" i="2"/>
  <c r="P256" i="2"/>
  <c r="M257" i="2"/>
  <c r="N257" i="2"/>
  <c r="O257" i="2"/>
  <c r="P257" i="2"/>
  <c r="M258" i="2"/>
  <c r="N258" i="2"/>
  <c r="O258" i="2"/>
  <c r="P258" i="2"/>
  <c r="M259" i="2"/>
  <c r="N259" i="2"/>
  <c r="O259" i="2"/>
  <c r="P259" i="2"/>
  <c r="M260" i="2"/>
  <c r="N260" i="2"/>
  <c r="O260" i="2"/>
  <c r="P260" i="2"/>
  <c r="M261" i="2"/>
  <c r="N261" i="2"/>
  <c r="O261" i="2"/>
  <c r="P261" i="2"/>
  <c r="M262" i="2"/>
  <c r="N262" i="2"/>
  <c r="O262" i="2"/>
  <c r="P262" i="2"/>
  <c r="M263" i="2"/>
  <c r="N263" i="2"/>
  <c r="O263" i="2"/>
  <c r="P263" i="2"/>
  <c r="M264" i="2"/>
  <c r="N264" i="2"/>
  <c r="O264" i="2"/>
  <c r="P264" i="2"/>
  <c r="M265" i="2"/>
  <c r="N265" i="2"/>
  <c r="O265" i="2"/>
  <c r="P265" i="2"/>
  <c r="M266" i="2"/>
  <c r="N266" i="2"/>
  <c r="O266" i="2"/>
  <c r="P266" i="2"/>
  <c r="M267" i="2"/>
  <c r="N267" i="2"/>
  <c r="O267" i="2"/>
  <c r="P267" i="2"/>
  <c r="M268" i="2"/>
  <c r="N268" i="2"/>
  <c r="O268" i="2"/>
  <c r="P268" i="2"/>
  <c r="M269" i="2"/>
  <c r="N269" i="2"/>
  <c r="O269" i="2"/>
  <c r="P269" i="2"/>
  <c r="M270" i="2"/>
  <c r="N270" i="2"/>
  <c r="O270" i="2"/>
  <c r="P270" i="2"/>
  <c r="M271" i="2"/>
  <c r="N271" i="2"/>
  <c r="O271" i="2"/>
  <c r="P271" i="2"/>
  <c r="M272" i="2"/>
  <c r="N272" i="2"/>
  <c r="O272" i="2"/>
  <c r="P272" i="2"/>
  <c r="M273" i="2"/>
  <c r="N273" i="2"/>
  <c r="O273" i="2"/>
  <c r="P273" i="2"/>
  <c r="M274" i="2"/>
  <c r="N274" i="2"/>
  <c r="O274" i="2"/>
  <c r="P274" i="2"/>
  <c r="M275" i="2"/>
  <c r="N275" i="2"/>
  <c r="O275" i="2"/>
  <c r="P275" i="2"/>
  <c r="M276" i="2"/>
  <c r="N276" i="2"/>
  <c r="O276" i="2"/>
  <c r="P276" i="2"/>
  <c r="M277" i="2"/>
  <c r="N277" i="2"/>
  <c r="O277" i="2"/>
  <c r="P277" i="2"/>
  <c r="M278" i="2"/>
  <c r="N278" i="2"/>
  <c r="O278" i="2"/>
  <c r="P278" i="2"/>
  <c r="M279" i="2"/>
  <c r="N279" i="2"/>
  <c r="O279" i="2"/>
  <c r="P279" i="2"/>
  <c r="M280" i="2"/>
  <c r="N280" i="2"/>
  <c r="O280" i="2"/>
  <c r="P280" i="2"/>
  <c r="M281" i="2"/>
  <c r="N281" i="2"/>
  <c r="O281" i="2"/>
  <c r="P281" i="2"/>
  <c r="M282" i="2"/>
  <c r="N282" i="2"/>
  <c r="O282" i="2"/>
  <c r="P282" i="2"/>
  <c r="M283" i="2"/>
  <c r="N283" i="2"/>
  <c r="O283" i="2"/>
  <c r="P283" i="2"/>
  <c r="M284" i="2"/>
  <c r="N284" i="2"/>
  <c r="O284" i="2"/>
  <c r="P284" i="2"/>
  <c r="M285" i="2"/>
  <c r="N285" i="2"/>
  <c r="O285" i="2"/>
  <c r="P285" i="2"/>
  <c r="M286" i="2"/>
  <c r="N286" i="2"/>
  <c r="O286" i="2"/>
  <c r="P286" i="2"/>
  <c r="M287" i="2"/>
  <c r="N287" i="2"/>
  <c r="O287" i="2"/>
  <c r="P287" i="2"/>
  <c r="M288" i="2"/>
  <c r="N288" i="2"/>
  <c r="O288" i="2"/>
  <c r="P288" i="2"/>
  <c r="M289" i="2"/>
  <c r="N289" i="2"/>
  <c r="O289" i="2"/>
  <c r="P289" i="2"/>
  <c r="M290" i="2"/>
  <c r="N290" i="2"/>
  <c r="O290" i="2"/>
  <c r="P290" i="2"/>
  <c r="M291" i="2"/>
  <c r="N291" i="2"/>
  <c r="O291" i="2"/>
  <c r="P291" i="2"/>
  <c r="M292" i="2"/>
  <c r="N292" i="2"/>
  <c r="O292" i="2"/>
  <c r="P292" i="2"/>
  <c r="M293" i="2"/>
  <c r="N293" i="2"/>
  <c r="O293" i="2"/>
  <c r="P293" i="2"/>
  <c r="M294" i="2"/>
  <c r="N294" i="2"/>
  <c r="O294" i="2"/>
  <c r="P294" i="2"/>
  <c r="M295" i="2"/>
  <c r="N295" i="2"/>
  <c r="O295" i="2"/>
  <c r="P295" i="2"/>
  <c r="M296" i="2"/>
  <c r="N296" i="2"/>
  <c r="O296" i="2"/>
  <c r="P296" i="2"/>
  <c r="M297" i="2"/>
  <c r="N297" i="2"/>
  <c r="O297" i="2"/>
  <c r="P297" i="2"/>
  <c r="M298" i="2"/>
  <c r="N298" i="2"/>
  <c r="O298" i="2"/>
  <c r="P298" i="2"/>
  <c r="M299" i="2"/>
  <c r="N299" i="2"/>
  <c r="O299" i="2"/>
  <c r="P299" i="2"/>
  <c r="M300" i="2"/>
  <c r="N300" i="2"/>
  <c r="O300" i="2"/>
  <c r="P300" i="2"/>
  <c r="M301" i="2"/>
  <c r="N301" i="2"/>
  <c r="O301" i="2"/>
  <c r="P301" i="2"/>
  <c r="M302" i="2"/>
  <c r="N302" i="2"/>
  <c r="O302" i="2"/>
  <c r="P302" i="2"/>
  <c r="M303" i="2"/>
  <c r="N303" i="2"/>
  <c r="O303" i="2"/>
  <c r="P303" i="2"/>
  <c r="M304" i="2"/>
  <c r="N304" i="2"/>
  <c r="O304" i="2"/>
  <c r="P304" i="2"/>
  <c r="M305" i="2"/>
  <c r="N305" i="2"/>
  <c r="O305" i="2"/>
  <c r="P305" i="2"/>
  <c r="M306" i="2"/>
  <c r="N306" i="2"/>
  <c r="O306" i="2"/>
  <c r="P306" i="2"/>
  <c r="M307" i="2"/>
  <c r="N307" i="2"/>
  <c r="O307" i="2"/>
  <c r="P307" i="2"/>
  <c r="M308" i="2"/>
  <c r="N308" i="2"/>
  <c r="O308" i="2"/>
  <c r="P308" i="2"/>
  <c r="M309" i="2"/>
  <c r="N309" i="2"/>
  <c r="O309" i="2"/>
  <c r="P309" i="2"/>
  <c r="M310" i="2"/>
  <c r="N310" i="2"/>
  <c r="O310" i="2"/>
  <c r="P310" i="2"/>
  <c r="M311" i="2"/>
  <c r="N311" i="2"/>
  <c r="O311" i="2"/>
  <c r="P311" i="2"/>
  <c r="M312" i="2"/>
  <c r="N312" i="2"/>
  <c r="O312" i="2"/>
  <c r="P312" i="2"/>
  <c r="M313" i="2"/>
  <c r="N313" i="2"/>
  <c r="O313" i="2"/>
  <c r="P313" i="2"/>
  <c r="M314" i="2"/>
  <c r="N314" i="2"/>
  <c r="O314" i="2"/>
  <c r="P314" i="2"/>
  <c r="M315" i="2"/>
  <c r="N315" i="2"/>
  <c r="O315" i="2"/>
  <c r="P315" i="2"/>
  <c r="M316" i="2"/>
  <c r="N316" i="2"/>
  <c r="O316" i="2"/>
  <c r="P316" i="2"/>
  <c r="M317" i="2"/>
  <c r="N317" i="2"/>
  <c r="O317" i="2"/>
  <c r="P317" i="2"/>
  <c r="M318" i="2"/>
  <c r="N318" i="2"/>
  <c r="O318" i="2"/>
  <c r="P318" i="2"/>
  <c r="M319" i="2"/>
  <c r="N319" i="2"/>
  <c r="O319" i="2"/>
  <c r="P319" i="2"/>
  <c r="M320" i="2"/>
  <c r="N320" i="2"/>
  <c r="O320" i="2"/>
  <c r="P320" i="2"/>
  <c r="M321" i="2"/>
  <c r="N321" i="2"/>
  <c r="O321" i="2"/>
  <c r="P321" i="2"/>
  <c r="M322" i="2"/>
  <c r="N322" i="2"/>
  <c r="O322" i="2"/>
  <c r="P322" i="2"/>
  <c r="M323" i="2"/>
  <c r="N323" i="2"/>
  <c r="O323" i="2"/>
  <c r="P323" i="2"/>
  <c r="M324" i="2"/>
  <c r="N324" i="2"/>
  <c r="O324" i="2"/>
  <c r="P324" i="2"/>
  <c r="M325" i="2"/>
  <c r="N325" i="2"/>
  <c r="O325" i="2"/>
  <c r="P325" i="2"/>
  <c r="M326" i="2"/>
  <c r="N326" i="2"/>
  <c r="O326" i="2"/>
  <c r="P326" i="2"/>
  <c r="M327" i="2"/>
  <c r="N327" i="2"/>
  <c r="O327" i="2"/>
  <c r="P327" i="2"/>
  <c r="M328" i="2"/>
  <c r="N328" i="2"/>
  <c r="O328" i="2"/>
  <c r="P328" i="2"/>
  <c r="M329" i="2"/>
  <c r="N329" i="2"/>
  <c r="O329" i="2"/>
  <c r="P329" i="2"/>
  <c r="M330" i="2"/>
  <c r="N330" i="2"/>
  <c r="O330" i="2"/>
  <c r="P330" i="2"/>
  <c r="M331" i="2"/>
  <c r="N331" i="2"/>
  <c r="O331" i="2"/>
  <c r="P331" i="2"/>
  <c r="M332" i="2"/>
  <c r="N332" i="2"/>
  <c r="O332" i="2"/>
  <c r="P332" i="2"/>
  <c r="M333" i="2"/>
  <c r="N333" i="2"/>
  <c r="O333" i="2"/>
  <c r="P333" i="2"/>
  <c r="M334" i="2"/>
  <c r="N334" i="2"/>
  <c r="O334" i="2"/>
  <c r="P334" i="2"/>
  <c r="M335" i="2"/>
  <c r="N335" i="2"/>
  <c r="O335" i="2"/>
  <c r="P335" i="2"/>
  <c r="M336" i="2"/>
  <c r="N336" i="2"/>
  <c r="O336" i="2"/>
  <c r="P336" i="2"/>
  <c r="M337" i="2"/>
  <c r="N337" i="2"/>
  <c r="O337" i="2"/>
  <c r="P337" i="2"/>
  <c r="M338" i="2"/>
  <c r="N338" i="2"/>
  <c r="O338" i="2"/>
  <c r="P338" i="2"/>
  <c r="M339" i="2"/>
  <c r="N339" i="2"/>
  <c r="O339" i="2"/>
  <c r="P339" i="2"/>
  <c r="M340" i="2"/>
  <c r="N340" i="2"/>
  <c r="O340" i="2"/>
  <c r="P340" i="2"/>
  <c r="M341" i="2"/>
  <c r="N341" i="2"/>
  <c r="O341" i="2"/>
  <c r="P341" i="2"/>
  <c r="M342" i="2"/>
  <c r="N342" i="2"/>
  <c r="O342" i="2"/>
  <c r="P342" i="2"/>
  <c r="M343" i="2"/>
  <c r="N343" i="2"/>
  <c r="O343" i="2"/>
  <c r="P343" i="2"/>
  <c r="M344" i="2"/>
  <c r="N344" i="2"/>
  <c r="O344" i="2"/>
  <c r="P344" i="2"/>
  <c r="M345" i="2"/>
  <c r="N345" i="2"/>
  <c r="O345" i="2"/>
  <c r="P345" i="2"/>
  <c r="M346" i="2"/>
  <c r="N346" i="2"/>
  <c r="O346" i="2"/>
  <c r="P346" i="2"/>
  <c r="M347" i="2"/>
  <c r="N347" i="2"/>
  <c r="O347" i="2"/>
  <c r="P347" i="2"/>
  <c r="M348" i="2"/>
  <c r="N348" i="2"/>
  <c r="O348" i="2"/>
  <c r="P348" i="2"/>
  <c r="M349" i="2"/>
  <c r="N349" i="2"/>
  <c r="O349" i="2"/>
  <c r="P349" i="2"/>
  <c r="M350" i="2"/>
  <c r="N350" i="2"/>
  <c r="O350" i="2"/>
  <c r="P350" i="2"/>
  <c r="M351" i="2"/>
  <c r="N351" i="2"/>
  <c r="O351" i="2"/>
  <c r="P351" i="2"/>
  <c r="M352" i="2"/>
  <c r="N352" i="2"/>
  <c r="O352" i="2"/>
  <c r="P352" i="2"/>
  <c r="M353" i="2"/>
  <c r="N353" i="2"/>
  <c r="O353" i="2"/>
  <c r="P353" i="2"/>
  <c r="M354" i="2"/>
  <c r="N354" i="2"/>
  <c r="O354" i="2"/>
  <c r="P354" i="2"/>
  <c r="M355" i="2"/>
  <c r="N355" i="2"/>
  <c r="O355" i="2"/>
  <c r="P355" i="2"/>
  <c r="M356" i="2"/>
  <c r="N356" i="2"/>
  <c r="O356" i="2"/>
  <c r="P356" i="2"/>
  <c r="M357" i="2"/>
  <c r="N357" i="2"/>
  <c r="O357" i="2"/>
  <c r="P357" i="2"/>
  <c r="M358" i="2"/>
  <c r="N358" i="2"/>
  <c r="O358" i="2"/>
  <c r="P358" i="2"/>
  <c r="M359" i="2"/>
  <c r="N359" i="2"/>
  <c r="O359" i="2"/>
  <c r="P359" i="2"/>
  <c r="M360" i="2"/>
  <c r="N360" i="2"/>
  <c r="O360" i="2"/>
  <c r="P360" i="2"/>
  <c r="M361" i="2"/>
  <c r="N361" i="2"/>
  <c r="O361" i="2"/>
  <c r="P361" i="2"/>
  <c r="M362" i="2"/>
  <c r="N362" i="2"/>
  <c r="O362" i="2"/>
  <c r="P362" i="2"/>
  <c r="M363" i="2"/>
  <c r="N363" i="2"/>
  <c r="O363" i="2"/>
  <c r="P363" i="2"/>
  <c r="M364" i="2"/>
  <c r="N364" i="2"/>
  <c r="O364" i="2"/>
  <c r="P364" i="2"/>
  <c r="M365" i="2"/>
  <c r="N365" i="2"/>
  <c r="O365" i="2"/>
  <c r="P365" i="2"/>
  <c r="M366" i="2"/>
  <c r="N366" i="2"/>
  <c r="O366" i="2"/>
  <c r="P366" i="2"/>
  <c r="M367" i="2"/>
  <c r="N367" i="2"/>
  <c r="O367" i="2"/>
  <c r="P367" i="2"/>
  <c r="M368" i="2"/>
  <c r="N368" i="2"/>
  <c r="O368" i="2"/>
  <c r="P368" i="2"/>
  <c r="M369" i="2"/>
  <c r="N369" i="2"/>
  <c r="O369" i="2"/>
  <c r="P369" i="2"/>
  <c r="M370" i="2"/>
  <c r="N370" i="2"/>
  <c r="O370" i="2"/>
  <c r="P370" i="2"/>
  <c r="M371" i="2"/>
  <c r="N371" i="2"/>
  <c r="O371" i="2"/>
  <c r="P371" i="2"/>
  <c r="M372" i="2"/>
  <c r="N372" i="2"/>
  <c r="O372" i="2"/>
  <c r="P372" i="2"/>
  <c r="M373" i="2"/>
  <c r="N373" i="2"/>
  <c r="O373" i="2"/>
  <c r="P373" i="2"/>
  <c r="M374" i="2"/>
  <c r="N374" i="2"/>
  <c r="O374" i="2"/>
  <c r="P374" i="2"/>
  <c r="M375" i="2"/>
  <c r="N375" i="2"/>
  <c r="O375" i="2"/>
  <c r="P375" i="2"/>
  <c r="M376" i="2"/>
  <c r="N376" i="2"/>
  <c r="O376" i="2"/>
  <c r="P376" i="2"/>
  <c r="M377" i="2"/>
  <c r="N377" i="2"/>
  <c r="O377" i="2"/>
  <c r="P377" i="2"/>
  <c r="M378" i="2"/>
  <c r="N378" i="2"/>
  <c r="O378" i="2"/>
  <c r="P378" i="2"/>
  <c r="M379" i="2"/>
  <c r="N379" i="2"/>
  <c r="O379" i="2"/>
  <c r="P379" i="2"/>
  <c r="M380" i="2"/>
  <c r="N380" i="2"/>
  <c r="O380" i="2"/>
  <c r="P380" i="2"/>
  <c r="M381" i="2"/>
  <c r="N381" i="2"/>
  <c r="O381" i="2"/>
  <c r="P381" i="2"/>
  <c r="M382" i="2"/>
  <c r="N382" i="2"/>
  <c r="O382" i="2"/>
  <c r="P382" i="2"/>
  <c r="M383" i="2"/>
  <c r="N383" i="2"/>
  <c r="O383" i="2"/>
  <c r="P383" i="2"/>
  <c r="M384" i="2"/>
  <c r="N384" i="2"/>
  <c r="O384" i="2"/>
  <c r="P384" i="2"/>
  <c r="M385" i="2"/>
  <c r="N385" i="2"/>
  <c r="O385" i="2"/>
  <c r="P385" i="2"/>
  <c r="M386" i="2"/>
  <c r="N386" i="2"/>
  <c r="O386" i="2"/>
  <c r="P386" i="2"/>
  <c r="M387" i="2"/>
  <c r="N387" i="2"/>
  <c r="O387" i="2"/>
  <c r="P387" i="2"/>
  <c r="M388" i="2"/>
  <c r="N388" i="2"/>
  <c r="O388" i="2"/>
  <c r="P388" i="2"/>
  <c r="M389" i="2"/>
  <c r="N389" i="2"/>
  <c r="O389" i="2"/>
  <c r="P389" i="2"/>
  <c r="M390" i="2"/>
  <c r="N390" i="2"/>
  <c r="O390" i="2"/>
  <c r="P390" i="2"/>
  <c r="M391" i="2"/>
  <c r="N391" i="2"/>
  <c r="O391" i="2"/>
  <c r="P391" i="2"/>
  <c r="M392" i="2"/>
  <c r="N392" i="2"/>
  <c r="O392" i="2"/>
  <c r="P392" i="2"/>
  <c r="M393" i="2"/>
  <c r="N393" i="2"/>
  <c r="O393" i="2"/>
  <c r="P393" i="2"/>
  <c r="M394" i="2"/>
  <c r="N394" i="2"/>
  <c r="O394" i="2"/>
  <c r="P394" i="2"/>
  <c r="M395" i="2"/>
  <c r="N395" i="2"/>
  <c r="O395" i="2"/>
  <c r="P395" i="2"/>
  <c r="M396" i="2"/>
  <c r="N396" i="2"/>
  <c r="O396" i="2"/>
  <c r="P396" i="2"/>
  <c r="M397" i="2"/>
  <c r="N397" i="2"/>
  <c r="O397" i="2"/>
  <c r="P397" i="2"/>
  <c r="M398" i="2"/>
  <c r="N398" i="2"/>
  <c r="O398" i="2"/>
  <c r="P398" i="2"/>
  <c r="M399" i="2"/>
  <c r="N399" i="2"/>
  <c r="O399" i="2"/>
  <c r="P399" i="2"/>
  <c r="M400" i="2"/>
  <c r="N400" i="2"/>
  <c r="O400" i="2"/>
  <c r="P400" i="2"/>
  <c r="M401" i="2"/>
  <c r="N401" i="2"/>
  <c r="O401" i="2"/>
  <c r="P401" i="2"/>
  <c r="M402" i="2"/>
  <c r="N402" i="2"/>
  <c r="O402" i="2"/>
  <c r="P402" i="2"/>
  <c r="M403" i="2"/>
  <c r="N403" i="2"/>
  <c r="O403" i="2"/>
  <c r="P403" i="2"/>
  <c r="AB271" i="10" l="1"/>
  <c r="AC214" i="10"/>
  <c r="Z202" i="10"/>
  <c r="AC202" i="10" s="1"/>
  <c r="AB164" i="10"/>
  <c r="Z313" i="10"/>
  <c r="AC313" i="10" s="1"/>
  <c r="AB334" i="10"/>
  <c r="Z281" i="10"/>
  <c r="AC281" i="10" s="1"/>
  <c r="AB109" i="10"/>
  <c r="AB399" i="10"/>
  <c r="AB39" i="10"/>
  <c r="Z196" i="10"/>
  <c r="AC196" i="10" s="1"/>
  <c r="AB71" i="10"/>
  <c r="AC220" i="10"/>
  <c r="AB260" i="10"/>
  <c r="Z240" i="10"/>
  <c r="AC240" i="10" s="1"/>
  <c r="AB292" i="10"/>
  <c r="Z87" i="10"/>
  <c r="AC87" i="10" s="1"/>
  <c r="AC395" i="10"/>
  <c r="AC107" i="10"/>
  <c r="AB339" i="10"/>
  <c r="AC254" i="10"/>
  <c r="AB212" i="10"/>
  <c r="AC167" i="10"/>
  <c r="AC299" i="10"/>
  <c r="AC160" i="10"/>
  <c r="AC358" i="10"/>
  <c r="AC322" i="10"/>
  <c r="AC178" i="10"/>
  <c r="AC67" i="10"/>
  <c r="AC115" i="10"/>
  <c r="AC184" i="10"/>
  <c r="AB153" i="10"/>
  <c r="AC79" i="10"/>
  <c r="AB74" i="10"/>
  <c r="AC371" i="10"/>
  <c r="AC7" i="10"/>
  <c r="AC328" i="10"/>
  <c r="AB332" i="10"/>
  <c r="AB382" i="10"/>
  <c r="AC340" i="10"/>
  <c r="AC47" i="10"/>
  <c r="AC23" i="10"/>
  <c r="Z374" i="10"/>
  <c r="AC374" i="10" s="1"/>
  <c r="AB374" i="10"/>
  <c r="Z215" i="10"/>
  <c r="AC215" i="10" s="1"/>
  <c r="AB215" i="10"/>
  <c r="Z186" i="10"/>
  <c r="AC186" i="10" s="1"/>
  <c r="AB186" i="10"/>
  <c r="Z143" i="10"/>
  <c r="AC143" i="10" s="1"/>
  <c r="AB143" i="10"/>
  <c r="Z336" i="10"/>
  <c r="AC336" i="10" s="1"/>
  <c r="AB336" i="10"/>
  <c r="Z126" i="10"/>
  <c r="AC126" i="10" s="1"/>
  <c r="AB126" i="10"/>
  <c r="Z138" i="10"/>
  <c r="AC138" i="10" s="1"/>
  <c r="AB138" i="10"/>
  <c r="Z34" i="10"/>
  <c r="AC34" i="10" s="1"/>
  <c r="AB34" i="10"/>
  <c r="Z205" i="10"/>
  <c r="AC205" i="10" s="1"/>
  <c r="AB205" i="10"/>
  <c r="Z27" i="10"/>
  <c r="AC27" i="10" s="1"/>
  <c r="AB27" i="10"/>
  <c r="Z218" i="10"/>
  <c r="AC218" i="10" s="1"/>
  <c r="AB218" i="10"/>
  <c r="Z223" i="10"/>
  <c r="AC223" i="10" s="1"/>
  <c r="AB223" i="10"/>
  <c r="Z242" i="10"/>
  <c r="AC242" i="10" s="1"/>
  <c r="AB242" i="10"/>
  <c r="Z232" i="10"/>
  <c r="AC232" i="10" s="1"/>
  <c r="AB232" i="10"/>
  <c r="Z88" i="10"/>
  <c r="AC88" i="10" s="1"/>
  <c r="AB88" i="10"/>
  <c r="Z9" i="10"/>
  <c r="AC9" i="10" s="1"/>
  <c r="AB9" i="10"/>
  <c r="Z82" i="10"/>
  <c r="AC82" i="10" s="1"/>
  <c r="AB82" i="10"/>
  <c r="Z273" i="10"/>
  <c r="AC273" i="10" s="1"/>
  <c r="AB273" i="10"/>
  <c r="Z342" i="10"/>
  <c r="AC342" i="10" s="1"/>
  <c r="AB342" i="10"/>
  <c r="Z255" i="10"/>
  <c r="AC255" i="10" s="1"/>
  <c r="AB255" i="10"/>
  <c r="Z89" i="10"/>
  <c r="AC89" i="10" s="1"/>
  <c r="AB89" i="10"/>
  <c r="Z177" i="10"/>
  <c r="AC177" i="10" s="1"/>
  <c r="AB177" i="10"/>
  <c r="Z265" i="10"/>
  <c r="AC265" i="10" s="1"/>
  <c r="AB265" i="10"/>
  <c r="Z303" i="10"/>
  <c r="AC303" i="10" s="1"/>
  <c r="AB303" i="10"/>
  <c r="Z224" i="10"/>
  <c r="AC224" i="10" s="1"/>
  <c r="AB224" i="10"/>
  <c r="Z25" i="10"/>
  <c r="AC25" i="10" s="1"/>
  <c r="AB25" i="10"/>
  <c r="Z85" i="10"/>
  <c r="AC85" i="10" s="1"/>
  <c r="AB85" i="10"/>
  <c r="Z12" i="10"/>
  <c r="AC12" i="10" s="1"/>
  <c r="AB12" i="10"/>
  <c r="AC43" i="10"/>
  <c r="Z10" i="10"/>
  <c r="AC10" i="10" s="1"/>
  <c r="AB10" i="10"/>
  <c r="AC201" i="10"/>
  <c r="AC148" i="10"/>
  <c r="AC59" i="10"/>
  <c r="AC275" i="10"/>
  <c r="AC136" i="10"/>
  <c r="Z36" i="10"/>
  <c r="AC36" i="10" s="1"/>
  <c r="AB36" i="10"/>
  <c r="Z211" i="10"/>
  <c r="AC211" i="10" s="1"/>
  <c r="AB211" i="10"/>
  <c r="Z381" i="10"/>
  <c r="AC381" i="10" s="1"/>
  <c r="AB381" i="10"/>
  <c r="Z58" i="10"/>
  <c r="AC58" i="10" s="1"/>
  <c r="AB58" i="10"/>
  <c r="Z104" i="10"/>
  <c r="AC104" i="10" s="1"/>
  <c r="AB104" i="10"/>
  <c r="Z139" i="10"/>
  <c r="AC139" i="10" s="1"/>
  <c r="AB139" i="10"/>
  <c r="Z387" i="10"/>
  <c r="AC387" i="10" s="1"/>
  <c r="AB387" i="10"/>
  <c r="Z219" i="10"/>
  <c r="AC219" i="10" s="1"/>
  <c r="AB219" i="10"/>
  <c r="Z253" i="10"/>
  <c r="AC253" i="10" s="1"/>
  <c r="AB253" i="10"/>
  <c r="Z221" i="10"/>
  <c r="AC221" i="10" s="1"/>
  <c r="AB221" i="10"/>
  <c r="Z49" i="10"/>
  <c r="AC49" i="10" s="1"/>
  <c r="AB49" i="10"/>
  <c r="Z188" i="10"/>
  <c r="AC188" i="10" s="1"/>
  <c r="AB188" i="10"/>
  <c r="Z353" i="10"/>
  <c r="AC353" i="10" s="1"/>
  <c r="AB353" i="10"/>
  <c r="Z17" i="10"/>
  <c r="AC17" i="10" s="1"/>
  <c r="AB17" i="10"/>
  <c r="Z112" i="10"/>
  <c r="AC112" i="10" s="1"/>
  <c r="AB112" i="10"/>
  <c r="Z29" i="10"/>
  <c r="AC29" i="10" s="1"/>
  <c r="AB29" i="10"/>
  <c r="Z250" i="10"/>
  <c r="AC250" i="10" s="1"/>
  <c r="AB250" i="10"/>
  <c r="Z168" i="10"/>
  <c r="AC168" i="10" s="1"/>
  <c r="AB168" i="10"/>
  <c r="Z154" i="10"/>
  <c r="AC154" i="10" s="1"/>
  <c r="AB154" i="10"/>
  <c r="Z80" i="10"/>
  <c r="AC80" i="10" s="1"/>
  <c r="AB80" i="10"/>
  <c r="Z175" i="10"/>
  <c r="AC175" i="10" s="1"/>
  <c r="AB175" i="10"/>
  <c r="Z99" i="10"/>
  <c r="AC99" i="10" s="1"/>
  <c r="AB99" i="10"/>
  <c r="Z169" i="10"/>
  <c r="AC169" i="10" s="1"/>
  <c r="AB169" i="10"/>
  <c r="Z6" i="10"/>
  <c r="AC6" i="10" s="1"/>
  <c r="AB6" i="10"/>
  <c r="Z69" i="10"/>
  <c r="AC69" i="10" s="1"/>
  <c r="AB69" i="10"/>
  <c r="Z101" i="10"/>
  <c r="AC101" i="10" s="1"/>
  <c r="AB101" i="10"/>
  <c r="Z199" i="10"/>
  <c r="AC199" i="10" s="1"/>
  <c r="AB199" i="10"/>
  <c r="Z354" i="10"/>
  <c r="AC354" i="10" s="1"/>
  <c r="AB354" i="10"/>
  <c r="Z247" i="10"/>
  <c r="AC247" i="10" s="1"/>
  <c r="AB247" i="10"/>
  <c r="Z20" i="10"/>
  <c r="AC20" i="10" s="1"/>
  <c r="AB20" i="10"/>
  <c r="Z237" i="10"/>
  <c r="AC237" i="10" s="1"/>
  <c r="AB237" i="10"/>
  <c r="Z56" i="10"/>
  <c r="AC56" i="10" s="1"/>
  <c r="AB56" i="10"/>
  <c r="Z356" i="10"/>
  <c r="AC356" i="10" s="1"/>
  <c r="AB356" i="10"/>
  <c r="Z129" i="10"/>
  <c r="AC129" i="10" s="1"/>
  <c r="AB129" i="10"/>
  <c r="Z96" i="10"/>
  <c r="AC96" i="10" s="1"/>
  <c r="AB96" i="10"/>
  <c r="Z309" i="10"/>
  <c r="AC309" i="10" s="1"/>
  <c r="AB309" i="10"/>
  <c r="Z329" i="10"/>
  <c r="AC329" i="10" s="1"/>
  <c r="AB329" i="10"/>
  <c r="AC383" i="10"/>
  <c r="AC286" i="10"/>
  <c r="Z15" i="10"/>
  <c r="AC15" i="10" s="1"/>
  <c r="AB15" i="10"/>
  <c r="AC158" i="10"/>
  <c r="AC91" i="10"/>
  <c r="Z373" i="10"/>
  <c r="AC373" i="10" s="1"/>
  <c r="AB373" i="10"/>
  <c r="Z259" i="10"/>
  <c r="AC259" i="10" s="1"/>
  <c r="AB259" i="10"/>
  <c r="Z274" i="10"/>
  <c r="AC274" i="10" s="1"/>
  <c r="AB274" i="10"/>
  <c r="Z204" i="10"/>
  <c r="AC204" i="10" s="1"/>
  <c r="AB204" i="10"/>
  <c r="Z116" i="10"/>
  <c r="AC116" i="10" s="1"/>
  <c r="AB116" i="10"/>
  <c r="Z64" i="10"/>
  <c r="AC64" i="10" s="1"/>
  <c r="AB64" i="10"/>
  <c r="Z284" i="10"/>
  <c r="AC284" i="10" s="1"/>
  <c r="AB284" i="10"/>
  <c r="Z93" i="10"/>
  <c r="AC93" i="10" s="1"/>
  <c r="AB93" i="10"/>
  <c r="Z320" i="10"/>
  <c r="AC320" i="10" s="1"/>
  <c r="AB320" i="10"/>
  <c r="Z209" i="10"/>
  <c r="AC209" i="10" s="1"/>
  <c r="AB209" i="10"/>
  <c r="Z337" i="10"/>
  <c r="AC337" i="10" s="1"/>
  <c r="AB337" i="10"/>
  <c r="Z217" i="10"/>
  <c r="AC217" i="10" s="1"/>
  <c r="AB217" i="10"/>
  <c r="Z46" i="10"/>
  <c r="AC46" i="10" s="1"/>
  <c r="AB46" i="10"/>
  <c r="Z241" i="10"/>
  <c r="AC241" i="10" s="1"/>
  <c r="AB241" i="10"/>
  <c r="Z117" i="10"/>
  <c r="AC117" i="10" s="1"/>
  <c r="AB117" i="10"/>
  <c r="Z127" i="10"/>
  <c r="AC127" i="10" s="1"/>
  <c r="AB127" i="10"/>
  <c r="Z42" i="10"/>
  <c r="AC42" i="10" s="1"/>
  <c r="AB42" i="10"/>
  <c r="Z106" i="10"/>
  <c r="AC106" i="10" s="1"/>
  <c r="AB106" i="10"/>
  <c r="Z103" i="10"/>
  <c r="AC103" i="10" s="1"/>
  <c r="AB103" i="10"/>
  <c r="Z367" i="10"/>
  <c r="AC367" i="10" s="1"/>
  <c r="AB367" i="10"/>
  <c r="Z319" i="10"/>
  <c r="AC319" i="10" s="1"/>
  <c r="AB319" i="10"/>
  <c r="Z366" i="10"/>
  <c r="AC366" i="10" s="1"/>
  <c r="AB366" i="10"/>
  <c r="Z343" i="10"/>
  <c r="AC343" i="10" s="1"/>
  <c r="AB343" i="10"/>
  <c r="Z33" i="10"/>
  <c r="AC33" i="10" s="1"/>
  <c r="AB33" i="10"/>
  <c r="Z229" i="10"/>
  <c r="AC229" i="10" s="1"/>
  <c r="AB229" i="10"/>
  <c r="Z301" i="10"/>
  <c r="AC301" i="10" s="1"/>
  <c r="AB301" i="10"/>
  <c r="Z61" i="10"/>
  <c r="AC61" i="10" s="1"/>
  <c r="AB61" i="10"/>
  <c r="Z111" i="10"/>
  <c r="AC111" i="10" s="1"/>
  <c r="AB111" i="10"/>
  <c r="Z149" i="10"/>
  <c r="AC149" i="10" s="1"/>
  <c r="AB149" i="10"/>
  <c r="Z355" i="10"/>
  <c r="AC355" i="10" s="1"/>
  <c r="AB355" i="10"/>
  <c r="Z130" i="10"/>
  <c r="AC130" i="10" s="1"/>
  <c r="AB130" i="10"/>
  <c r="AC31" i="10"/>
  <c r="Z140" i="10"/>
  <c r="AC140" i="10" s="1"/>
  <c r="AB140" i="10"/>
  <c r="AC364" i="10"/>
  <c r="Z344" i="10"/>
  <c r="AC344" i="10" s="1"/>
  <c r="AB344" i="10"/>
  <c r="AC11" i="10"/>
  <c r="AC347" i="10"/>
  <c r="AC311" i="10"/>
  <c r="AC83" i="10"/>
  <c r="Z94" i="10"/>
  <c r="AC94" i="10" s="1"/>
  <c r="AB94" i="10"/>
  <c r="Z81" i="10"/>
  <c r="AC81" i="10" s="1"/>
  <c r="AB81" i="10"/>
  <c r="Z216" i="10"/>
  <c r="AC216" i="10" s="1"/>
  <c r="AB216" i="10"/>
  <c r="Z51" i="10"/>
  <c r="AC51" i="10" s="1"/>
  <c r="AB51" i="10"/>
  <c r="Z312" i="10"/>
  <c r="AC312" i="10" s="1"/>
  <c r="AB312" i="10"/>
  <c r="Z293" i="10"/>
  <c r="AC293" i="10" s="1"/>
  <c r="AB293" i="10"/>
  <c r="Z189" i="10"/>
  <c r="AC189" i="10" s="1"/>
  <c r="AB189" i="10"/>
  <c r="Z388" i="10"/>
  <c r="AC388" i="10" s="1"/>
  <c r="AB388" i="10"/>
  <c r="Z60" i="10"/>
  <c r="AC60" i="10" s="1"/>
  <c r="AB60" i="10"/>
  <c r="Z5" i="10"/>
  <c r="AC5" i="10" s="1"/>
  <c r="AB5" i="10"/>
  <c r="Z385" i="10"/>
  <c r="AC385" i="10" s="1"/>
  <c r="AB385" i="10"/>
  <c r="Z157" i="10"/>
  <c r="AC157" i="10" s="1"/>
  <c r="AB157" i="10"/>
  <c r="Z151" i="10"/>
  <c r="AC151" i="10" s="1"/>
  <c r="AB151" i="10"/>
  <c r="Z285" i="10"/>
  <c r="AC285" i="10" s="1"/>
  <c r="AB285" i="10"/>
  <c r="Z170" i="10"/>
  <c r="AC170" i="10" s="1"/>
  <c r="AB170" i="10"/>
  <c r="Z128" i="10"/>
  <c r="AC128" i="10" s="1"/>
  <c r="AB128" i="10"/>
  <c r="Z225" i="10"/>
  <c r="AC225" i="10" s="1"/>
  <c r="AB225" i="10"/>
  <c r="Z306" i="10"/>
  <c r="AC306" i="10" s="1"/>
  <c r="AB306" i="10"/>
  <c r="Z372" i="10"/>
  <c r="AC372" i="10" s="1"/>
  <c r="AB372" i="10"/>
  <c r="Z252" i="10"/>
  <c r="AC252" i="10" s="1"/>
  <c r="AB252" i="10"/>
  <c r="Z76" i="10"/>
  <c r="AC76" i="10" s="1"/>
  <c r="AB76" i="10"/>
  <c r="Z279" i="10"/>
  <c r="AC279" i="10" s="1"/>
  <c r="AB279" i="10"/>
  <c r="Z331" i="10"/>
  <c r="AC331" i="10" s="1"/>
  <c r="AB331" i="10"/>
  <c r="Z124" i="10"/>
  <c r="AC124" i="10" s="1"/>
  <c r="AB124" i="10"/>
  <c r="Z163" i="10"/>
  <c r="AC163" i="10" s="1"/>
  <c r="AB163" i="10"/>
  <c r="Z147" i="10"/>
  <c r="AC147" i="10" s="1"/>
  <c r="AB147" i="10"/>
  <c r="Z222" i="10"/>
  <c r="AC222" i="10" s="1"/>
  <c r="AB222" i="10"/>
  <c r="Z276" i="10"/>
  <c r="AC276" i="10" s="1"/>
  <c r="AB276" i="10"/>
  <c r="Z283" i="10"/>
  <c r="AC283" i="10" s="1"/>
  <c r="AB283" i="10"/>
  <c r="Z297" i="10"/>
  <c r="AC297" i="10" s="1"/>
  <c r="AB297" i="10"/>
  <c r="Z245" i="10"/>
  <c r="AC245" i="10" s="1"/>
  <c r="AB245" i="10"/>
  <c r="Z70" i="10"/>
  <c r="AC70" i="10" s="1"/>
  <c r="AB70" i="10"/>
  <c r="Z333" i="10"/>
  <c r="AC333" i="10" s="1"/>
  <c r="AB333" i="10"/>
  <c r="Z120" i="10"/>
  <c r="AC120" i="10" s="1"/>
  <c r="AB120" i="10"/>
  <c r="AC203" i="10"/>
  <c r="Z359" i="10"/>
  <c r="AC359" i="10" s="1"/>
  <c r="AB359" i="10"/>
  <c r="AC208" i="10"/>
  <c r="Z317" i="10"/>
  <c r="AC317" i="10" s="1"/>
  <c r="AB317" i="10"/>
  <c r="AC172" i="10"/>
  <c r="AC95" i="10"/>
  <c r="AC365" i="10"/>
  <c r="Z146" i="10"/>
  <c r="AC146" i="10" s="1"/>
  <c r="AB146" i="10"/>
  <c r="Z390" i="10"/>
  <c r="AC390" i="10" s="1"/>
  <c r="AB390" i="10"/>
  <c r="Z142" i="10"/>
  <c r="AC142" i="10" s="1"/>
  <c r="AB142" i="10"/>
  <c r="Z261" i="10"/>
  <c r="AC261" i="10" s="1"/>
  <c r="AB261" i="10"/>
  <c r="Z181" i="10"/>
  <c r="AC181" i="10" s="1"/>
  <c r="AB181" i="10"/>
  <c r="Z133" i="10"/>
  <c r="AC133" i="10" s="1"/>
  <c r="AB133" i="10"/>
  <c r="Z90" i="10"/>
  <c r="AC90" i="10" s="1"/>
  <c r="AB90" i="10"/>
  <c r="Z289" i="10"/>
  <c r="AC289" i="10" s="1"/>
  <c r="AB289" i="10"/>
  <c r="Z166" i="10"/>
  <c r="AC166" i="10" s="1"/>
  <c r="AB166" i="10"/>
  <c r="Z341" i="10"/>
  <c r="AC341" i="10" s="1"/>
  <c r="AB341" i="10"/>
  <c r="Z44" i="10"/>
  <c r="AC44" i="10" s="1"/>
  <c r="AB44" i="10"/>
  <c r="Z398" i="10"/>
  <c r="AC398" i="10" s="1"/>
  <c r="AB398" i="10"/>
  <c r="Z386" i="10"/>
  <c r="AC386" i="10" s="1"/>
  <c r="AB386" i="10"/>
  <c r="Z65" i="10"/>
  <c r="AC65" i="10" s="1"/>
  <c r="AB65" i="10"/>
  <c r="Z350" i="10"/>
  <c r="AC350" i="10" s="1"/>
  <c r="AB350" i="10"/>
  <c r="Z258" i="10"/>
  <c r="AC258" i="10" s="1"/>
  <c r="AB258" i="10"/>
  <c r="Z24" i="10"/>
  <c r="AC24" i="10" s="1"/>
  <c r="AB24" i="10"/>
  <c r="Z213" i="10"/>
  <c r="AC213" i="10" s="1"/>
  <c r="AB213" i="10"/>
  <c r="Z379" i="10"/>
  <c r="AC379" i="10" s="1"/>
  <c r="AB379" i="10"/>
  <c r="Z346" i="10"/>
  <c r="AC346" i="10" s="1"/>
  <c r="AB346" i="10"/>
  <c r="Z243" i="10"/>
  <c r="AC243" i="10" s="1"/>
  <c r="AB243" i="10"/>
  <c r="Z141" i="10"/>
  <c r="AC141" i="10" s="1"/>
  <c r="AB141" i="10"/>
  <c r="Z307" i="10"/>
  <c r="AC307" i="10" s="1"/>
  <c r="AB307" i="10"/>
  <c r="Z290" i="10"/>
  <c r="AC290" i="10" s="1"/>
  <c r="AB290" i="10"/>
  <c r="Z45" i="10"/>
  <c r="AC45" i="10" s="1"/>
  <c r="AB45" i="10"/>
  <c r="Z291" i="10"/>
  <c r="AC291" i="10" s="1"/>
  <c r="AB291" i="10"/>
  <c r="Z75" i="10"/>
  <c r="AC75" i="10" s="1"/>
  <c r="AB75" i="10"/>
  <c r="Z305" i="10"/>
  <c r="AC305" i="10" s="1"/>
  <c r="AB305" i="10"/>
  <c r="Z389" i="10"/>
  <c r="AC389" i="10" s="1"/>
  <c r="AB389" i="10"/>
  <c r="Z280" i="10"/>
  <c r="AC280" i="10" s="1"/>
  <c r="AB280" i="10"/>
  <c r="Z53" i="10"/>
  <c r="AC53" i="10" s="1"/>
  <c r="AB53" i="10"/>
  <c r="Z72" i="10"/>
  <c r="AC72" i="10" s="1"/>
  <c r="AB72" i="10"/>
  <c r="Z66" i="10"/>
  <c r="AC66" i="10" s="1"/>
  <c r="AB66" i="10"/>
  <c r="Z345" i="10"/>
  <c r="AC345" i="10" s="1"/>
  <c r="AB345" i="10"/>
  <c r="Z110" i="10"/>
  <c r="AC110" i="10" s="1"/>
  <c r="AB110" i="10"/>
  <c r="Z378" i="10"/>
  <c r="AC378" i="10" s="1"/>
  <c r="AB378" i="10"/>
  <c r="Z326" i="10"/>
  <c r="AC326" i="10" s="1"/>
  <c r="AB326" i="10"/>
  <c r="Z351" i="10"/>
  <c r="AC351" i="10" s="1"/>
  <c r="AB351" i="10"/>
  <c r="Z288" i="10"/>
  <c r="AC288" i="10" s="1"/>
  <c r="AB288" i="10"/>
  <c r="Z207" i="10"/>
  <c r="AC207" i="10" s="1"/>
  <c r="AB207" i="10"/>
  <c r="Z19" i="10"/>
  <c r="AC19" i="10" s="1"/>
  <c r="AB19" i="10"/>
  <c r="Z162" i="10"/>
  <c r="AC162" i="10" s="1"/>
  <c r="AB162" i="10"/>
  <c r="Z114" i="10"/>
  <c r="AC114" i="10" s="1"/>
  <c r="AB114" i="10"/>
  <c r="AC251" i="10"/>
  <c r="AC239" i="10"/>
  <c r="Z134" i="10"/>
  <c r="AC134" i="10" s="1"/>
  <c r="AB134" i="10"/>
  <c r="Z335" i="10"/>
  <c r="AC335" i="10" s="1"/>
  <c r="AB335" i="10"/>
  <c r="Z272" i="10"/>
  <c r="AC272" i="10" s="1"/>
  <c r="AB272" i="10"/>
  <c r="Z234" i="10"/>
  <c r="AC234" i="10" s="1"/>
  <c r="AB234" i="10"/>
  <c r="Z294" i="10"/>
  <c r="AC294" i="10" s="1"/>
  <c r="AB294" i="10"/>
  <c r="Z187" i="10"/>
  <c r="AC187" i="10" s="1"/>
  <c r="AB187" i="10"/>
  <c r="Z403" i="10"/>
  <c r="AC403" i="10" s="1"/>
  <c r="AB403" i="10"/>
  <c r="Z125" i="10"/>
  <c r="AC125" i="10" s="1"/>
  <c r="AB125" i="10"/>
  <c r="Z8" i="10"/>
  <c r="AC8" i="10" s="1"/>
  <c r="AB8" i="10"/>
  <c r="AC179" i="10"/>
  <c r="Z84" i="10"/>
  <c r="AC84" i="10" s="1"/>
  <c r="AB84" i="10"/>
  <c r="Z324" i="10"/>
  <c r="AC324" i="10" s="1"/>
  <c r="AB324" i="10"/>
  <c r="Z228" i="10"/>
  <c r="AC228" i="10" s="1"/>
  <c r="AB228" i="10"/>
  <c r="Z122" i="10"/>
  <c r="AC122" i="10" s="1"/>
  <c r="AB122" i="10"/>
  <c r="Z262" i="10"/>
  <c r="AC262" i="10" s="1"/>
  <c r="AB262" i="10"/>
  <c r="Z348" i="10"/>
  <c r="AC348" i="10" s="1"/>
  <c r="AB348" i="10"/>
  <c r="Z375" i="10"/>
  <c r="AC375" i="10" s="1"/>
  <c r="AB375" i="10"/>
  <c r="Z248" i="10"/>
  <c r="AC248" i="10" s="1"/>
  <c r="AB248" i="10"/>
  <c r="Z282" i="10"/>
  <c r="AC282" i="10" s="1"/>
  <c r="AB282" i="10"/>
  <c r="Z238" i="10"/>
  <c r="AC238" i="10" s="1"/>
  <c r="AB238" i="10"/>
  <c r="Z52" i="10"/>
  <c r="AC52" i="10" s="1"/>
  <c r="AB52" i="10"/>
  <c r="Z338" i="10"/>
  <c r="AC338" i="10" s="1"/>
  <c r="AB338" i="10"/>
  <c r="Z152" i="10"/>
  <c r="AC152" i="10" s="1"/>
  <c r="AB152" i="10"/>
  <c r="Z327" i="10"/>
  <c r="AC327" i="10" s="1"/>
  <c r="AB327" i="10"/>
  <c r="Z193" i="10"/>
  <c r="AC193" i="10" s="1"/>
  <c r="AB193" i="10"/>
  <c r="Z231" i="10"/>
  <c r="AC231" i="10" s="1"/>
  <c r="AB231" i="10"/>
  <c r="Z246" i="10"/>
  <c r="AC246" i="10" s="1"/>
  <c r="AB246" i="10"/>
  <c r="Z236" i="10"/>
  <c r="AC236" i="10" s="1"/>
  <c r="AB236" i="10"/>
  <c r="Z78" i="10"/>
  <c r="AC78" i="10" s="1"/>
  <c r="AB78" i="10"/>
  <c r="Z155" i="10"/>
  <c r="AC155" i="10" s="1"/>
  <c r="AB155" i="10"/>
  <c r="Z397" i="10"/>
  <c r="AC397" i="10" s="1"/>
  <c r="AB397" i="10"/>
  <c r="Z26" i="10"/>
  <c r="AC26" i="10" s="1"/>
  <c r="AB26" i="10"/>
  <c r="Z380" i="10"/>
  <c r="AC380" i="10" s="1"/>
  <c r="AB380" i="10"/>
  <c r="Z30" i="10"/>
  <c r="AC30" i="10" s="1"/>
  <c r="AB30" i="10"/>
  <c r="Z73" i="10"/>
  <c r="AC73" i="10" s="1"/>
  <c r="AB73" i="10"/>
  <c r="Z118" i="10"/>
  <c r="AC118" i="10" s="1"/>
  <c r="AB118" i="10"/>
  <c r="Z200" i="10"/>
  <c r="AC200" i="10" s="1"/>
  <c r="AB200" i="10"/>
  <c r="Z349" i="10"/>
  <c r="AC349" i="10" s="1"/>
  <c r="AB349" i="10"/>
  <c r="Z195" i="10"/>
  <c r="AC195" i="10" s="1"/>
  <c r="AB195" i="10"/>
  <c r="Z77" i="10"/>
  <c r="AC77" i="10" s="1"/>
  <c r="AB77" i="10"/>
  <c r="Z357" i="10"/>
  <c r="AC357" i="10" s="1"/>
  <c r="AB357" i="10"/>
  <c r="AC369" i="10"/>
  <c r="Z393" i="10"/>
  <c r="AC393" i="10" s="1"/>
  <c r="AB393" i="10"/>
  <c r="Z206" i="10"/>
  <c r="AC206" i="10" s="1"/>
  <c r="AB206" i="10"/>
  <c r="Z392" i="10"/>
  <c r="AC392" i="10" s="1"/>
  <c r="AB392" i="10"/>
  <c r="Z173" i="10"/>
  <c r="AC173" i="10" s="1"/>
  <c r="AB173" i="10"/>
  <c r="Z298" i="10"/>
  <c r="AC298" i="10" s="1"/>
  <c r="AB298" i="10"/>
  <c r="Z363" i="10"/>
  <c r="AC363" i="10" s="1"/>
  <c r="AB363" i="10"/>
  <c r="Z267" i="10"/>
  <c r="AC267" i="10" s="1"/>
  <c r="AB267" i="10"/>
  <c r="Z308" i="10"/>
  <c r="AC308" i="10" s="1"/>
  <c r="AB308" i="10"/>
  <c r="Z361" i="10"/>
  <c r="AC361" i="10" s="1"/>
  <c r="AB361" i="10"/>
  <c r="Z270" i="10"/>
  <c r="AC270" i="10" s="1"/>
  <c r="AB270" i="10"/>
  <c r="Z325" i="10"/>
  <c r="AC325" i="10" s="1"/>
  <c r="AB325" i="10"/>
  <c r="Z105" i="10"/>
  <c r="AC105" i="10" s="1"/>
  <c r="AB105" i="10"/>
  <c r="Z249" i="10"/>
  <c r="AC249" i="10" s="1"/>
  <c r="AB249" i="10"/>
  <c r="AC394" i="10"/>
  <c r="Z296" i="10"/>
  <c r="AC296" i="10" s="1"/>
  <c r="AB296" i="10"/>
  <c r="Z302" i="10"/>
  <c r="AC302" i="10" s="1"/>
  <c r="AB302" i="10"/>
  <c r="Z98" i="10"/>
  <c r="AC98" i="10" s="1"/>
  <c r="AB98" i="10"/>
  <c r="Z194" i="10"/>
  <c r="AC194" i="10" s="1"/>
  <c r="AB194" i="10"/>
  <c r="Z37" i="10"/>
  <c r="AC37" i="10" s="1"/>
  <c r="AB37" i="10"/>
  <c r="Z21" i="10"/>
  <c r="AC21" i="10" s="1"/>
  <c r="AB21" i="10"/>
  <c r="Z300" i="10"/>
  <c r="AC300" i="10" s="1"/>
  <c r="AB300" i="10"/>
  <c r="Z396" i="10"/>
  <c r="AC396" i="10" s="1"/>
  <c r="AB396" i="10"/>
  <c r="Z264" i="10"/>
  <c r="AC264" i="10" s="1"/>
  <c r="AB264" i="10"/>
  <c r="Z269" i="10"/>
  <c r="AC269" i="10" s="1"/>
  <c r="AB269" i="10"/>
  <c r="Z368" i="10"/>
  <c r="AC368" i="10" s="1"/>
  <c r="AB368" i="10"/>
  <c r="Z108" i="10"/>
  <c r="AC108" i="10" s="1"/>
  <c r="AB108" i="10"/>
  <c r="Z97" i="10"/>
  <c r="AC97" i="10" s="1"/>
  <c r="AB97" i="10"/>
  <c r="Z190" i="10"/>
  <c r="AC190" i="10" s="1"/>
  <c r="AB190" i="10"/>
  <c r="Z32" i="10"/>
  <c r="AC32" i="10" s="1"/>
  <c r="AB32" i="10"/>
  <c r="Z174" i="10"/>
  <c r="AC174" i="10" s="1"/>
  <c r="AB174" i="10"/>
  <c r="Z18" i="10"/>
  <c r="AC18" i="10" s="1"/>
  <c r="AB18" i="10"/>
  <c r="Z192" i="10"/>
  <c r="AC192" i="10" s="1"/>
  <c r="AB192" i="10"/>
  <c r="Z156" i="10"/>
  <c r="AC156" i="10" s="1"/>
  <c r="AB156" i="10"/>
  <c r="Z370" i="10"/>
  <c r="AC370" i="10" s="1"/>
  <c r="AB370" i="10"/>
  <c r="Z48" i="10"/>
  <c r="AC48" i="10" s="1"/>
  <c r="AB48" i="10"/>
  <c r="Z226" i="10"/>
  <c r="AC226" i="10" s="1"/>
  <c r="AB226" i="10"/>
  <c r="Z182" i="10"/>
  <c r="AC182" i="10" s="1"/>
  <c r="AB182" i="10"/>
  <c r="Z92" i="10"/>
  <c r="AC92" i="10" s="1"/>
  <c r="AB92" i="10"/>
  <c r="Z22" i="10"/>
  <c r="AC22" i="10" s="1"/>
  <c r="AB22" i="10"/>
  <c r="AC287" i="10"/>
  <c r="AC35" i="10"/>
  <c r="AC316" i="10"/>
  <c r="Z54" i="10"/>
  <c r="AC54" i="10" s="1"/>
  <c r="AB54" i="10"/>
  <c r="AC227" i="10"/>
  <c r="Z180" i="10"/>
  <c r="AC180" i="10" s="1"/>
  <c r="AB180" i="10"/>
  <c r="Z135" i="10"/>
  <c r="AC135" i="10" s="1"/>
  <c r="AB135" i="10"/>
  <c r="Z165" i="10"/>
  <c r="AC165" i="10" s="1"/>
  <c r="AB165" i="10"/>
  <c r="Z310" i="10"/>
  <c r="AC310" i="10" s="1"/>
  <c r="AB310" i="10"/>
  <c r="Z159" i="10"/>
  <c r="AC159" i="10" s="1"/>
  <c r="AB159" i="10"/>
  <c r="Z376" i="10"/>
  <c r="AC376" i="10" s="1"/>
  <c r="AB376" i="10"/>
  <c r="Z68" i="10"/>
  <c r="AC68" i="10" s="1"/>
  <c r="AB68" i="10"/>
  <c r="Z150" i="10"/>
  <c r="AC150" i="10" s="1"/>
  <c r="AB150" i="10"/>
  <c r="Z360" i="10"/>
  <c r="AC360" i="10" s="1"/>
  <c r="AB360" i="10"/>
  <c r="AC131" i="10"/>
  <c r="Z144" i="10"/>
  <c r="AC144" i="10" s="1"/>
  <c r="AB144" i="10"/>
  <c r="Z28" i="10"/>
  <c r="AC28" i="10" s="1"/>
  <c r="AB28" i="10"/>
  <c r="Z100" i="10"/>
  <c r="AC100" i="10" s="1"/>
  <c r="AB100" i="10"/>
  <c r="Z235" i="10"/>
  <c r="AC235" i="10" s="1"/>
  <c r="AB235" i="10"/>
  <c r="Z315" i="10"/>
  <c r="AC315" i="10" s="1"/>
  <c r="AB315" i="10"/>
  <c r="Z113" i="10"/>
  <c r="AC113" i="10" s="1"/>
  <c r="AB113" i="10"/>
  <c r="Z57" i="10"/>
  <c r="AC57" i="10" s="1"/>
  <c r="AB57" i="10"/>
  <c r="Z176" i="10"/>
  <c r="AC176" i="10" s="1"/>
  <c r="AB176" i="10"/>
  <c r="Z318" i="10"/>
  <c r="AC318" i="10" s="1"/>
  <c r="AB318" i="10"/>
  <c r="Z277" i="10"/>
  <c r="AC277" i="10" s="1"/>
  <c r="AB277" i="10"/>
  <c r="Z197" i="10"/>
  <c r="AC197" i="10" s="1"/>
  <c r="AB197" i="10"/>
  <c r="Z314" i="10"/>
  <c r="AC314" i="10" s="1"/>
  <c r="AB314" i="10"/>
  <c r="Z295" i="10"/>
  <c r="AC295" i="10" s="1"/>
  <c r="AB295" i="10"/>
  <c r="Z102" i="10"/>
  <c r="AC102" i="10" s="1"/>
  <c r="AB102" i="10"/>
  <c r="Z391" i="10"/>
  <c r="AC391" i="10" s="1"/>
  <c r="AB391" i="10"/>
  <c r="Z198" i="10"/>
  <c r="AC198" i="10" s="1"/>
  <c r="AB198" i="10"/>
  <c r="Z40" i="10"/>
  <c r="AC40" i="10" s="1"/>
  <c r="AB40" i="10"/>
  <c r="Z400" i="10"/>
  <c r="AC400" i="10" s="1"/>
  <c r="AB400" i="10"/>
  <c r="Z401" i="10"/>
  <c r="AC401" i="10" s="1"/>
  <c r="AB401" i="10"/>
  <c r="Z63" i="10"/>
  <c r="AC63" i="10" s="1"/>
  <c r="AB63" i="10"/>
  <c r="Z330" i="10"/>
  <c r="AC330" i="10" s="1"/>
  <c r="AB330" i="10"/>
  <c r="Z13" i="10"/>
  <c r="AC13" i="10" s="1"/>
  <c r="AB13" i="10"/>
  <c r="Z171" i="10"/>
  <c r="AC171" i="10" s="1"/>
  <c r="AB171" i="10"/>
  <c r="Z321" i="10"/>
  <c r="AC321" i="10" s="1"/>
  <c r="AB321" i="10"/>
  <c r="Z55" i="10"/>
  <c r="AC55" i="10" s="1"/>
  <c r="AB55" i="10"/>
  <c r="Z41" i="10"/>
  <c r="AC41" i="10" s="1"/>
  <c r="AB41" i="10"/>
  <c r="AC304" i="10"/>
  <c r="AC323" i="10"/>
  <c r="Z384" i="10"/>
  <c r="AC384" i="10" s="1"/>
  <c r="AB384" i="10"/>
  <c r="C47" i="9"/>
  <c r="C48" i="9" s="1"/>
  <c r="E11" i="11"/>
  <c r="C11" i="11"/>
  <c r="U348" i="10"/>
  <c r="C3" i="11"/>
  <c r="E4" i="11"/>
  <c r="C4" i="11"/>
  <c r="E3" i="11"/>
  <c r="Y191" i="10"/>
  <c r="W191" i="10"/>
  <c r="C8" i="11" s="1"/>
  <c r="T349" i="10"/>
  <c r="U349" i="10" s="1"/>
  <c r="T126" i="10"/>
  <c r="U126" i="10" s="1"/>
  <c r="T318" i="10"/>
  <c r="U318" i="10" s="1"/>
  <c r="T55" i="10"/>
  <c r="U55" i="10" s="1"/>
  <c r="T37" i="10"/>
  <c r="U37" i="10" s="1"/>
  <c r="T94" i="10"/>
  <c r="U94" i="10" s="1"/>
  <c r="T233" i="10"/>
  <c r="U233" i="10" s="1"/>
  <c r="T219" i="10"/>
  <c r="U219" i="10" s="1"/>
  <c r="R326" i="10"/>
  <c r="S326" i="10" s="1"/>
  <c r="R110" i="10"/>
  <c r="S110" i="10" s="1"/>
  <c r="R46" i="10"/>
  <c r="S46" i="10" s="1"/>
  <c r="R51" i="10"/>
  <c r="S51" i="10" s="1"/>
  <c r="T306" i="10"/>
  <c r="U306" i="10" s="1"/>
  <c r="T99" i="10"/>
  <c r="U99" i="10" s="1"/>
  <c r="W121" i="10"/>
  <c r="C7" i="11" s="1"/>
  <c r="Y121" i="10"/>
  <c r="T64" i="10"/>
  <c r="U64" i="10" s="1"/>
  <c r="T85" i="10"/>
  <c r="U85" i="10" s="1"/>
  <c r="T175" i="10"/>
  <c r="U175" i="10" s="1"/>
  <c r="T67" i="10"/>
  <c r="U67" i="10" s="1"/>
  <c r="T273" i="10"/>
  <c r="U273" i="10" s="1"/>
  <c r="Z121" i="10" l="1"/>
  <c r="AB121" i="10"/>
  <c r="Z191" i="10"/>
  <c r="AB191" i="10"/>
  <c r="I3" i="11"/>
  <c r="G11" i="11"/>
  <c r="I11" i="11"/>
  <c r="I4" i="11"/>
  <c r="E5" i="11"/>
  <c r="E12" i="11" s="1"/>
  <c r="C5" i="11"/>
  <c r="C17" i="11"/>
  <c r="T110" i="10"/>
  <c r="U110" i="10" s="1"/>
  <c r="T326" i="10"/>
  <c r="U326" i="10" s="1"/>
  <c r="C9" i="11"/>
  <c r="T51" i="10"/>
  <c r="U51" i="10" s="1"/>
  <c r="T46" i="10"/>
  <c r="U46" i="10" s="1"/>
  <c r="I5" i="11" l="1"/>
  <c r="E8" i="11"/>
  <c r="AC191" i="10"/>
  <c r="E7" i="11"/>
  <c r="AC121" i="10"/>
  <c r="E14" i="11"/>
  <c r="G5" i="11"/>
  <c r="C20" i="11"/>
  <c r="G9" i="11"/>
  <c r="C12" i="11"/>
  <c r="I12" i="11" s="1"/>
  <c r="C14" i="11"/>
  <c r="E15" i="11"/>
  <c r="E16" i="11" s="1"/>
  <c r="C15" i="11"/>
  <c r="I14" i="11" l="1"/>
  <c r="E17" i="11"/>
  <c r="I17" i="11" s="1"/>
  <c r="E9" i="11"/>
  <c r="I15" i="11"/>
  <c r="C16" i="11"/>
  <c r="G15" i="11"/>
  <c r="E18" i="11" l="1"/>
  <c r="E23" i="11" s="1"/>
  <c r="E20" i="11"/>
  <c r="I20" i="11" s="1"/>
  <c r="I9" i="11"/>
  <c r="C18" i="11"/>
  <c r="C23" i="11" s="1"/>
  <c r="C25" i="11" s="1"/>
  <c r="C27" i="11" s="1"/>
  <c r="I16" i="11"/>
  <c r="I18" i="11" l="1"/>
  <c r="E25" i="11"/>
  <c r="I23" i="11"/>
  <c r="E27" i="11" l="1"/>
  <c r="I25" i="11"/>
</calcChain>
</file>

<file path=xl/sharedStrings.xml><?xml version="1.0" encoding="utf-8"?>
<sst xmlns="http://schemas.openxmlformats.org/spreadsheetml/2006/main" count="3484" uniqueCount="610">
  <si>
    <t>Age</t>
  </si>
  <si>
    <t>Name of Customer</t>
  </si>
  <si>
    <t>Age of Customer</t>
  </si>
  <si>
    <t>Gender of Customer</t>
  </si>
  <si>
    <t>Type of Loan</t>
  </si>
  <si>
    <t>Loan Amount</t>
  </si>
  <si>
    <t>RODRIGUEZ</t>
  </si>
  <si>
    <t>MARTINEZ</t>
  </si>
  <si>
    <t>HERNANDEZ</t>
  </si>
  <si>
    <t>LOPEZ</t>
  </si>
  <si>
    <t>GONZALEZ</t>
  </si>
  <si>
    <t>WILSON</t>
  </si>
  <si>
    <t>ANDERSON</t>
  </si>
  <si>
    <t>THOMAS</t>
  </si>
  <si>
    <t>TAYLOR</t>
  </si>
  <si>
    <t>MOORE</t>
  </si>
  <si>
    <t>JACKSON</t>
  </si>
  <si>
    <t>MARTIN</t>
  </si>
  <si>
    <t>LEE</t>
  </si>
  <si>
    <t>PEREZ</t>
  </si>
  <si>
    <t>THOMPSON</t>
  </si>
  <si>
    <t>WHITE</t>
  </si>
  <si>
    <t>HARRIS</t>
  </si>
  <si>
    <t>SANCHEZ</t>
  </si>
  <si>
    <t>CLARK</t>
  </si>
  <si>
    <t>RAMIREZ</t>
  </si>
  <si>
    <t>LEWIS</t>
  </si>
  <si>
    <t>ROBINSON</t>
  </si>
  <si>
    <t>WALKER</t>
  </si>
  <si>
    <t>YOUNG</t>
  </si>
  <si>
    <t>ALLEN</t>
  </si>
  <si>
    <t>KING</t>
  </si>
  <si>
    <t>WRIGHT</t>
  </si>
  <si>
    <t>SCOTT</t>
  </si>
  <si>
    <t>TORRES</t>
  </si>
  <si>
    <t>NGUYEN</t>
  </si>
  <si>
    <t>HILL</t>
  </si>
  <si>
    <t>FLORES</t>
  </si>
  <si>
    <t>GREEN</t>
  </si>
  <si>
    <t>ADAMS</t>
  </si>
  <si>
    <t>NELSON</t>
  </si>
  <si>
    <t>BAKER</t>
  </si>
  <si>
    <t>HALL</t>
  </si>
  <si>
    <t>RIVERA</t>
  </si>
  <si>
    <t>CAMPBELL</t>
  </si>
  <si>
    <t>MITCHELL</t>
  </si>
  <si>
    <t>CARTER</t>
  </si>
  <si>
    <t>ROBERTS</t>
  </si>
  <si>
    <t>GOMEZ</t>
  </si>
  <si>
    <t>PHILLIPS</t>
  </si>
  <si>
    <t>EVANS</t>
  </si>
  <si>
    <t>TURNER</t>
  </si>
  <si>
    <t>DIAZ</t>
  </si>
  <si>
    <t>PARKER</t>
  </si>
  <si>
    <t>CRUZ</t>
  </si>
  <si>
    <t>EDWARDS</t>
  </si>
  <si>
    <t>COLLINS</t>
  </si>
  <si>
    <t>REYES</t>
  </si>
  <si>
    <t>STEWART</t>
  </si>
  <si>
    <t>MORRIS</t>
  </si>
  <si>
    <t>MORALES</t>
  </si>
  <si>
    <t>MURPHY</t>
  </si>
  <si>
    <t>COOK</t>
  </si>
  <si>
    <t>ROGERS</t>
  </si>
  <si>
    <t>GUTIERREZ</t>
  </si>
  <si>
    <t>ORTIZ</t>
  </si>
  <si>
    <t>MORGAN</t>
  </si>
  <si>
    <t>COOPER</t>
  </si>
  <si>
    <t>PETERSON</t>
  </si>
  <si>
    <t>BAILEY</t>
  </si>
  <si>
    <t>REED</t>
  </si>
  <si>
    <t>KELLY</t>
  </si>
  <si>
    <t>HOWARD</t>
  </si>
  <si>
    <t>RAMOS</t>
  </si>
  <si>
    <t>KIM</t>
  </si>
  <si>
    <t>COX</t>
  </si>
  <si>
    <t>WARD</t>
  </si>
  <si>
    <t>RICHARDSON</t>
  </si>
  <si>
    <t>WATSON</t>
  </si>
  <si>
    <t>BROOKS</t>
  </si>
  <si>
    <t>CHAVEZ</t>
  </si>
  <si>
    <t>WOOD</t>
  </si>
  <si>
    <t>JAMES</t>
  </si>
  <si>
    <t>BENNETT</t>
  </si>
  <si>
    <t>GRAY</t>
  </si>
  <si>
    <t>MENDOZA</t>
  </si>
  <si>
    <t>RUIZ</t>
  </si>
  <si>
    <t>HUGHES</t>
  </si>
  <si>
    <t>PRICE</t>
  </si>
  <si>
    <t>ALVAREZ</t>
  </si>
  <si>
    <t>CASTILLO</t>
  </si>
  <si>
    <t>SANDERS</t>
  </si>
  <si>
    <t>PATEL</t>
  </si>
  <si>
    <t>MYERS</t>
  </si>
  <si>
    <t>LONG</t>
  </si>
  <si>
    <t>ROSS</t>
  </si>
  <si>
    <t>FOSTER</t>
  </si>
  <si>
    <t>JIMENEZ</t>
  </si>
  <si>
    <t>POWELL</t>
  </si>
  <si>
    <t>JENKINS</t>
  </si>
  <si>
    <t>PERRY</t>
  </si>
  <si>
    <t>RUSSELL</t>
  </si>
  <si>
    <t>SULLIVAN</t>
  </si>
  <si>
    <t>BELL</t>
  </si>
  <si>
    <t>COLEMAN</t>
  </si>
  <si>
    <t>BUTLER</t>
  </si>
  <si>
    <t>HENDERSON</t>
  </si>
  <si>
    <t>BARNES</t>
  </si>
  <si>
    <t>GONZALES</t>
  </si>
  <si>
    <t>FISHER</t>
  </si>
  <si>
    <t>VASQUEZ</t>
  </si>
  <si>
    <t>SIMMONS</t>
  </si>
  <si>
    <t>ROMERO</t>
  </si>
  <si>
    <t>JORDAN</t>
  </si>
  <si>
    <t>PATTERSON</t>
  </si>
  <si>
    <t>ALEXANDER</t>
  </si>
  <si>
    <t>HAMILTON</t>
  </si>
  <si>
    <t>GRAHAM</t>
  </si>
  <si>
    <t>REYNOLDS</t>
  </si>
  <si>
    <t>GRIFFIN</t>
  </si>
  <si>
    <t>WALLACE</t>
  </si>
  <si>
    <t>MORENO</t>
  </si>
  <si>
    <t>WEST</t>
  </si>
  <si>
    <t>COLE</t>
  </si>
  <si>
    <t>HAYES</t>
  </si>
  <si>
    <t>BRYANT</t>
  </si>
  <si>
    <t>HERRERA</t>
  </si>
  <si>
    <t>GIBSON</t>
  </si>
  <si>
    <t>ELLIS</t>
  </si>
  <si>
    <t>TRAN</t>
  </si>
  <si>
    <t>MEDINA</t>
  </si>
  <si>
    <t>AGUILAR</t>
  </si>
  <si>
    <t>STEVENS</t>
  </si>
  <si>
    <t>MURRAY</t>
  </si>
  <si>
    <t>FORD</t>
  </si>
  <si>
    <t>CASTRO</t>
  </si>
  <si>
    <t>MARSHALL</t>
  </si>
  <si>
    <t>OWENS</t>
  </si>
  <si>
    <t>HARRISON</t>
  </si>
  <si>
    <t>FERNANDEZ</t>
  </si>
  <si>
    <t>MCDONALD</t>
  </si>
  <si>
    <t>WOODS</t>
  </si>
  <si>
    <t>WASHINGTON</t>
  </si>
  <si>
    <t>KENNEDY</t>
  </si>
  <si>
    <t>WELLS</t>
  </si>
  <si>
    <t>VARGAS</t>
  </si>
  <si>
    <t>HENRY</t>
  </si>
  <si>
    <t>CHEN</t>
  </si>
  <si>
    <t>FREEMAN</t>
  </si>
  <si>
    <t>WEBB</t>
  </si>
  <si>
    <t>TUCKER</t>
  </si>
  <si>
    <t>GUZMAN</t>
  </si>
  <si>
    <t>BURNS</t>
  </si>
  <si>
    <t>CRAWFORD</t>
  </si>
  <si>
    <t>OLSON</t>
  </si>
  <si>
    <t>SIMPSON</t>
  </si>
  <si>
    <t>PORTER</t>
  </si>
  <si>
    <t>HUNTER</t>
  </si>
  <si>
    <t>GORDON</t>
  </si>
  <si>
    <t>MENDEZ</t>
  </si>
  <si>
    <t>SILVA</t>
  </si>
  <si>
    <t>SHAW</t>
  </si>
  <si>
    <t>SNYDER</t>
  </si>
  <si>
    <t>MASON</t>
  </si>
  <si>
    <t>DIXON</t>
  </si>
  <si>
    <t>MUNOZ</t>
  </si>
  <si>
    <t>HUNT</t>
  </si>
  <si>
    <t>HICKS</t>
  </si>
  <si>
    <t>HOLMES</t>
  </si>
  <si>
    <t>PALMER</t>
  </si>
  <si>
    <t>WAGNER</t>
  </si>
  <si>
    <t>BLACK</t>
  </si>
  <si>
    <t>ROBERTSON</t>
  </si>
  <si>
    <t>BOYD</t>
  </si>
  <si>
    <t>ROSE</t>
  </si>
  <si>
    <t>STONE</t>
  </si>
  <si>
    <t>SALAZAR</t>
  </si>
  <si>
    <t>FOX</t>
  </si>
  <si>
    <t>WARREN</t>
  </si>
  <si>
    <t>MILLS</t>
  </si>
  <si>
    <t>MEYER</t>
  </si>
  <si>
    <t>RICE</t>
  </si>
  <si>
    <t>SCHMIDT</t>
  </si>
  <si>
    <t>GARZA</t>
  </si>
  <si>
    <t>DANIELS</t>
  </si>
  <si>
    <t>FERGUSON</t>
  </si>
  <si>
    <t>NICHOLS</t>
  </si>
  <si>
    <t>STEPHENS</t>
  </si>
  <si>
    <t>SOTO</t>
  </si>
  <si>
    <t>WEAVER</t>
  </si>
  <si>
    <t>RYAN</t>
  </si>
  <si>
    <t>GARDNER</t>
  </si>
  <si>
    <t>PAYNE</t>
  </si>
  <si>
    <t>GRANT</t>
  </si>
  <si>
    <t>DUNN</t>
  </si>
  <si>
    <t>KELLEY</t>
  </si>
  <si>
    <t>SPENCER</t>
  </si>
  <si>
    <t>HAWKINS</t>
  </si>
  <si>
    <t>ARNOLD</t>
  </si>
  <si>
    <t>PIERCE</t>
  </si>
  <si>
    <t>VAZQUEZ</t>
  </si>
  <si>
    <t>HANSEN</t>
  </si>
  <si>
    <t>PETERS</t>
  </si>
  <si>
    <t>SANTOS</t>
  </si>
  <si>
    <t>HART</t>
  </si>
  <si>
    <t>BRADLEY</t>
  </si>
  <si>
    <t>KNIGHT</t>
  </si>
  <si>
    <t>ELLIOTT</t>
  </si>
  <si>
    <t>CUNNINGHAM</t>
  </si>
  <si>
    <t>DUNCAN</t>
  </si>
  <si>
    <t>ARMSTRONG</t>
  </si>
  <si>
    <t>HUDSON</t>
  </si>
  <si>
    <t>CARROLL</t>
  </si>
  <si>
    <t>LANE</t>
  </si>
  <si>
    <t>RILEY</t>
  </si>
  <si>
    <t>ANDREWS</t>
  </si>
  <si>
    <t>ALVARADO</t>
  </si>
  <si>
    <t>RAY</t>
  </si>
  <si>
    <t>DELGADO</t>
  </si>
  <si>
    <t>BERRY</t>
  </si>
  <si>
    <t>PERKINS</t>
  </si>
  <si>
    <t>HOFFMAN</t>
  </si>
  <si>
    <t>JOHNSTON</t>
  </si>
  <si>
    <t>MATTHEWS</t>
  </si>
  <si>
    <t>PENA</t>
  </si>
  <si>
    <t>RICHARDS</t>
  </si>
  <si>
    <t>CONTRERAS</t>
  </si>
  <si>
    <t>WILLIS</t>
  </si>
  <si>
    <t>CARPENTER</t>
  </si>
  <si>
    <t>LAWRENCE</t>
  </si>
  <si>
    <t>SANDOVAL</t>
  </si>
  <si>
    <t>GUERRERO</t>
  </si>
  <si>
    <t>GEORGE</t>
  </si>
  <si>
    <t>CHAPMAN</t>
  </si>
  <si>
    <t>RIOS</t>
  </si>
  <si>
    <t>ESTRADA</t>
  </si>
  <si>
    <t>ORTEGA</t>
  </si>
  <si>
    <t>WATKINS</t>
  </si>
  <si>
    <t>GREENE</t>
  </si>
  <si>
    <t>NUNEZ</t>
  </si>
  <si>
    <t>WHEELER</t>
  </si>
  <si>
    <t>VALDEZ</t>
  </si>
  <si>
    <t>HARPER</t>
  </si>
  <si>
    <t>BURKE</t>
  </si>
  <si>
    <t>LARSON</t>
  </si>
  <si>
    <t>SANTIAGO</t>
  </si>
  <si>
    <t>MALDONADO</t>
  </si>
  <si>
    <t>MORRISON</t>
  </si>
  <si>
    <t>FRANKLIN</t>
  </si>
  <si>
    <t>CARLSON</t>
  </si>
  <si>
    <t>AUSTIN</t>
  </si>
  <si>
    <t>DOMINGUEZ</t>
  </si>
  <si>
    <t>CARR</t>
  </si>
  <si>
    <t>LAWSON</t>
  </si>
  <si>
    <t>JACOBS</t>
  </si>
  <si>
    <t>OBRIEN</t>
  </si>
  <si>
    <t>LYNCH</t>
  </si>
  <si>
    <t>SINGH</t>
  </si>
  <si>
    <t>VEGA</t>
  </si>
  <si>
    <t>BISHOP</t>
  </si>
  <si>
    <t>MONTGOMERY</t>
  </si>
  <si>
    <t>OLIVER</t>
  </si>
  <si>
    <t>JENSEN</t>
  </si>
  <si>
    <t>HARVEY</t>
  </si>
  <si>
    <t>WILLIAMSON</t>
  </si>
  <si>
    <t>GILBERT</t>
  </si>
  <si>
    <t>DEAN</t>
  </si>
  <si>
    <t>SIMS</t>
  </si>
  <si>
    <t>ESPINOZA</t>
  </si>
  <si>
    <t>HOWELL</t>
  </si>
  <si>
    <t>LI</t>
  </si>
  <si>
    <t>WONG</t>
  </si>
  <si>
    <t>REID</t>
  </si>
  <si>
    <t>HANSON</t>
  </si>
  <si>
    <t>LE</t>
  </si>
  <si>
    <t>MCCOY</t>
  </si>
  <si>
    <t>GARRETT</t>
  </si>
  <si>
    <t>BURTON</t>
  </si>
  <si>
    <t>FULLER</t>
  </si>
  <si>
    <t>WANG</t>
  </si>
  <si>
    <t>WEBER</t>
  </si>
  <si>
    <t>WELCH</t>
  </si>
  <si>
    <t>ROJAS</t>
  </si>
  <si>
    <t>LUCAS</t>
  </si>
  <si>
    <t>MARQUEZ</t>
  </si>
  <si>
    <t>FIELDS</t>
  </si>
  <si>
    <t>PARK</t>
  </si>
  <si>
    <t>YANG</t>
  </si>
  <si>
    <t>LITTLE</t>
  </si>
  <si>
    <t>BANKS</t>
  </si>
  <si>
    <t>PADILLA</t>
  </si>
  <si>
    <t>DAY</t>
  </si>
  <si>
    <t>WALSH</t>
  </si>
  <si>
    <t>BOWMAN</t>
  </si>
  <si>
    <t>SCHULTZ</t>
  </si>
  <si>
    <t>LUNA</t>
  </si>
  <si>
    <t>FOWLER</t>
  </si>
  <si>
    <t>MEJIA</t>
  </si>
  <si>
    <t>DAVIDSON</t>
  </si>
  <si>
    <t>ACOSTA</t>
  </si>
  <si>
    <t>BREWER</t>
  </si>
  <si>
    <t>MAY</t>
  </si>
  <si>
    <t>HOLLAND</t>
  </si>
  <si>
    <t>JUAREZ</t>
  </si>
  <si>
    <t>NEWMAN</t>
  </si>
  <si>
    <t>PEARSON</t>
  </si>
  <si>
    <t>CURTIS</t>
  </si>
  <si>
    <t>CORTEZ</t>
  </si>
  <si>
    <t>DOUGLAS</t>
  </si>
  <si>
    <t>SCHNEIDER</t>
  </si>
  <si>
    <t>JOSEPH</t>
  </si>
  <si>
    <t>BARRETT</t>
  </si>
  <si>
    <t>NAVARRO</t>
  </si>
  <si>
    <t>FIGUEROA</t>
  </si>
  <si>
    <t>KELLER</t>
  </si>
  <si>
    <t>AVILA</t>
  </si>
  <si>
    <t>WADE</t>
  </si>
  <si>
    <t>MOLINA</t>
  </si>
  <si>
    <t>STANLEY</t>
  </si>
  <si>
    <t>HOPKINS</t>
  </si>
  <si>
    <t>CAMPOS</t>
  </si>
  <si>
    <t>BARNETT</t>
  </si>
  <si>
    <t>BATES</t>
  </si>
  <si>
    <t>CHAMBERS</t>
  </si>
  <si>
    <t>CALDWELL</t>
  </si>
  <si>
    <t>BECK</t>
  </si>
  <si>
    <t>LAMBERT</t>
  </si>
  <si>
    <t>MIRANDA</t>
  </si>
  <si>
    <t>BYRD</t>
  </si>
  <si>
    <t>CRAIG</t>
  </si>
  <si>
    <t>AYALA</t>
  </si>
  <si>
    <t>LOWE</t>
  </si>
  <si>
    <t>FRAZIER</t>
  </si>
  <si>
    <t>POWERS</t>
  </si>
  <si>
    <t>NEAL</t>
  </si>
  <si>
    <t>LEONARD</t>
  </si>
  <si>
    <t>GREGORY</t>
  </si>
  <si>
    <t>CARRILLO</t>
  </si>
  <si>
    <t>SUTTON</t>
  </si>
  <si>
    <t>FLEMING</t>
  </si>
  <si>
    <t>RHODES</t>
  </si>
  <si>
    <t>SHELTON</t>
  </si>
  <si>
    <t>SCHWARTZ</t>
  </si>
  <si>
    <t>NORRIS</t>
  </si>
  <si>
    <t>JENNINGS</t>
  </si>
  <si>
    <t>WATTS</t>
  </si>
  <si>
    <t>DURAN</t>
  </si>
  <si>
    <t>WALTERS</t>
  </si>
  <si>
    <t>COHEN</t>
  </si>
  <si>
    <t>MCDANIEL</t>
  </si>
  <si>
    <t>MORAN</t>
  </si>
  <si>
    <t>PARKS</t>
  </si>
  <si>
    <t>STEELE</t>
  </si>
  <si>
    <t>VAUGHN</t>
  </si>
  <si>
    <t>BECKER</t>
  </si>
  <si>
    <t>HOLT</t>
  </si>
  <si>
    <t>DELEON</t>
  </si>
  <si>
    <t>BARKER</t>
  </si>
  <si>
    <t>TERRY</t>
  </si>
  <si>
    <t>HALE</t>
  </si>
  <si>
    <t>LEON</t>
  </si>
  <si>
    <t>HAIL</t>
  </si>
  <si>
    <t>BENSON</t>
  </si>
  <si>
    <t>HAYNES</t>
  </si>
  <si>
    <t>HORTON</t>
  </si>
  <si>
    <t>MILES</t>
  </si>
  <si>
    <t>LYONS</t>
  </si>
  <si>
    <t>PHAM</t>
  </si>
  <si>
    <t>GRAVES</t>
  </si>
  <si>
    <t>BUSH</t>
  </si>
  <si>
    <t>THORNTON</t>
  </si>
  <si>
    <t>WOLFE</t>
  </si>
  <si>
    <t>WARNER</t>
  </si>
  <si>
    <t>CABRERA</t>
  </si>
  <si>
    <t>MCKINNEY</t>
  </si>
  <si>
    <t>MANN</t>
  </si>
  <si>
    <t>ZIMMERMAN</t>
  </si>
  <si>
    <t>DAWSON</t>
  </si>
  <si>
    <t>LARA</t>
  </si>
  <si>
    <t>FLETCHER</t>
  </si>
  <si>
    <t>PAGE</t>
  </si>
  <si>
    <t>MCCARTHY</t>
  </si>
  <si>
    <t>LOVE</t>
  </si>
  <si>
    <t>ROBLES</t>
  </si>
  <si>
    <t>CERVANTES</t>
  </si>
  <si>
    <t>SOLIS</t>
  </si>
  <si>
    <t>ERICKSON</t>
  </si>
  <si>
    <t>REEVES</t>
  </si>
  <si>
    <t>CHANG</t>
  </si>
  <si>
    <t>KLEIN</t>
  </si>
  <si>
    <t>SALINAS</t>
  </si>
  <si>
    <t>FUENTES</t>
  </si>
  <si>
    <t>BALDWIN</t>
  </si>
  <si>
    <t>DANIEL</t>
  </si>
  <si>
    <t>SIMON</t>
  </si>
  <si>
    <t>VELASQUEZ</t>
  </si>
  <si>
    <t>HARDY</t>
  </si>
  <si>
    <t>HIGGINS</t>
  </si>
  <si>
    <t>AGUIRRE</t>
  </si>
  <si>
    <t>LIN</t>
  </si>
  <si>
    <t>CUMMINGS</t>
  </si>
  <si>
    <t>CHANDLER</t>
  </si>
  <si>
    <t>SHARP</t>
  </si>
  <si>
    <t>BARBER</t>
  </si>
  <si>
    <t>BOWEN</t>
  </si>
  <si>
    <t>OCHOA</t>
  </si>
  <si>
    <t>M</t>
  </si>
  <si>
    <t>F</t>
  </si>
  <si>
    <t>X</t>
  </si>
  <si>
    <t>Home Loan</t>
  </si>
  <si>
    <t>Vehicle Loan</t>
  </si>
  <si>
    <t>Education Loan</t>
  </si>
  <si>
    <t>Personal Loan</t>
  </si>
  <si>
    <t>Random Number</t>
  </si>
  <si>
    <t>Premium Rate for Male Customer</t>
  </si>
  <si>
    <t>Customer and Loan Information</t>
  </si>
  <si>
    <t>Checks on Customer and Loan Information</t>
  </si>
  <si>
    <t>Gender</t>
  </si>
  <si>
    <t>Age in Customer and Premium Data</t>
  </si>
  <si>
    <t>Revised Customer and Loan Information</t>
  </si>
  <si>
    <t>Checks on Revised Customer and Loan Information</t>
  </si>
  <si>
    <t>Initial Investment</t>
  </si>
  <si>
    <t>Regulatory Requirement on Required Capital</t>
  </si>
  <si>
    <t>Proportion of Secured Loan in Required Capital</t>
  </si>
  <si>
    <t>Proportion of Unsecured Loan in Required Capital</t>
  </si>
  <si>
    <t>Fixed Cost of Running the Operation</t>
  </si>
  <si>
    <t>Cost of Running the Operation as proportion of total loan amount</t>
  </si>
  <si>
    <t>Premium Rate Data for Insurance (per 1000 SA)</t>
  </si>
  <si>
    <t>Checks on Premium Rate Data for Insurance (per 1000 SA)</t>
  </si>
  <si>
    <t>Revised Premium Rate Data for Insurance (per 1000 SA)</t>
  </si>
  <si>
    <t>Checks on Revised Premium Rate Data for Insurance (per 1000 SA)</t>
  </si>
  <si>
    <t>Cost Involved in Insurance as proportion of Commission</t>
  </si>
  <si>
    <t>Provision for Secured Loan as proportion of expected loan default amount</t>
  </si>
  <si>
    <t>Provision for Unsecured Loan as proportion of expected loan default amount</t>
  </si>
  <si>
    <t>Probability of Insurance allocation to either Staff A or Staff B</t>
  </si>
  <si>
    <t>Probability of Customer availing insurance if promoted by Staff A</t>
  </si>
  <si>
    <t>Probability of Customer availing insurance if promoted by Staff B</t>
  </si>
  <si>
    <t>Quarter 1</t>
  </si>
  <si>
    <t>Quarter 2</t>
  </si>
  <si>
    <t>Quarter 3</t>
  </si>
  <si>
    <t>Quarter 4</t>
  </si>
  <si>
    <t>Annual Rate</t>
  </si>
  <si>
    <t>Interest Rate on Deposit</t>
  </si>
  <si>
    <t>Weighted Interest Rate on Loan</t>
  </si>
  <si>
    <t>Interest Amount</t>
  </si>
  <si>
    <t>Loan Type</t>
  </si>
  <si>
    <t>Secured</t>
  </si>
  <si>
    <t>Unsecured</t>
  </si>
  <si>
    <t>Premium Rate per 1000 SA</t>
  </si>
  <si>
    <t>Premium Amount</t>
  </si>
  <si>
    <t>Probability of Availing Insurance</t>
  </si>
  <si>
    <t>Commission Rate</t>
  </si>
  <si>
    <t>Commission Amount</t>
  </si>
  <si>
    <t>Probability of Default</t>
  </si>
  <si>
    <t>where y is</t>
  </si>
  <si>
    <t>0.02y + 0.01x</t>
  </si>
  <si>
    <t>Expected Loan default amount</t>
  </si>
  <si>
    <t>Total Secured Loan Amount</t>
  </si>
  <si>
    <t>Total Unsecured Loan Amount</t>
  </si>
  <si>
    <t>Total Loan Amount</t>
  </si>
  <si>
    <t>Total Interest on Loan</t>
  </si>
  <si>
    <t>Total Interest on Deposit</t>
  </si>
  <si>
    <t>Total Interest on Initial Investment</t>
  </si>
  <si>
    <t>Total Cost of Operations</t>
  </si>
  <si>
    <t>Expected Commission Amount</t>
  </si>
  <si>
    <t>Expected Cost involved in Insurance</t>
  </si>
  <si>
    <t>Expected Profit</t>
  </si>
  <si>
    <t>Secured / Unsecured</t>
  </si>
  <si>
    <t>Expected Provision</t>
  </si>
  <si>
    <t>Total Expected Secured Loan Default Amount</t>
  </si>
  <si>
    <t>Total Expected Unsecured Loan Default Amount</t>
  </si>
  <si>
    <t>Total Expected Loan Default Amount</t>
  </si>
  <si>
    <t>Comission Band</t>
  </si>
  <si>
    <t>Details of Normal Distribution</t>
  </si>
  <si>
    <t>Mean</t>
  </si>
  <si>
    <t>St. Deviation</t>
  </si>
  <si>
    <t>Count</t>
  </si>
  <si>
    <t>Graphical Checks</t>
  </si>
  <si>
    <t>Less Than</t>
  </si>
  <si>
    <t>Cumulative Frequency</t>
  </si>
  <si>
    <t>Frequency</t>
  </si>
  <si>
    <t>Graphical Checks on Random Number</t>
  </si>
  <si>
    <t>Bell shaped curve seems reasonable</t>
  </si>
  <si>
    <t>Premium Rate for Female Customer</t>
  </si>
  <si>
    <t>Draft Regulatory Proposal</t>
  </si>
  <si>
    <t>Revised Proportion of Unsecured Loan in Required Capital</t>
  </si>
  <si>
    <t>Minimum Flooring for Probability of Default for Unsecured Loans</t>
  </si>
  <si>
    <t>Minimum Flooring for Probability of Default for Secured Loans</t>
  </si>
  <si>
    <t>Customer and Loan Level Projections</t>
  </si>
  <si>
    <t>Summary of Results for First Year</t>
  </si>
  <si>
    <t>Before Draft Regulatory Proposal</t>
  </si>
  <si>
    <t>After Draft Regulatory Proposal</t>
  </si>
  <si>
    <t>Yes</t>
  </si>
  <si>
    <t>No</t>
  </si>
  <si>
    <t>Meets Regulatory Requirement</t>
  </si>
  <si>
    <t>Bank Staff</t>
  </si>
  <si>
    <t>Interest Rate on Loan</t>
  </si>
  <si>
    <t>Base Interest Rate on Loan</t>
  </si>
  <si>
    <t>Base Interest Rate</t>
  </si>
  <si>
    <t>Increase in Interest Rate based on Type of Loan</t>
  </si>
  <si>
    <t>Discount in Interest rate based on Loan Amount</t>
  </si>
  <si>
    <t>Increase in Interest Rate for Type of Loan</t>
  </si>
  <si>
    <t>Discount in Interest Rate for Loan Amount</t>
  </si>
  <si>
    <t>Less than or equal to 0.90 Crores</t>
  </si>
  <si>
    <t>Less than or more than 1 Crores</t>
  </si>
  <si>
    <t>Additive increase by 0.10 Crores</t>
  </si>
  <si>
    <t>Discount in Interest Rate for Bank Staff</t>
  </si>
  <si>
    <t>Discount in Interest rate based on bank Staff</t>
  </si>
  <si>
    <t>Final Interest Rate on Loan</t>
  </si>
  <si>
    <t>Other Information</t>
  </si>
  <si>
    <t>Probability of Default due to Draft Proposal</t>
  </si>
  <si>
    <t>Expected Loan default amount due to Draft Proposal</t>
  </si>
  <si>
    <t>Age of Customers</t>
  </si>
  <si>
    <t>Negative Value</t>
  </si>
  <si>
    <t>Zero Value</t>
  </si>
  <si>
    <t>Blank Value</t>
  </si>
  <si>
    <t>Very High Value</t>
  </si>
  <si>
    <t>Gender of Customers</t>
  </si>
  <si>
    <t>Value other than M or F</t>
  </si>
  <si>
    <t>Value other than metioned loans</t>
  </si>
  <si>
    <t>Value other than Yes or No</t>
  </si>
  <si>
    <t>Age in Premium Rate table</t>
  </si>
  <si>
    <t>Premium rate increasing with age</t>
  </si>
  <si>
    <t>Description of Checks</t>
  </si>
  <si>
    <t>Checks on Age in Customer and Premium Data</t>
  </si>
  <si>
    <t>Premium rate for all the customers is available in premium rate table</t>
  </si>
  <si>
    <t>Age is in increasing order by 1</t>
  </si>
  <si>
    <t>Revision in Data based on Checks</t>
  </si>
  <si>
    <t>No Negative Value</t>
  </si>
  <si>
    <t>No Zero Value</t>
  </si>
  <si>
    <t>No Blank Value</t>
  </si>
  <si>
    <t>No Very High Value</t>
  </si>
  <si>
    <t>No Value other than metioned loans</t>
  </si>
  <si>
    <t>Blank Value changed to previous customer's type of loan</t>
  </si>
  <si>
    <t>Value other than M or F changed to previous customer's gender</t>
  </si>
  <si>
    <t>Negative Value changed to positive value</t>
  </si>
  <si>
    <t>Blank Value changed to previous customer's loan amount</t>
  </si>
  <si>
    <t>Blank Value changed to previous customer's bank staff value</t>
  </si>
  <si>
    <t>No Value other than Yes or No</t>
  </si>
  <si>
    <t>Whether age is in increasing order by 1</t>
  </si>
  <si>
    <t>Premium rate not increasing with age changed to average of previous age and next age</t>
  </si>
  <si>
    <t>Whether Premium rate for all the customers is available in premium rate table</t>
  </si>
  <si>
    <t>Rate Check</t>
  </si>
  <si>
    <t>Check on Probability of Default due to Draft Proposal</t>
  </si>
  <si>
    <t>Check on Expected Loan default amount due to Draft Proposal</t>
  </si>
  <si>
    <t>Checks on Results</t>
  </si>
  <si>
    <t>Reverse Repo Rate p.a.</t>
  </si>
  <si>
    <t>Purpose</t>
  </si>
  <si>
    <t>Data</t>
  </si>
  <si>
    <t>Assumptions</t>
  </si>
  <si>
    <t>Financial Projections of Bank for the First Year</t>
  </si>
  <si>
    <r>
      <rPr>
        <b/>
        <sz val="11"/>
        <color theme="1"/>
        <rFont val="Calibri"/>
        <family val="2"/>
      </rPr>
      <t>Checks on Customer and Loan Information:
Check on Age of Customer</t>
    </r>
    <r>
      <rPr>
        <sz val="11"/>
        <color theme="1"/>
        <rFont val="Calibri"/>
        <family val="2"/>
      </rPr>
      <t xml:space="preserve">: Age of 400 customers has been checked to ensure that there are no negative, blank, zero or very high value using IF function and it was fine.
</t>
    </r>
    <r>
      <rPr>
        <b/>
        <sz val="11"/>
        <color theme="1"/>
        <rFont val="Calibri"/>
        <family val="2"/>
      </rPr>
      <t>Check on Gender of Customer:</t>
    </r>
    <r>
      <rPr>
        <sz val="11"/>
        <color theme="1"/>
        <rFont val="Calibri"/>
        <family val="2"/>
      </rPr>
      <t xml:space="preserve"> Gender of 400 customers has been checked to ensure that are no blank value or value other than F or M using IF function.
The error was found and the following revisions were done in "Revised_Data" sheet:
Value other than F or M was changed to previous customer's gender.
</t>
    </r>
    <r>
      <rPr>
        <b/>
        <sz val="11"/>
        <color theme="1"/>
        <rFont val="Calibri"/>
        <family val="2"/>
      </rPr>
      <t>Check on Type of Loan:</t>
    </r>
    <r>
      <rPr>
        <sz val="11"/>
        <color theme="1"/>
        <rFont val="Calibri"/>
        <family val="2"/>
      </rPr>
      <t xml:space="preserve"> Type of Loan of 400 customers has been checked to ensure that there are no blank value or other than loans provided by the bank using IF function.
The error was found and the following revisions were done in "Revised_Data" sheet:
Blank value was changed to previous customer's type of loan.
</t>
    </r>
    <r>
      <rPr>
        <b/>
        <sz val="11"/>
        <color theme="1"/>
        <rFont val="Calibri"/>
        <family val="2"/>
      </rPr>
      <t>Check on Loan amount:</t>
    </r>
    <r>
      <rPr>
        <sz val="11"/>
        <color theme="1"/>
        <rFont val="Calibri"/>
        <family val="2"/>
      </rPr>
      <t xml:space="preserve"> Loan amount of 400 customers has been checked to ensure that there are no negative, blank, zero or very high value using IF function.
The error was found and the following revisions were done in "Revised_Data" sheet:
Negative value was converted to positive value and blank value was changed to previous customer's loan amount.
</t>
    </r>
    <r>
      <rPr>
        <b/>
        <sz val="11"/>
        <color theme="1"/>
        <rFont val="Calibri"/>
        <family val="2"/>
      </rPr>
      <t>Check on Bank Staff:</t>
    </r>
    <r>
      <rPr>
        <sz val="11"/>
        <color theme="1"/>
        <rFont val="Calibri"/>
        <family val="2"/>
      </rPr>
      <t xml:space="preserve"> Bank Staff details of 400 customers has been checked to ensure that there are no blank value or value than Yes or No using IF function.
The error was found and the following revisions were done in "Revised_Data" sheet:
Blank value was changed to previous customer's bank staff value.
The above data checks were again performed on Revised Data in "Revised_Data_Checks" and it was fine.</t>
    </r>
  </si>
  <si>
    <r>
      <rPr>
        <b/>
        <sz val="11"/>
        <color theme="1"/>
        <rFont val="Calibri"/>
        <family val="2"/>
      </rPr>
      <t>Random Number Checks</t>
    </r>
    <r>
      <rPr>
        <sz val="11"/>
        <color theme="1"/>
        <rFont val="Calibri"/>
        <family val="2"/>
      </rPr>
      <t>:
Graphical Checks
A histogram has been prepared to check normal distribution using a graphical approach.
• In cell AD10:AD24, cumulative frequency has been computed using COUNTIF function in excel.
• In cell AE10:AE24, frequency for each range has been calculated.
• A Column chart has been plotted for the summarized frequency values and polynomial-trendline added to the same.</t>
    </r>
  </si>
  <si>
    <t>Cust_Level_Projections</t>
  </si>
  <si>
    <t>This sheet contains the customer and loan level projections for the first year.</t>
  </si>
  <si>
    <t>In column B to H, customer and loan information from "Revised_Data" sheet has been taken.</t>
  </si>
  <si>
    <t>In column J, base interest rate from "Parameters" sheet is included for all the customers.</t>
  </si>
  <si>
    <t>In column M, discount in interest rate for bank staff has been calculated using VLOOKUP function from "Parameters" sheet.</t>
  </si>
  <si>
    <t>In column N, the final interest rate on loan is calculated as Column J + Column K - Column L - Column M.</t>
  </si>
  <si>
    <t>In column P, the interest amount is calculated as interest rate on loan multiplied by loan amount.</t>
  </si>
  <si>
    <t>In column Q, the Secured/Unsecured loan is captured using VLOOKUP function from "Parameters' sheet based on type of loan.</t>
  </si>
  <si>
    <t>In column R, the premium rate per 1000 SA is captured using VLOOKUP function from "Parameters" sheet based on gender of customer.</t>
  </si>
  <si>
    <t>In column S, the premium amount is calculated as premium rate multiplied by loan amount and divided by 1000.</t>
  </si>
  <si>
    <t>In column T, the commission rate is calculated based on premium amount from "Parameters" sheet using VLOOKUP function.</t>
  </si>
  <si>
    <t>In column U, the commission amount is calculated as commission rate multipled by premium amount.</t>
  </si>
  <si>
    <t>In column W, the expected loan default amount is calculated as probability of default multiplied by loan amount.</t>
  </si>
  <si>
    <t>In column Z, the expected loan default amount due to draft regulatory proposal is calculated as new probability mutiplied by loan amount.</t>
  </si>
  <si>
    <t>Results</t>
  </si>
  <si>
    <t>This sheet contains the summary of results for the first year.</t>
  </si>
  <si>
    <t>Required Capital</t>
  </si>
  <si>
    <t>Net Assets</t>
  </si>
  <si>
    <t>Regulatory Ratio</t>
  </si>
  <si>
    <t>In column Y, the probability of default due to draft regulatory proposal is calculated with flooring of probability for secured and unsecured loans from "Parameters" sheet using MAX and IF function.</t>
  </si>
  <si>
    <t>In Column AB, reasonability checks have been performed on probability of default due to draft regulatory proposal that it is greater than or equal to probability of default before the draft regulatory change.</t>
  </si>
  <si>
    <t>In Column AC, reasonability checks have been performed on expected loan default amount due to draft regulatory proposal that it is greater than or equal to expected loan default amount before the draft regulatory proposal.</t>
  </si>
  <si>
    <t>In column C and E, the figures pertaining to before draft regulatory proposal and after draft regulatory proposal are calculated respectively.</t>
  </si>
  <si>
    <t>In row 3, the total secured loan amount is calculated from "Cust_Level_Projections" sheet using SUMIFS function.</t>
  </si>
  <si>
    <t>In row 4, the total unsecured loan amount is calculated from "Cust_Level_Projections" sheet using SUMIFS function.</t>
  </si>
  <si>
    <t>In row 5, the total loan amount is calculated for total of above 2 rows.</t>
  </si>
  <si>
    <t>In row 7, the total expected secured loan default amount is calculated from "Cust_Level_Projections" sheet using SUMIFS function which will be different for column C and E.</t>
  </si>
  <si>
    <t>In row 8, the total expected unsecured loan default amount is calculated from "Cust_Level_Projections" sheet using SUMIFS function which will be different for column C and E.</t>
  </si>
  <si>
    <t>In row 9, the total expected loan default amount is calculated for total of above 2 rows.</t>
  </si>
  <si>
    <t>In row 11, the total interest amount on loan is calculated from "Cust_Level_Projections" sheet using SUM function.</t>
  </si>
  <si>
    <t>In row 12, the total interest on deposit is calculated as total loan amount multiplied by weighted interest rate of deposit from "Parameters" sheet.</t>
  </si>
  <si>
    <t>In row 13, the total interest on initial investment is calculated as initial investment multiplied by annual reverse repo rate from "Parameters" sheet.</t>
  </si>
  <si>
    <t>In row 14, the total cost of operations is calculated as fixed cost plus proportion of loan amount multiplied by loan amount from "Parameters" sheet.</t>
  </si>
  <si>
    <t>In row 15, expected commission amount is calculated as total commission amount from "Cust_Level_Projections" sheet using SUM function multiplied by probability of availing loan from "Parameters" sheet.</t>
  </si>
  <si>
    <t>In row 16, expected cost involved in insurance is calculated as expected commission amount multiplied by cost as a proportion of Commission from "Parameters" sheet.</t>
  </si>
  <si>
    <t>In row 17, expected provision is calculated as proportion of secured and unsecured loans from "Parameters" sheet mutiplied by respective expected loan default amount which will be different for column C and E.</t>
  </si>
  <si>
    <t>In row 18, expected profit is calculated as row 11 - row 12 + row 13 - row 14 + row 15 - row 16 - row 17.</t>
  </si>
  <si>
    <t>In row 20, required capital is calculated as addition of proportion of secured and unsecured loan from "Parameters" sheet multiplied by respective loan amount and expected loan default amount which will be different for column C and E.</t>
  </si>
  <si>
    <t>In row 22, initial investment from "Parameters" sheet is taken.</t>
  </si>
  <si>
    <t>In row 23, net assets is calculated as total of initial investment and expected profit which will be different from column C and E.</t>
  </si>
  <si>
    <t>In row 25, regulatory ratio is calculated as net assets divided by required capital which will be different from column C and E.</t>
  </si>
  <si>
    <t>In column G, resonability checks have been performed on before draft regulatory proposal that values from "Cust_Level_Projections" sheet matches with values in "Results" sheet for loan amount, expected default amount, interest amount and commission.</t>
  </si>
  <si>
    <t>In column I, resonability checks have been performed between values after draft regulatory proposal and values before draft regulatory proposal.</t>
  </si>
  <si>
    <t>In cell C47 of "Parameters" sheet, the weighted average rate of loan is calculated as total of loan amount multiplied by interest on loan using SUMIFS function divided by total of loan amount using SUM function from "Cust_Level_Projections" sheet. In cell C48, the interest rate on deposit is calculated by interest rate of loan less described interest rate.</t>
  </si>
  <si>
    <t>In cell C56 of "Parameters" sheet, the probability of availing loan is calculated as total of probability of availing insurance if promoted by Staff A and Staff B multiplied by respective probability of allocation of insurance to Staff A and Staff B.</t>
  </si>
  <si>
    <t>x is random number in absolute figures</t>
  </si>
  <si>
    <t>The bank has received a license to commence the banking operations in the country. The bank has reached out to us to help them evaluate the following:
a) Expected profit of the bank at the end of first year
b) Whether the expected net assets at the end of the first year will be sufficient to meet the regulatory requirement of 180% of the required capital
c) Impact of regulatory draft proposal on a) and b) at the end of first year
This spreadsheet does the following:
• Performs checks on the data provided for evaluation.
• Calculates the customer level projections, expected profit, net assets, required capital and meeting regulatory requirement before and after the regulatory draft proposal for the first year.</t>
  </si>
  <si>
    <t>Following data has been provided:
The bank has provided the following information:
• Details regarding the calculation of interest on loan, initial investment, interest rate on deposit, reverse repo rate, cost of banking operations, commission on insurance and its cost - these are tabulated in "Parameters" sheet
• Details regarding calculation of probability of default, expected loan default amount, required capital, net assets and regulatory requirement and details of draft regulatory proposal - these are tabulated in "Parameters" sheet
• Customer and Loan information about 400 customers namely, age, gender, bank staff, loan type and loan amount - these are tabulated in "Data" sheet
• Age wise premium rate data for insurance - these are tabulated in "Data" sheet
In addition, we have also received 400 random numbers to calculate the probability of default. These numbers have been generated from Noraml (0,1) distribution.  - these are tabulated in "Data" sheet</t>
  </si>
  <si>
    <t xml:space="preserve">
• As can be seen above, the data when plotted on a graph forms a bell shape, confirming adherence to a normal distribution</t>
  </si>
  <si>
    <t xml:space="preserve">Following assumptions have been made to evaluate the opportunities:
• Apart from the data errors discovered, the data provided by the bank is correct and can be used for evaluation.
• The annual projection for the first year will be sufficient for evaluation.
• All the cashflows except initial investment, sanction of loan and receipt of deposit will take place at the end of the year.
• The random numbers provided are suitable and can be used for calculation of probablity of default.
• There will be no changes in interest rate on loan, deposit and initial investment that will be used for evaluation.
• The bank will be able to offer the interest rate based on the calculation approach shared.
• The bank will be able to attract equivalent amount of deposits at the weighted interest rate on loan less 5%.
• The formula for calculation of probability of default will not change.
• The calculation approach and formula for expected loan default amount, provisions and required capital will not change.
• The premium rate for male customers will increase with increase in age.
• The premium rate and commission rate agreed with insurance company will not change.
• The probability of allocation of insurance to staff and probability of customer availing insurance if promoted by Staff A or B will not change.
• The changes proposed in draft regulatory proposal will not further change.
• The interest amount on loan, deposit and initial investment will be received at the end of the first year.
• The defaults on loan if any will appear after the receipt of first year interest amount and no additional charges are expected to be incurred on loan recovery.
• The expenses provided for the first year are inclusive of implied inflation.
• There will be no additional revenue or additional cost involved for the bank.
• No loans by new customers, top-ups and prepayment by existing customers will be provided by the bank.
• The deposits cannot be redeemed or increased by the customers during the first year and no new customers have provided the deposit during the first year. </t>
  </si>
  <si>
    <t>In column K, increase in interest rate for type of loan has been calculated using VLOOUP function from "Parameters" sheet based on the type of loan.</t>
  </si>
  <si>
    <t>In column L, discount in interest rate for loan amount has been calculated using IF function from "Parameters" sheet as 0 for amount less than or equal to 0.90 Crores, 0.5% for amount less than or equal to 1 Crores and increases by 0.1% for every 0.1 Crores increase in loan amount.</t>
  </si>
  <si>
    <t>In column V, the probability of default is calculated based on formula and criteria provided in "Parameters" sheet using LEFT, VLOOKUP, MID and ABS function.</t>
  </si>
  <si>
    <t>In cell C37 of "Paramters" sheet, the annual reverse repo rate is calculated as (1 + Quarterly Rate) raised to the power of 1/4 multiplied for 4 quarters less 1.</t>
  </si>
  <si>
    <t>In row 27, whether it meets regulatory requirement is calculated as "Yes" if higher or "No" if lower than regulatory requirement from "Parameters" sheet using IF function which will be different from column C and E.</t>
  </si>
  <si>
    <t>Interest rate on deposit less than weighted average of interest rate on loan</t>
  </si>
  <si>
    <r>
      <rPr>
        <b/>
        <sz val="11"/>
        <color theme="1"/>
        <rFont val="Calibri"/>
        <family val="2"/>
      </rPr>
      <t>Checks on Premium Rate Data for Insurance:
Check on Age in Premium Rate Data</t>
    </r>
    <r>
      <rPr>
        <sz val="11"/>
        <color theme="1"/>
        <rFont val="Calibri"/>
        <family val="2"/>
      </rPr>
      <t xml:space="preserve">: Age has been checked to ensure that they are increasing by 1 year using IF function and it was fine.
</t>
    </r>
    <r>
      <rPr>
        <b/>
        <sz val="11"/>
        <color theme="1"/>
        <rFont val="Calibri"/>
        <family val="2"/>
      </rPr>
      <t>Check on Premium Rate of Male Customer:</t>
    </r>
    <r>
      <rPr>
        <sz val="11"/>
        <color theme="1"/>
        <rFont val="Calibri"/>
        <family val="2"/>
      </rPr>
      <t xml:space="preserve"> Premium Rate of male customers has been checked to ensure that are no blank, negative, zero or very high value and premium rate increases with age using IF function.
The error was found and the following revisions were done in "Revised_Data" sheet:
Negative value was converted to positive value and premium rate for the current age which was lower than premium rate of previous age was changed to average of previous year and next year's premium rate.
</t>
    </r>
    <r>
      <rPr>
        <b/>
        <sz val="11"/>
        <color theme="1"/>
        <rFont val="Calibri"/>
        <family val="2"/>
      </rPr>
      <t xml:space="preserve">Check on Age in Customer and Premium Rate Data: </t>
    </r>
    <r>
      <rPr>
        <sz val="11"/>
        <color theme="1"/>
        <rFont val="Calibri"/>
        <family val="2"/>
      </rPr>
      <t>The age of customers was checked with age in premium rate data using VLOOKUP and IF function and it was fine.
The above data checks were again performed on Revised Data in "Revised_Data_Checks" and it was fine.
The age wise premium rate for female customers has been calculated in cell G5:G47 in "Parameters" sheet wherein rate till 20 years is same as rate of male customer at age 18 years and thereafter same as rate of male customer which is younger by 3 years using VLOOKUP and IF function. The reasonalbility check has been performed in cell I5:I47 in "Parameters" sheet wherein premium rate of female customer is equal or lower than corresponding premium rate of male customer.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</si>
</sst>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_ * #,##0_ ;_ * \-#,##0_ ;_ * &quot;-&quot;??_ ;_ @_ "/>
    <numFmt numFmtId="165" formatCode="_ * #,##0.000_ ;_ * \-#,##0.000_ ;_ * &quot;-&quot;??_ ;_ @_ "/>
  </numFmts>
  <fonts count="6" x14ac:knownFonts="1">
    <font>
      <sz val="11"/>
      <color theme="1"/>
      <name val="Aptos Narrow"/>
      <family val="2"/>
      <scheme val="minor"/>
    </font>
    <font>
      <sz val="11"/>
      <color theme="1"/>
      <name val="Aptos Narrow"/>
      <family val="2"/>
      <scheme val="minor"/>
    </font>
    <font>
      <b/>
      <u/>
      <sz val="11"/>
      <color theme="1"/>
      <name val="Calibri"/>
      <family val="2"/>
    </font>
    <font>
      <sz val="11"/>
      <color theme="1"/>
      <name val="Calibri"/>
      <family val="2"/>
    </font>
    <font>
      <b/>
      <sz val="11"/>
      <color theme="1"/>
      <name val="Calibri"/>
      <family val="2"/>
    </font>
    <font>
      <u/>
      <sz val="11"/>
      <color theme="1"/>
      <name val="Calibri"/>
      <family val="2"/>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2" fillId="0" borderId="0" xfId="0" applyFont="1"/>
    <xf numFmtId="0" fontId="3" fillId="0" borderId="0" xfId="0" applyFont="1"/>
    <xf numFmtId="0" fontId="4" fillId="0" borderId="1" xfId="0" applyFont="1" applyBorder="1"/>
    <xf numFmtId="0" fontId="4" fillId="0" borderId="9" xfId="0" applyFont="1" applyBorder="1"/>
    <xf numFmtId="0" fontId="4" fillId="0" borderId="12" xfId="0" applyFont="1" applyBorder="1"/>
    <xf numFmtId="0" fontId="4" fillId="0" borderId="6" xfId="0" applyFont="1" applyBorder="1"/>
    <xf numFmtId="0" fontId="4" fillId="0" borderId="0" xfId="0" applyFont="1"/>
    <xf numFmtId="0" fontId="3" fillId="0" borderId="7" xfId="0" applyFont="1" applyBorder="1"/>
    <xf numFmtId="164" fontId="3" fillId="0" borderId="10" xfId="1" applyNumberFormat="1" applyFont="1" applyBorder="1"/>
    <xf numFmtId="0" fontId="3" fillId="0" borderId="13" xfId="0" applyFont="1" applyBorder="1"/>
    <xf numFmtId="164" fontId="3" fillId="0" borderId="13" xfId="1" applyNumberFormat="1" applyFont="1" applyBorder="1"/>
    <xf numFmtId="10" fontId="3" fillId="0" borderId="13" xfId="2" applyNumberFormat="1" applyFont="1" applyBorder="1"/>
    <xf numFmtId="0" fontId="3" fillId="0" borderId="3" xfId="0" applyFont="1" applyBorder="1"/>
    <xf numFmtId="165" fontId="3" fillId="0" borderId="7" xfId="1" applyNumberFormat="1" applyFont="1" applyBorder="1"/>
    <xf numFmtId="0" fontId="3" fillId="0" borderId="10" xfId="0" applyFont="1" applyBorder="1"/>
    <xf numFmtId="0" fontId="3" fillId="0" borderId="8" xfId="0" applyFont="1" applyBorder="1"/>
    <xf numFmtId="165" fontId="3" fillId="0" borderId="8" xfId="1" applyNumberFormat="1" applyFont="1" applyBorder="1"/>
    <xf numFmtId="164" fontId="3" fillId="0" borderId="11" xfId="1" applyNumberFormat="1" applyFont="1" applyBorder="1"/>
    <xf numFmtId="0" fontId="3" fillId="0" borderId="14" xfId="0" applyFont="1" applyBorder="1"/>
    <xf numFmtId="0" fontId="3" fillId="0" borderId="4" xfId="0" applyFont="1" applyBorder="1"/>
    <xf numFmtId="0" fontId="3" fillId="0" borderId="5" xfId="0" applyFont="1" applyBorder="1"/>
    <xf numFmtId="0" fontId="3" fillId="0" borderId="11" xfId="0" applyFont="1" applyBorder="1"/>
    <xf numFmtId="10" fontId="3" fillId="0" borderId="0" xfId="0" applyNumberFormat="1" applyFont="1"/>
    <xf numFmtId="164" fontId="3" fillId="0" borderId="0" xfId="1" applyNumberFormat="1" applyFont="1"/>
    <xf numFmtId="10" fontId="3" fillId="0" borderId="0" xfId="2" applyNumberFormat="1" applyFont="1"/>
    <xf numFmtId="165" fontId="3" fillId="0" borderId="3" xfId="1" applyNumberFormat="1" applyFont="1" applyBorder="1"/>
    <xf numFmtId="165" fontId="3" fillId="0" borderId="10" xfId="1" applyNumberFormat="1" applyFont="1" applyBorder="1"/>
    <xf numFmtId="165" fontId="3" fillId="0" borderId="5" xfId="1" applyNumberFormat="1" applyFont="1" applyBorder="1"/>
    <xf numFmtId="165" fontId="3" fillId="0" borderId="11" xfId="1" applyNumberFormat="1" applyFont="1" applyBorder="1"/>
    <xf numFmtId="10" fontId="3" fillId="0" borderId="2" xfId="0" applyNumberFormat="1" applyFont="1" applyBorder="1"/>
    <xf numFmtId="10" fontId="3" fillId="0" borderId="3" xfId="0" applyNumberFormat="1" applyFont="1" applyBorder="1"/>
    <xf numFmtId="10" fontId="3" fillId="0" borderId="5" xfId="0" applyNumberFormat="1" applyFont="1" applyBorder="1"/>
    <xf numFmtId="0" fontId="3" fillId="0" borderId="15" xfId="0" applyFont="1" applyBorder="1"/>
    <xf numFmtId="0" fontId="3" fillId="0" borderId="9" xfId="0" applyFont="1" applyBorder="1"/>
    <xf numFmtId="10" fontId="3" fillId="0" borderId="6" xfId="2" applyNumberFormat="1" applyFont="1" applyBorder="1"/>
    <xf numFmtId="10" fontId="3" fillId="0" borderId="2" xfId="2" applyNumberFormat="1" applyFont="1" applyBorder="1"/>
    <xf numFmtId="164" fontId="3" fillId="0" borderId="2" xfId="1" applyNumberFormat="1" applyFont="1" applyBorder="1"/>
    <xf numFmtId="9" fontId="3" fillId="0" borderId="3" xfId="2" applyFont="1" applyBorder="1"/>
    <xf numFmtId="9" fontId="3" fillId="0" borderId="3" xfId="0" applyNumberFormat="1" applyFont="1" applyBorder="1"/>
    <xf numFmtId="164" fontId="3" fillId="0" borderId="3" xfId="1" applyNumberFormat="1" applyFont="1" applyBorder="1"/>
    <xf numFmtId="9" fontId="3" fillId="0" borderId="5" xfId="0" applyNumberFormat="1" applyFont="1" applyBorder="1"/>
    <xf numFmtId="0" fontId="3" fillId="0" borderId="2" xfId="0" applyFont="1" applyBorder="1"/>
    <xf numFmtId="164" fontId="3" fillId="0" borderId="3" xfId="0" applyNumberFormat="1" applyFont="1" applyBorder="1"/>
    <xf numFmtId="164" fontId="3" fillId="0" borderId="5" xfId="0" applyNumberFormat="1" applyFont="1" applyBorder="1"/>
    <xf numFmtId="0" fontId="4" fillId="0" borderId="6" xfId="0" applyFont="1" applyBorder="1" applyAlignment="1">
      <alignmen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164" fontId="3" fillId="0" borderId="14" xfId="1" applyNumberFormat="1" applyFont="1" applyBorder="1"/>
    <xf numFmtId="10" fontId="3" fillId="0" borderId="14" xfId="2" applyNumberFormat="1" applyFont="1" applyBorder="1"/>
    <xf numFmtId="165" fontId="3" fillId="0" borderId="13" xfId="1" applyNumberFormat="1" applyFont="1" applyBorder="1"/>
    <xf numFmtId="165" fontId="3" fillId="0" borderId="14" xfId="1" applyNumberFormat="1" applyFont="1" applyBorder="1"/>
    <xf numFmtId="164" fontId="3" fillId="0" borderId="13" xfId="0" applyNumberFormat="1" applyFont="1" applyBorder="1"/>
    <xf numFmtId="164" fontId="3" fillId="0" borderId="14" xfId="0" applyNumberFormat="1" applyFont="1" applyBorder="1"/>
    <xf numFmtId="164" fontId="3" fillId="0" borderId="16" xfId="1" applyNumberFormat="1" applyFont="1" applyBorder="1"/>
    <xf numFmtId="164" fontId="3" fillId="0" borderId="6" xfId="0" applyNumberFormat="1" applyFont="1" applyBorder="1"/>
    <xf numFmtId="0" fontId="4" fillId="0" borderId="11" xfId="0" applyFont="1" applyBorder="1"/>
    <xf numFmtId="164" fontId="4" fillId="0" borderId="5" xfId="0" applyNumberFormat="1" applyFont="1" applyBorder="1"/>
    <xf numFmtId="0" fontId="3" fillId="0" borderId="18" xfId="0" applyFont="1" applyBorder="1"/>
    <xf numFmtId="0" fontId="3" fillId="0" borderId="2" xfId="1" applyNumberFormat="1" applyFont="1" applyBorder="1"/>
    <xf numFmtId="43" fontId="3" fillId="0" borderId="7" xfId="1" applyFont="1" applyBorder="1"/>
    <xf numFmtId="43" fontId="3" fillId="0" borderId="8" xfId="1" applyFont="1" applyBorder="1"/>
    <xf numFmtId="9" fontId="3" fillId="0" borderId="0" xfId="0" applyNumberFormat="1" applyFont="1"/>
    <xf numFmtId="0" fontId="3" fillId="0" borderId="1" xfId="0" applyFont="1" applyBorder="1" applyAlignment="1">
      <alignment vertical="center"/>
    </xf>
    <xf numFmtId="0" fontId="3" fillId="0" borderId="6" xfId="0" applyFont="1" applyBorder="1" applyAlignment="1">
      <alignment vertical="center"/>
    </xf>
    <xf numFmtId="0" fontId="3" fillId="0" borderId="3" xfId="1" applyNumberFormat="1" applyFont="1" applyBorder="1"/>
    <xf numFmtId="0" fontId="3" fillId="0" borderId="5" xfId="1" applyNumberFormat="1" applyFont="1" applyBorder="1"/>
    <xf numFmtId="43" fontId="4" fillId="0" borderId="6" xfId="1" applyFont="1" applyBorder="1"/>
    <xf numFmtId="9" fontId="3" fillId="0" borderId="2" xfId="2" applyFont="1" applyBorder="1"/>
    <xf numFmtId="0" fontId="4" fillId="0" borderId="1" xfId="0" applyFont="1" applyBorder="1" applyAlignment="1">
      <alignment vertical="center" wrapText="1"/>
    </xf>
    <xf numFmtId="164" fontId="3" fillId="0" borderId="7" xfId="0" applyNumberFormat="1" applyFont="1" applyBorder="1"/>
    <xf numFmtId="164" fontId="3" fillId="0" borderId="8" xfId="0" applyNumberFormat="1" applyFont="1" applyBorder="1"/>
    <xf numFmtId="10" fontId="3" fillId="0" borderId="7" xfId="2" applyNumberFormat="1" applyFont="1" applyBorder="1"/>
    <xf numFmtId="10" fontId="3" fillId="0" borderId="8" xfId="2" applyNumberFormat="1" applyFont="1" applyBorder="1"/>
    <xf numFmtId="10" fontId="3" fillId="0" borderId="10" xfId="2" applyNumberFormat="1" applyFont="1" applyBorder="1"/>
    <xf numFmtId="10" fontId="3" fillId="0" borderId="11" xfId="2" applyNumberFormat="1" applyFont="1" applyBorder="1"/>
    <xf numFmtId="0" fontId="4" fillId="0" borderId="19" xfId="0" applyFont="1" applyBorder="1" applyAlignment="1">
      <alignment vertical="center" wrapText="1"/>
    </xf>
    <xf numFmtId="0" fontId="3" fillId="0" borderId="20" xfId="0" applyFont="1" applyBorder="1"/>
    <xf numFmtId="0" fontId="3" fillId="0" borderId="21" xfId="0" applyFont="1" applyBorder="1"/>
    <xf numFmtId="164" fontId="3" fillId="0" borderId="18" xfId="1" applyNumberFormat="1" applyFont="1" applyBorder="1"/>
    <xf numFmtId="164" fontId="3" fillId="0" borderId="7" xfId="1" applyNumberFormat="1" applyFont="1" applyBorder="1"/>
    <xf numFmtId="164" fontId="4" fillId="0" borderId="8" xfId="0" applyNumberFormat="1" applyFont="1" applyBorder="1"/>
    <xf numFmtId="164" fontId="3" fillId="0" borderId="1" xfId="0" applyNumberFormat="1" applyFont="1" applyBorder="1"/>
    <xf numFmtId="43" fontId="4" fillId="0" borderId="1" xfId="1" applyFont="1" applyBorder="1"/>
    <xf numFmtId="0" fontId="4" fillId="0" borderId="6" xfId="0" applyFont="1" applyBorder="1" applyAlignment="1">
      <alignment horizontal="right"/>
    </xf>
    <xf numFmtId="0" fontId="4" fillId="0" borderId="1" xfId="0" applyFont="1" applyBorder="1" applyAlignment="1">
      <alignment horizontal="right"/>
    </xf>
    <xf numFmtId="164" fontId="3" fillId="0" borderId="17" xfId="1" applyNumberFormat="1" applyFont="1" applyBorder="1"/>
    <xf numFmtId="9" fontId="3" fillId="0" borderId="2" xfId="0" applyNumberFormat="1" applyFont="1" applyBorder="1"/>
    <xf numFmtId="10" fontId="3" fillId="0" borderId="3" xfId="2" applyNumberFormat="1" applyFont="1" applyBorder="1"/>
    <xf numFmtId="164" fontId="3" fillId="0" borderId="0" xfId="1" applyNumberFormat="1" applyFont="1" applyBorder="1"/>
    <xf numFmtId="164" fontId="3" fillId="0" borderId="0" xfId="0" applyNumberFormat="1" applyFont="1"/>
    <xf numFmtId="164" fontId="4" fillId="0" borderId="0" xfId="0" applyNumberFormat="1" applyFont="1"/>
    <xf numFmtId="43" fontId="4" fillId="0" borderId="0" xfId="1" applyFont="1" applyBorder="1"/>
    <xf numFmtId="0" fontId="4" fillId="0" borderId="0" xfId="0" applyFont="1" applyAlignment="1">
      <alignment horizontal="right"/>
    </xf>
    <xf numFmtId="0" fontId="3" fillId="0" borderId="15" xfId="1" applyNumberFormat="1" applyFont="1" applyBorder="1"/>
    <xf numFmtId="0" fontId="3" fillId="0" borderId="0" xfId="0" applyFont="1" applyAlignment="1">
      <alignment vertical="top" wrapText="1"/>
    </xf>
    <xf numFmtId="0" fontId="3" fillId="0" borderId="0" xfId="0" applyFont="1" applyAlignment="1">
      <alignment wrapText="1"/>
    </xf>
    <xf numFmtId="0" fontId="3" fillId="0" borderId="9" xfId="0" applyFont="1" applyBorder="1" applyAlignment="1">
      <alignment vertical="center"/>
    </xf>
    <xf numFmtId="0" fontId="5" fillId="0" borderId="10" xfId="0" applyFont="1" applyBorder="1"/>
  </cellXfs>
  <cellStyles count="3">
    <cellStyle name="Comma" xfId="1" builtinId="3"/>
    <cellStyle name="Normal" xfId="0" builtinId="0"/>
    <cellStyle name="Percent" xfId="2" builtinId="5"/>
  </cellStyles>
  <dxfs count="8">
    <dxf>
      <font>
        <color theme="5"/>
      </font>
    </dxf>
    <dxf>
      <font>
        <color theme="5"/>
      </font>
    </dxf>
    <dxf>
      <font>
        <color theme="5"/>
      </font>
    </dxf>
    <dxf>
      <font>
        <color theme="5"/>
      </font>
    </dxf>
    <dxf>
      <font>
        <color theme="5"/>
      </font>
    </dxf>
    <dxf>
      <font>
        <color theme="5"/>
      </font>
    </dxf>
    <dxf>
      <font>
        <color theme="5"/>
      </font>
    </dxf>
    <dxf>
      <font>
        <color theme="5"/>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r>
              <a:rPr lang="en-US"/>
              <a:t>Distribution of Random Numbers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autoTitleDeleted val="0"/>
    <c:plotArea>
      <c:layout/>
      <c:barChart>
        <c:barDir val="col"/>
        <c:grouping val="clustered"/>
        <c:varyColors val="0"/>
        <c:ser>
          <c:idx val="2"/>
          <c:order val="0"/>
          <c:tx>
            <c:strRef>
              <c:f>Data_Checks!$AE$9</c:f>
              <c:strCache>
                <c:ptCount val="1"/>
                <c:pt idx="0">
                  <c:v>Frequency</c:v>
                </c:pt>
              </c:strCache>
            </c:strRef>
          </c:tx>
          <c:spPr>
            <a:solidFill>
              <a:schemeClr val="accent1">
                <a:lumMod val="60000"/>
                <a:lumOff val="40000"/>
              </a:schemeClr>
            </a:solidFill>
            <a:ln>
              <a:solidFill>
                <a:schemeClr val="tx1"/>
              </a:solidFill>
            </a:ln>
            <a:effectLst/>
          </c:spPr>
          <c:invertIfNegative val="0"/>
          <c:trendline>
            <c:spPr>
              <a:ln w="19050" cap="rnd">
                <a:solidFill>
                  <a:schemeClr val="accent3"/>
                </a:solidFill>
                <a:prstDash val="sysDot"/>
              </a:ln>
              <a:effectLst/>
            </c:spPr>
            <c:trendlineType val="poly"/>
            <c:order val="6"/>
            <c:dispRSqr val="0"/>
            <c:dispEq val="0"/>
          </c:trendline>
          <c:cat>
            <c:numRef>
              <c:f>Data_Checks!$AC$10:$AC$24</c:f>
              <c:numCache>
                <c:formatCode>_(* #,##0.00_);_(* \(#,##0.00\);_(* "-"??_);_(@_)</c:formatCode>
                <c:ptCount val="15"/>
                <c:pt idx="0">
                  <c:v>-3</c:v>
                </c:pt>
                <c:pt idx="1">
                  <c:v>-2.5</c:v>
                </c:pt>
                <c:pt idx="2">
                  <c:v>-2</c:v>
                </c:pt>
                <c:pt idx="3">
                  <c:v>-1.5</c:v>
                </c:pt>
                <c:pt idx="4">
                  <c:v>-1</c:v>
                </c:pt>
                <c:pt idx="5">
                  <c:v>-0.5</c:v>
                </c:pt>
                <c:pt idx="6">
                  <c:v>0</c:v>
                </c:pt>
                <c:pt idx="7">
                  <c:v>0.5</c:v>
                </c:pt>
                <c:pt idx="8">
                  <c:v>1</c:v>
                </c:pt>
                <c:pt idx="9">
                  <c:v>1.5</c:v>
                </c:pt>
                <c:pt idx="10">
                  <c:v>2</c:v>
                </c:pt>
                <c:pt idx="11">
                  <c:v>2.5</c:v>
                </c:pt>
                <c:pt idx="12">
                  <c:v>3</c:v>
                </c:pt>
                <c:pt idx="13">
                  <c:v>3.5</c:v>
                </c:pt>
                <c:pt idx="14">
                  <c:v>4</c:v>
                </c:pt>
              </c:numCache>
            </c:numRef>
          </c:cat>
          <c:val>
            <c:numRef>
              <c:f>Data_Checks!$AE$10:$AE$24</c:f>
              <c:numCache>
                <c:formatCode>General</c:formatCode>
                <c:ptCount val="15"/>
                <c:pt idx="0">
                  <c:v>0</c:v>
                </c:pt>
                <c:pt idx="1">
                  <c:v>1</c:v>
                </c:pt>
                <c:pt idx="2">
                  <c:v>8</c:v>
                </c:pt>
                <c:pt idx="3">
                  <c:v>23</c:v>
                </c:pt>
                <c:pt idx="4">
                  <c:v>35</c:v>
                </c:pt>
                <c:pt idx="5">
                  <c:v>61</c:v>
                </c:pt>
                <c:pt idx="6">
                  <c:v>79</c:v>
                </c:pt>
                <c:pt idx="7">
                  <c:v>83</c:v>
                </c:pt>
                <c:pt idx="8">
                  <c:v>46</c:v>
                </c:pt>
                <c:pt idx="9">
                  <c:v>41</c:v>
                </c:pt>
                <c:pt idx="10">
                  <c:v>13</c:v>
                </c:pt>
                <c:pt idx="11">
                  <c:v>6</c:v>
                </c:pt>
                <c:pt idx="12">
                  <c:v>3</c:v>
                </c:pt>
                <c:pt idx="13">
                  <c:v>1</c:v>
                </c:pt>
                <c:pt idx="14">
                  <c:v>0</c:v>
                </c:pt>
              </c:numCache>
            </c:numRef>
          </c:val>
          <c:extLst>
            <c:ext xmlns:c16="http://schemas.microsoft.com/office/drawing/2014/chart" uri="{C3380CC4-5D6E-409C-BE32-E72D297353CC}">
              <c16:uniqueId val="{00000001-4F0B-4319-ADAC-5272BA2D8F6B}"/>
            </c:ext>
          </c:extLst>
        </c:ser>
        <c:dLbls>
          <c:showLegendKey val="0"/>
          <c:showVal val="0"/>
          <c:showCatName val="0"/>
          <c:showSerName val="0"/>
          <c:showPercent val="0"/>
          <c:showBubbleSize val="0"/>
        </c:dLbls>
        <c:gapWidth val="219"/>
        <c:overlap val="-27"/>
        <c:axId val="558507807"/>
        <c:axId val="1547853871"/>
      </c:barChart>
      <c:catAx>
        <c:axId val="558507807"/>
        <c:scaling>
          <c:orientation val="minMax"/>
        </c:scaling>
        <c:delete val="0"/>
        <c:axPos val="b"/>
        <c:numFmt formatCode="_(* #,##0.00_);_(* \(#,##0.00\);_(*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1547853871"/>
        <c:crosses val="autoZero"/>
        <c:auto val="1"/>
        <c:lblAlgn val="ctr"/>
        <c:lblOffset val="100"/>
        <c:noMultiLvlLbl val="0"/>
      </c:catAx>
      <c:valAx>
        <c:axId val="1547853871"/>
        <c:scaling>
          <c:orientation val="minMax"/>
          <c:max val="90"/>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r>
                  <a:rPr lang="en-IN"/>
                  <a:t>Frequency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585078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r>
              <a:rPr lang="en-US"/>
              <a:t>Distribution of Random Numbers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autoTitleDeleted val="0"/>
    <c:plotArea>
      <c:layout/>
      <c:barChart>
        <c:barDir val="col"/>
        <c:grouping val="clustered"/>
        <c:varyColors val="0"/>
        <c:ser>
          <c:idx val="2"/>
          <c:order val="0"/>
          <c:tx>
            <c:strRef>
              <c:f>Data_Checks!$AE$9</c:f>
              <c:strCache>
                <c:ptCount val="1"/>
                <c:pt idx="0">
                  <c:v>Frequency</c:v>
                </c:pt>
              </c:strCache>
            </c:strRef>
          </c:tx>
          <c:spPr>
            <a:solidFill>
              <a:schemeClr val="accent1">
                <a:lumMod val="60000"/>
                <a:lumOff val="40000"/>
              </a:schemeClr>
            </a:solidFill>
            <a:ln>
              <a:solidFill>
                <a:schemeClr val="tx1"/>
              </a:solidFill>
            </a:ln>
            <a:effectLst/>
          </c:spPr>
          <c:invertIfNegative val="0"/>
          <c:trendline>
            <c:spPr>
              <a:ln w="19050" cap="rnd">
                <a:solidFill>
                  <a:schemeClr val="accent3"/>
                </a:solidFill>
                <a:prstDash val="sysDot"/>
              </a:ln>
              <a:effectLst/>
            </c:spPr>
            <c:trendlineType val="poly"/>
            <c:order val="6"/>
            <c:dispRSqr val="0"/>
            <c:dispEq val="0"/>
          </c:trendline>
          <c:cat>
            <c:numRef>
              <c:f>Data_Checks!$AC$10:$AC$24</c:f>
              <c:numCache>
                <c:formatCode>_(* #,##0.00_);_(* \(#,##0.00\);_(* "-"??_);_(@_)</c:formatCode>
                <c:ptCount val="15"/>
                <c:pt idx="0">
                  <c:v>-3</c:v>
                </c:pt>
                <c:pt idx="1">
                  <c:v>-2.5</c:v>
                </c:pt>
                <c:pt idx="2">
                  <c:v>-2</c:v>
                </c:pt>
                <c:pt idx="3">
                  <c:v>-1.5</c:v>
                </c:pt>
                <c:pt idx="4">
                  <c:v>-1</c:v>
                </c:pt>
                <c:pt idx="5">
                  <c:v>-0.5</c:v>
                </c:pt>
                <c:pt idx="6">
                  <c:v>0</c:v>
                </c:pt>
                <c:pt idx="7">
                  <c:v>0.5</c:v>
                </c:pt>
                <c:pt idx="8">
                  <c:v>1</c:v>
                </c:pt>
                <c:pt idx="9">
                  <c:v>1.5</c:v>
                </c:pt>
                <c:pt idx="10">
                  <c:v>2</c:v>
                </c:pt>
                <c:pt idx="11">
                  <c:v>2.5</c:v>
                </c:pt>
                <c:pt idx="12">
                  <c:v>3</c:v>
                </c:pt>
                <c:pt idx="13">
                  <c:v>3.5</c:v>
                </c:pt>
                <c:pt idx="14">
                  <c:v>4</c:v>
                </c:pt>
              </c:numCache>
            </c:numRef>
          </c:cat>
          <c:val>
            <c:numRef>
              <c:f>Data_Checks!$AE$10:$AE$24</c:f>
              <c:numCache>
                <c:formatCode>General</c:formatCode>
                <c:ptCount val="15"/>
                <c:pt idx="0">
                  <c:v>0</c:v>
                </c:pt>
                <c:pt idx="1">
                  <c:v>1</c:v>
                </c:pt>
                <c:pt idx="2">
                  <c:v>8</c:v>
                </c:pt>
                <c:pt idx="3">
                  <c:v>23</c:v>
                </c:pt>
                <c:pt idx="4">
                  <c:v>35</c:v>
                </c:pt>
                <c:pt idx="5">
                  <c:v>61</c:v>
                </c:pt>
                <c:pt idx="6">
                  <c:v>79</c:v>
                </c:pt>
                <c:pt idx="7">
                  <c:v>83</c:v>
                </c:pt>
                <c:pt idx="8">
                  <c:v>46</c:v>
                </c:pt>
                <c:pt idx="9">
                  <c:v>41</c:v>
                </c:pt>
                <c:pt idx="10">
                  <c:v>13</c:v>
                </c:pt>
                <c:pt idx="11">
                  <c:v>6</c:v>
                </c:pt>
                <c:pt idx="12">
                  <c:v>3</c:v>
                </c:pt>
                <c:pt idx="13">
                  <c:v>1</c:v>
                </c:pt>
                <c:pt idx="14">
                  <c:v>0</c:v>
                </c:pt>
              </c:numCache>
            </c:numRef>
          </c:val>
          <c:extLst>
            <c:ext xmlns:c16="http://schemas.microsoft.com/office/drawing/2014/chart" uri="{C3380CC4-5D6E-409C-BE32-E72D297353CC}">
              <c16:uniqueId val="{00000003-73DD-48FA-8F1B-2A0C6D01D694}"/>
            </c:ext>
          </c:extLst>
        </c:ser>
        <c:dLbls>
          <c:showLegendKey val="0"/>
          <c:showVal val="0"/>
          <c:showCatName val="0"/>
          <c:showSerName val="0"/>
          <c:showPercent val="0"/>
          <c:showBubbleSize val="0"/>
        </c:dLbls>
        <c:gapWidth val="219"/>
        <c:overlap val="-27"/>
        <c:axId val="558507807"/>
        <c:axId val="1547853871"/>
      </c:barChart>
      <c:catAx>
        <c:axId val="558507807"/>
        <c:scaling>
          <c:orientation val="minMax"/>
        </c:scaling>
        <c:delete val="0"/>
        <c:axPos val="b"/>
        <c:numFmt formatCode="_(* #,##0.00_);_(* \(#,##0.00\);_(* &quot;-&quot;??_);_(@_)"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1547853871"/>
        <c:crosses val="autoZero"/>
        <c:auto val="1"/>
        <c:lblAlgn val="ctr"/>
        <c:lblOffset val="100"/>
        <c:noMultiLvlLbl val="0"/>
      </c:catAx>
      <c:valAx>
        <c:axId val="1547853871"/>
        <c:scaling>
          <c:orientation val="minMax"/>
          <c:max val="90"/>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r>
                  <a:rPr lang="en-IN"/>
                  <a:t>Frequency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alibri" panose="020F0502020204030204" pitchFamily="34" charset="0"/>
                <a:ea typeface="+mn-ea"/>
                <a:cs typeface="Calibri" panose="020F0502020204030204" pitchFamily="34" charset="0"/>
              </a:defRPr>
            </a:pPr>
            <a:endParaRPr lang="en-US"/>
          </a:p>
        </c:txPr>
        <c:crossAx val="558507807"/>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alibri" panose="020F0502020204030204" pitchFamily="34" charset="0"/>
          <a:cs typeface="Calibri" panose="020F0502020204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0</xdr:rowOff>
    </xdr:from>
    <xdr:to>
      <xdr:col>0</xdr:col>
      <xdr:colOff>5095875</xdr:colOff>
      <xdr:row>15</xdr:row>
      <xdr:rowOff>127000</xdr:rowOff>
    </xdr:to>
    <xdr:graphicFrame macro="">
      <xdr:nvGraphicFramePr>
        <xdr:cNvPr id="2" name="Chart 1">
          <a:extLst>
            <a:ext uri="{FF2B5EF4-FFF2-40B4-BE49-F238E27FC236}">
              <a16:creationId xmlns:a16="http://schemas.microsoft.com/office/drawing/2014/main" id="{AD6FCB0B-D9EF-4E1C-99AF-6340F8EF1B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32</xdr:col>
      <xdr:colOff>0</xdr:colOff>
      <xdr:row>8</xdr:row>
      <xdr:rowOff>0</xdr:rowOff>
    </xdr:from>
    <xdr:to>
      <xdr:col>40</xdr:col>
      <xdr:colOff>0</xdr:colOff>
      <xdr:row>25</xdr:row>
      <xdr:rowOff>36337</xdr:rowOff>
    </xdr:to>
    <xdr:graphicFrame macro="">
      <xdr:nvGraphicFramePr>
        <xdr:cNvPr id="2" name="Chart 1">
          <a:extLst>
            <a:ext uri="{FF2B5EF4-FFF2-40B4-BE49-F238E27FC236}">
              <a16:creationId xmlns:a16="http://schemas.microsoft.com/office/drawing/2014/main" id="{3B3A36DB-A703-49C7-B7BF-BD26961BFD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TEMP\Ayush%20Jagirdar%20laptop%20backup\Ayush\Actuary_Studies\IAI_Exam_Checking\CP2A_202305\Review_Marking\CP2A%20May%202024%20-%20Model%20Solution.xlsx" TargetMode="External"/><Relationship Id="rId1" Type="http://schemas.openxmlformats.org/officeDocument/2006/relationships/externalLinkPath" Target="file:///D:\TEMP\Ayush%20Jagirdar%20laptop%20backup\Ayush\Actuary_Studies\IAI_Exam_Checking\CP2A_202305\Review_Marking\CP2A%20May%202024%20-%20Model%20Solu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udit_Trail"/>
      <sheetName val="Revenue_Data"/>
      <sheetName val="Inflation_Data"/>
      <sheetName val="Rev_Data_Checks"/>
      <sheetName val="Revised_Rev_Data"/>
      <sheetName val="Revised_Rev_Data_Checks"/>
      <sheetName val="Inf_Data_Checks"/>
      <sheetName val="Parameters"/>
      <sheetName val="Opportunity_A"/>
      <sheetName val="Opportunity_B"/>
    </sheetNames>
    <sheetDataSet>
      <sheetData sheetId="0"/>
      <sheetData sheetId="1"/>
      <sheetData sheetId="2"/>
      <sheetData sheetId="3"/>
      <sheetData sheetId="4"/>
      <sheetData sheetId="5"/>
      <sheetData sheetId="6"/>
      <sheetData sheetId="7">
        <row r="2">
          <cell r="C2">
            <v>30000000</v>
          </cell>
          <cell r="F2">
            <v>45000000</v>
          </cell>
        </row>
        <row r="3">
          <cell r="F3">
            <v>15000000</v>
          </cell>
        </row>
        <row r="4">
          <cell r="F4">
            <v>0.1</v>
          </cell>
        </row>
        <row r="5">
          <cell r="C5">
            <v>0.1</v>
          </cell>
          <cell r="F5">
            <v>15</v>
          </cell>
          <cell r="I5">
            <v>-100</v>
          </cell>
          <cell r="J5">
            <v>-1E-3</v>
          </cell>
        </row>
        <row r="6">
          <cell r="I6">
            <v>-0.1</v>
          </cell>
          <cell r="J6">
            <v>2E-3</v>
          </cell>
        </row>
        <row r="7">
          <cell r="F7">
            <v>2930129.5859772367</v>
          </cell>
          <cell r="I7">
            <v>0.1</v>
          </cell>
          <cell r="J7">
            <v>2.5000000000000001E-3</v>
          </cell>
        </row>
        <row r="8">
          <cell r="C8">
            <v>0.03</v>
          </cell>
        </row>
        <row r="9">
          <cell r="C9">
            <v>5.0000000000000001E-3</v>
          </cell>
          <cell r="F9">
            <v>7000000</v>
          </cell>
        </row>
        <row r="10">
          <cell r="I10">
            <v>2</v>
          </cell>
          <cell r="J10">
            <v>5.2000000000000005E-2</v>
          </cell>
        </row>
        <row r="11">
          <cell r="I11">
            <v>3</v>
          </cell>
          <cell r="J11">
            <v>5.4000000000000006E-2</v>
          </cell>
        </row>
        <row r="12">
          <cell r="B12">
            <v>0</v>
          </cell>
          <cell r="C12">
            <v>0.5</v>
          </cell>
          <cell r="I12">
            <v>4</v>
          </cell>
          <cell r="J12">
            <v>5.6000000000000008E-2</v>
          </cell>
        </row>
        <row r="13">
          <cell r="B13">
            <v>17500000</v>
          </cell>
          <cell r="C13">
            <v>0.45</v>
          </cell>
          <cell r="I13">
            <v>5</v>
          </cell>
          <cell r="J13">
            <v>5.800000000000001E-2</v>
          </cell>
        </row>
        <row r="14">
          <cell r="B14">
            <v>37500000</v>
          </cell>
          <cell r="C14">
            <v>0.4</v>
          </cell>
          <cell r="F14">
            <v>0.75</v>
          </cell>
          <cell r="I14">
            <v>6</v>
          </cell>
          <cell r="J14">
            <v>6.0500000000000012E-2</v>
          </cell>
        </row>
        <row r="15">
          <cell r="F15">
            <v>0.13</v>
          </cell>
          <cell r="I15">
            <v>7</v>
          </cell>
          <cell r="J15">
            <v>5.9500000000000011E-2</v>
          </cell>
        </row>
        <row r="16">
          <cell r="C16">
            <v>4500000</v>
          </cell>
          <cell r="F16">
            <v>0.13</v>
          </cell>
          <cell r="I16">
            <v>8</v>
          </cell>
          <cell r="J16">
            <v>6.1500000000000013E-2</v>
          </cell>
        </row>
        <row r="17">
          <cell r="I17">
            <v>9</v>
          </cell>
          <cell r="J17">
            <v>6.3500000000000015E-2</v>
          </cell>
        </row>
        <row r="18">
          <cell r="C18">
            <v>0.13</v>
          </cell>
          <cell r="F18">
            <v>0.01</v>
          </cell>
          <cell r="I18">
            <v>10</v>
          </cell>
          <cell r="J18">
            <v>6.2500000000000014E-2</v>
          </cell>
        </row>
        <row r="19">
          <cell r="C19">
            <v>0.13</v>
          </cell>
          <cell r="I19">
            <v>11</v>
          </cell>
          <cell r="J19">
            <v>6.4500000000000016E-2</v>
          </cell>
        </row>
        <row r="20">
          <cell r="I20">
            <v>12</v>
          </cell>
          <cell r="J20">
            <v>6.6500000000000017E-2</v>
          </cell>
        </row>
        <row r="21">
          <cell r="C21">
            <v>0.1</v>
          </cell>
          <cell r="I21">
            <v>13</v>
          </cell>
          <cell r="J21">
            <v>6.900000000000002E-2</v>
          </cell>
        </row>
        <row r="22">
          <cell r="I22">
            <v>14</v>
          </cell>
          <cell r="J22">
            <v>7.1000000000000021E-2</v>
          </cell>
        </row>
        <row r="23">
          <cell r="I23">
            <v>15</v>
          </cell>
          <cell r="J23">
            <v>7.3000000000000023E-2</v>
          </cell>
        </row>
        <row r="24">
          <cell r="I24">
            <v>16</v>
          </cell>
          <cell r="J24">
            <v>7.5000000000000025E-2</v>
          </cell>
        </row>
        <row r="25">
          <cell r="I25">
            <v>17</v>
          </cell>
          <cell r="J25">
            <v>7.7000000000000027E-2</v>
          </cell>
        </row>
        <row r="26">
          <cell r="I26">
            <v>18</v>
          </cell>
          <cell r="J26">
            <v>7.6000000000000026E-2</v>
          </cell>
        </row>
        <row r="27">
          <cell r="I27">
            <v>19</v>
          </cell>
          <cell r="J27">
            <v>7.8000000000000028E-2</v>
          </cell>
        </row>
        <row r="28">
          <cell r="I28">
            <v>20</v>
          </cell>
          <cell r="J28">
            <v>8.0000000000000029E-2</v>
          </cell>
        </row>
        <row r="29">
          <cell r="I29">
            <v>21</v>
          </cell>
          <cell r="J29">
            <v>7.9000000000000029E-2</v>
          </cell>
        </row>
        <row r="30">
          <cell r="I30">
            <v>22</v>
          </cell>
          <cell r="J30">
            <v>8.1500000000000031E-2</v>
          </cell>
        </row>
        <row r="31">
          <cell r="I31">
            <v>23</v>
          </cell>
          <cell r="J31">
            <v>8.050000000000003E-2</v>
          </cell>
        </row>
        <row r="32">
          <cell r="I32">
            <v>24</v>
          </cell>
          <cell r="J32">
            <v>8.2500000000000032E-2</v>
          </cell>
        </row>
        <row r="33">
          <cell r="I33">
            <v>25</v>
          </cell>
          <cell r="J33">
            <v>8.4500000000000033E-2</v>
          </cell>
        </row>
      </sheetData>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77BBE-1AA7-46F6-9487-9E2A654941EE}">
  <dimension ref="A2:A75"/>
  <sheetViews>
    <sheetView showGridLines="0" tabSelected="1" zoomScale="80" zoomScaleNormal="80" workbookViewId="0"/>
  </sheetViews>
  <sheetFormatPr defaultColWidth="8.7265625" defaultRowHeight="14.5" x14ac:dyDescent="0.35"/>
  <cols>
    <col min="1" max="1" width="178.1796875" style="2" customWidth="1"/>
    <col min="2" max="16384" width="8.7265625" style="2"/>
  </cols>
  <sheetData>
    <row r="2" spans="1:1" x14ac:dyDescent="0.35">
      <c r="A2" s="1" t="s">
        <v>550</v>
      </c>
    </row>
    <row r="4" spans="1:1" x14ac:dyDescent="0.35">
      <c r="A4" s="7" t="s">
        <v>547</v>
      </c>
    </row>
    <row r="5" spans="1:1" ht="145" x14ac:dyDescent="0.35">
      <c r="A5" s="95" t="s">
        <v>599</v>
      </c>
    </row>
    <row r="7" spans="1:1" x14ac:dyDescent="0.35">
      <c r="A7" s="7" t="s">
        <v>548</v>
      </c>
    </row>
    <row r="8" spans="1:1" ht="174" x14ac:dyDescent="0.35">
      <c r="A8" s="95" t="s">
        <v>600</v>
      </c>
    </row>
    <row r="10" spans="1:1" ht="246.5" x14ac:dyDescent="0.35">
      <c r="A10" s="95" t="s">
        <v>551</v>
      </c>
    </row>
    <row r="11" spans="1:1" x14ac:dyDescent="0.35">
      <c r="A11" s="95"/>
    </row>
    <row r="12" spans="1:1" ht="215" customHeight="1" x14ac:dyDescent="0.35">
      <c r="A12" s="95" t="s">
        <v>609</v>
      </c>
    </row>
    <row r="14" spans="1:1" ht="101.5" x14ac:dyDescent="0.35">
      <c r="A14" s="96" t="s">
        <v>552</v>
      </c>
    </row>
    <row r="15" spans="1:1" ht="160.5" customHeight="1" x14ac:dyDescent="0.35"/>
    <row r="16" spans="1:1" ht="29" x14ac:dyDescent="0.35">
      <c r="A16" s="96" t="s">
        <v>601</v>
      </c>
    </row>
    <row r="18" spans="1:1" x14ac:dyDescent="0.35">
      <c r="A18" s="7" t="s">
        <v>549</v>
      </c>
    </row>
    <row r="19" spans="1:1" ht="290" x14ac:dyDescent="0.35">
      <c r="A19" s="96" t="s">
        <v>602</v>
      </c>
    </row>
    <row r="21" spans="1:1" x14ac:dyDescent="0.35">
      <c r="A21" s="7" t="s">
        <v>553</v>
      </c>
    </row>
    <row r="22" spans="1:1" x14ac:dyDescent="0.35">
      <c r="A22" s="2" t="s">
        <v>554</v>
      </c>
    </row>
    <row r="23" spans="1:1" x14ac:dyDescent="0.35">
      <c r="A23" s="2" t="s">
        <v>555</v>
      </c>
    </row>
    <row r="24" spans="1:1" x14ac:dyDescent="0.35">
      <c r="A24" s="2" t="s">
        <v>556</v>
      </c>
    </row>
    <row r="25" spans="1:1" x14ac:dyDescent="0.35">
      <c r="A25" s="2" t="s">
        <v>603</v>
      </c>
    </row>
    <row r="26" spans="1:1" ht="29" x14ac:dyDescent="0.35">
      <c r="A26" s="96" t="s">
        <v>604</v>
      </c>
    </row>
    <row r="27" spans="1:1" x14ac:dyDescent="0.35">
      <c r="A27" s="2" t="s">
        <v>557</v>
      </c>
    </row>
    <row r="28" spans="1:1" x14ac:dyDescent="0.35">
      <c r="A28" s="2" t="s">
        <v>558</v>
      </c>
    </row>
    <row r="29" spans="1:1" x14ac:dyDescent="0.35">
      <c r="A29" s="2" t="s">
        <v>559</v>
      </c>
    </row>
    <row r="30" spans="1:1" x14ac:dyDescent="0.35">
      <c r="A30" s="2" t="s">
        <v>560</v>
      </c>
    </row>
    <row r="31" spans="1:1" x14ac:dyDescent="0.35">
      <c r="A31" s="2" t="s">
        <v>561</v>
      </c>
    </row>
    <row r="32" spans="1:1" x14ac:dyDescent="0.35">
      <c r="A32" s="2" t="s">
        <v>562</v>
      </c>
    </row>
    <row r="33" spans="1:1" x14ac:dyDescent="0.35">
      <c r="A33" s="2" t="s">
        <v>563</v>
      </c>
    </row>
    <row r="34" spans="1:1" x14ac:dyDescent="0.35">
      <c r="A34" s="2" t="s">
        <v>564</v>
      </c>
    </row>
    <row r="35" spans="1:1" x14ac:dyDescent="0.35">
      <c r="A35" s="2" t="s">
        <v>605</v>
      </c>
    </row>
    <row r="36" spans="1:1" x14ac:dyDescent="0.35">
      <c r="A36" s="2" t="s">
        <v>565</v>
      </c>
    </row>
    <row r="37" spans="1:1" x14ac:dyDescent="0.35">
      <c r="A37" s="2" t="s">
        <v>572</v>
      </c>
    </row>
    <row r="38" spans="1:1" x14ac:dyDescent="0.35">
      <c r="A38" s="2" t="s">
        <v>566</v>
      </c>
    </row>
    <row r="39" spans="1:1" x14ac:dyDescent="0.35">
      <c r="A39" s="96" t="s">
        <v>573</v>
      </c>
    </row>
    <row r="40" spans="1:1" ht="29" x14ac:dyDescent="0.35">
      <c r="A40" s="96" t="s">
        <v>574</v>
      </c>
    </row>
    <row r="42" spans="1:1" x14ac:dyDescent="0.35">
      <c r="A42" s="7" t="s">
        <v>567</v>
      </c>
    </row>
    <row r="43" spans="1:1" x14ac:dyDescent="0.35">
      <c r="A43" s="2" t="s">
        <v>568</v>
      </c>
    </row>
    <row r="44" spans="1:1" x14ac:dyDescent="0.35">
      <c r="A44" s="2" t="s">
        <v>575</v>
      </c>
    </row>
    <row r="45" spans="1:1" x14ac:dyDescent="0.35">
      <c r="A45" s="2" t="s">
        <v>576</v>
      </c>
    </row>
    <row r="46" spans="1:1" x14ac:dyDescent="0.35">
      <c r="A46" s="2" t="s">
        <v>577</v>
      </c>
    </row>
    <row r="47" spans="1:1" x14ac:dyDescent="0.35">
      <c r="A47" s="2" t="s">
        <v>578</v>
      </c>
    </row>
    <row r="48" spans="1:1" x14ac:dyDescent="0.35">
      <c r="A48" s="2" t="s">
        <v>579</v>
      </c>
    </row>
    <row r="49" spans="1:1" x14ac:dyDescent="0.35">
      <c r="A49" s="2" t="s">
        <v>580</v>
      </c>
    </row>
    <row r="50" spans="1:1" x14ac:dyDescent="0.35">
      <c r="A50" s="2" t="s">
        <v>581</v>
      </c>
    </row>
    <row r="51" spans="1:1" x14ac:dyDescent="0.35">
      <c r="A51" s="2" t="s">
        <v>582</v>
      </c>
    </row>
    <row r="52" spans="1:1" ht="29" x14ac:dyDescent="0.35">
      <c r="A52" s="96" t="s">
        <v>596</v>
      </c>
    </row>
    <row r="53" spans="1:1" x14ac:dyDescent="0.35">
      <c r="A53" s="2" t="s">
        <v>583</v>
      </c>
    </row>
    <row r="54" spans="1:1" x14ac:dyDescent="0.35">
      <c r="A54" s="2" t="s">
        <v>606</v>
      </c>
    </row>
    <row r="55" spans="1:1" x14ac:dyDescent="0.35">
      <c r="A55" s="2" t="s">
        <v>584</v>
      </c>
    </row>
    <row r="56" spans="1:1" x14ac:dyDescent="0.35">
      <c r="A56" s="2" t="s">
        <v>585</v>
      </c>
    </row>
    <row r="57" spans="1:1" ht="29" x14ac:dyDescent="0.35">
      <c r="A57" s="96" t="s">
        <v>597</v>
      </c>
    </row>
    <row r="58" spans="1:1" x14ac:dyDescent="0.35">
      <c r="A58" s="2" t="s">
        <v>586</v>
      </c>
    </row>
    <row r="59" spans="1:1" x14ac:dyDescent="0.35">
      <c r="A59" s="2" t="s">
        <v>587</v>
      </c>
    </row>
    <row r="60" spans="1:1" x14ac:dyDescent="0.35">
      <c r="A60" s="2" t="s">
        <v>588</v>
      </c>
    </row>
    <row r="61" spans="1:1" x14ac:dyDescent="0.35">
      <c r="A61" s="2" t="s">
        <v>589</v>
      </c>
    </row>
    <row r="62" spans="1:1" ht="29" x14ac:dyDescent="0.35">
      <c r="A62" s="96" t="s">
        <v>590</v>
      </c>
    </row>
    <row r="63" spans="1:1" x14ac:dyDescent="0.35">
      <c r="A63" s="2" t="s">
        <v>591</v>
      </c>
    </row>
    <row r="64" spans="1:1" x14ac:dyDescent="0.35">
      <c r="A64" s="2" t="s">
        <v>592</v>
      </c>
    </row>
    <row r="65" spans="1:1" x14ac:dyDescent="0.35">
      <c r="A65" s="2" t="s">
        <v>593</v>
      </c>
    </row>
    <row r="66" spans="1:1" ht="29" x14ac:dyDescent="0.35">
      <c r="A66" s="96" t="s">
        <v>607</v>
      </c>
    </row>
    <row r="67" spans="1:1" ht="29" x14ac:dyDescent="0.35">
      <c r="A67" s="96" t="s">
        <v>594</v>
      </c>
    </row>
    <row r="68" spans="1:1" x14ac:dyDescent="0.35">
      <c r="A68" s="96" t="s">
        <v>595</v>
      </c>
    </row>
    <row r="75" spans="1:1" x14ac:dyDescent="0.35">
      <c r="A75" s="96"/>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62E892-B152-4F25-9F8B-54AA18ACF726}">
  <sheetPr>
    <tabColor theme="4" tint="0.39997558519241921"/>
  </sheetPr>
  <dimension ref="B1:K403"/>
  <sheetViews>
    <sheetView showGridLines="0" zoomScale="80" zoomScaleNormal="80" workbookViewId="0"/>
  </sheetViews>
  <sheetFormatPr defaultColWidth="8.7265625" defaultRowHeight="14.5" x14ac:dyDescent="0.35"/>
  <cols>
    <col min="1" max="1" width="8.7265625" style="2"/>
    <col min="2" max="2" width="17.81640625" style="2" customWidth="1"/>
    <col min="3" max="3" width="17.7265625" style="2" bestFit="1" customWidth="1"/>
    <col min="4" max="4" width="20.81640625" style="2" bestFit="1" customWidth="1"/>
    <col min="5" max="5" width="14.1796875" style="2" bestFit="1" customWidth="1"/>
    <col min="6" max="6" width="14.7265625" style="2" bestFit="1" customWidth="1"/>
    <col min="7" max="7" width="9.81640625" style="2" bestFit="1" customWidth="1"/>
    <col min="8" max="8" width="18.26953125" style="2" bestFit="1" customWidth="1"/>
    <col min="9" max="9" width="9.7265625" style="2" customWidth="1"/>
    <col min="10" max="10" width="17" style="2" customWidth="1"/>
    <col min="11" max="11" width="29.1796875" style="2" bestFit="1" customWidth="1"/>
    <col min="12" max="16384" width="8.7265625" style="2"/>
  </cols>
  <sheetData>
    <row r="1" spans="2:11" x14ac:dyDescent="0.35">
      <c r="B1" s="1" t="s">
        <v>415</v>
      </c>
      <c r="J1" s="1" t="s">
        <v>427</v>
      </c>
    </row>
    <row r="2" spans="2:11" ht="15" thickBot="1" x14ac:dyDescent="0.4"/>
    <row r="3" spans="2:11" ht="15" thickBot="1" x14ac:dyDescent="0.4">
      <c r="B3" s="3" t="s">
        <v>1</v>
      </c>
      <c r="C3" s="4" t="s">
        <v>2</v>
      </c>
      <c r="D3" s="5" t="s">
        <v>3</v>
      </c>
      <c r="E3" s="5" t="s">
        <v>4</v>
      </c>
      <c r="F3" s="5" t="s">
        <v>5</v>
      </c>
      <c r="G3" s="5" t="s">
        <v>495</v>
      </c>
      <c r="H3" s="6" t="s">
        <v>413</v>
      </c>
      <c r="I3" s="7"/>
      <c r="J3" s="3" t="s">
        <v>2</v>
      </c>
      <c r="K3" s="3" t="s">
        <v>414</v>
      </c>
    </row>
    <row r="4" spans="2:11" x14ac:dyDescent="0.35">
      <c r="B4" s="8" t="s">
        <v>299</v>
      </c>
      <c r="C4" s="9">
        <v>22</v>
      </c>
      <c r="D4" s="10" t="s">
        <v>407</v>
      </c>
      <c r="E4" s="10" t="s">
        <v>411</v>
      </c>
      <c r="F4" s="11">
        <v>14000000</v>
      </c>
      <c r="G4" s="11" t="s">
        <v>493</v>
      </c>
      <c r="H4" s="13">
        <v>-1.1106447037254592</v>
      </c>
      <c r="J4" s="8">
        <v>18</v>
      </c>
      <c r="K4" s="14">
        <v>3.01</v>
      </c>
    </row>
    <row r="5" spans="2:11" x14ac:dyDescent="0.35">
      <c r="B5" s="8" t="s">
        <v>39</v>
      </c>
      <c r="C5" s="9">
        <v>58</v>
      </c>
      <c r="D5" s="10" t="s">
        <v>407</v>
      </c>
      <c r="E5" s="10" t="s">
        <v>411</v>
      </c>
      <c r="F5" s="11">
        <v>9000000</v>
      </c>
      <c r="G5" s="11" t="s">
        <v>493</v>
      </c>
      <c r="H5" s="13">
        <v>1.1778199720275357</v>
      </c>
      <c r="J5" s="8">
        <v>19</v>
      </c>
      <c r="K5" s="14">
        <v>3.085</v>
      </c>
    </row>
    <row r="6" spans="2:11" x14ac:dyDescent="0.35">
      <c r="B6" s="8" t="s">
        <v>131</v>
      </c>
      <c r="C6" s="9">
        <v>19</v>
      </c>
      <c r="D6" s="10" t="s">
        <v>406</v>
      </c>
      <c r="E6" s="10" t="s">
        <v>411</v>
      </c>
      <c r="F6" s="11">
        <v>10000000</v>
      </c>
      <c r="G6" s="11" t="s">
        <v>493</v>
      </c>
      <c r="H6" s="13">
        <v>0.83217425536876488</v>
      </c>
      <c r="J6" s="8">
        <v>20</v>
      </c>
      <c r="K6" s="14">
        <v>3.1619999999999999</v>
      </c>
    </row>
    <row r="7" spans="2:11" x14ac:dyDescent="0.35">
      <c r="B7" s="8" t="s">
        <v>398</v>
      </c>
      <c r="C7" s="9">
        <v>32</v>
      </c>
      <c r="D7" s="10" t="s">
        <v>406</v>
      </c>
      <c r="E7" s="10" t="s">
        <v>412</v>
      </c>
      <c r="F7" s="11">
        <v>12000000</v>
      </c>
      <c r="G7" s="11" t="s">
        <v>493</v>
      </c>
      <c r="H7" s="13">
        <v>0.61961130286769261</v>
      </c>
      <c r="J7" s="8">
        <v>21</v>
      </c>
      <c r="K7" s="14">
        <v>3.2410000000000001</v>
      </c>
    </row>
    <row r="8" spans="2:11" x14ac:dyDescent="0.35">
      <c r="B8" s="8" t="s">
        <v>115</v>
      </c>
      <c r="C8" s="9">
        <v>22</v>
      </c>
      <c r="D8" s="10" t="s">
        <v>406</v>
      </c>
      <c r="E8" s="10" t="s">
        <v>411</v>
      </c>
      <c r="F8" s="11">
        <v>8000000</v>
      </c>
      <c r="G8" s="11" t="s">
        <v>493</v>
      </c>
      <c r="H8" s="13">
        <v>-2.0099079015942518</v>
      </c>
      <c r="J8" s="8">
        <v>22</v>
      </c>
      <c r="K8" s="14">
        <v>3.3220000000000001</v>
      </c>
    </row>
    <row r="9" spans="2:11" x14ac:dyDescent="0.35">
      <c r="B9" s="8" t="s">
        <v>30</v>
      </c>
      <c r="C9" s="9">
        <v>37</v>
      </c>
      <c r="D9" s="10" t="s">
        <v>406</v>
      </c>
      <c r="E9" s="10" t="s">
        <v>412</v>
      </c>
      <c r="F9" s="11">
        <v>12000000</v>
      </c>
      <c r="G9" s="11" t="s">
        <v>493</v>
      </c>
      <c r="H9" s="13">
        <v>-0.93692640446011888</v>
      </c>
      <c r="J9" s="8">
        <v>23</v>
      </c>
      <c r="K9" s="14">
        <v>3.4049999999999998</v>
      </c>
    </row>
    <row r="10" spans="2:11" x14ac:dyDescent="0.35">
      <c r="B10" s="8" t="s">
        <v>216</v>
      </c>
      <c r="C10" s="9">
        <v>34</v>
      </c>
      <c r="D10" s="10" t="s">
        <v>406</v>
      </c>
      <c r="E10" s="10" t="s">
        <v>411</v>
      </c>
      <c r="F10" s="11">
        <v>12000000</v>
      </c>
      <c r="G10" s="11" t="s">
        <v>493</v>
      </c>
      <c r="H10" s="13">
        <v>0.77959402180307169</v>
      </c>
      <c r="J10" s="8">
        <v>24</v>
      </c>
      <c r="K10" s="14">
        <v>3.49</v>
      </c>
    </row>
    <row r="11" spans="2:11" x14ac:dyDescent="0.35">
      <c r="B11" s="8" t="s">
        <v>89</v>
      </c>
      <c r="C11" s="9">
        <v>28</v>
      </c>
      <c r="D11" s="10" t="s">
        <v>406</v>
      </c>
      <c r="E11" s="10" t="s">
        <v>410</v>
      </c>
      <c r="F11" s="11">
        <v>12000000</v>
      </c>
      <c r="G11" s="11" t="s">
        <v>493</v>
      </c>
      <c r="H11" s="13">
        <v>1.5913995521727402</v>
      </c>
      <c r="J11" s="8">
        <v>25</v>
      </c>
      <c r="K11" s="14">
        <v>3.577</v>
      </c>
    </row>
    <row r="12" spans="2:11" x14ac:dyDescent="0.35">
      <c r="B12" s="8" t="s">
        <v>12</v>
      </c>
      <c r="C12" s="9">
        <v>47</v>
      </c>
      <c r="D12" s="10" t="s">
        <v>406</v>
      </c>
      <c r="E12" s="10" t="s">
        <v>411</v>
      </c>
      <c r="F12" s="11">
        <v>13000000</v>
      </c>
      <c r="G12" s="11" t="s">
        <v>493</v>
      </c>
      <c r="H12" s="13">
        <v>-0.84163822449810488</v>
      </c>
      <c r="J12" s="8">
        <v>26</v>
      </c>
      <c r="K12" s="14">
        <v>3.6659999999999999</v>
      </c>
    </row>
    <row r="13" spans="2:11" x14ac:dyDescent="0.35">
      <c r="B13" s="8" t="s">
        <v>215</v>
      </c>
      <c r="C13" s="9">
        <v>40</v>
      </c>
      <c r="D13" s="10" t="s">
        <v>406</v>
      </c>
      <c r="E13" s="10" t="s">
        <v>409</v>
      </c>
      <c r="F13" s="11">
        <v>9000000</v>
      </c>
      <c r="G13" s="11" t="s">
        <v>493</v>
      </c>
      <c r="H13" s="13">
        <v>-0.29295494855786119</v>
      </c>
      <c r="J13" s="8">
        <v>27</v>
      </c>
      <c r="K13" s="14">
        <v>3.758</v>
      </c>
    </row>
    <row r="14" spans="2:11" x14ac:dyDescent="0.35">
      <c r="B14" s="8" t="s">
        <v>210</v>
      </c>
      <c r="C14" s="9">
        <v>29</v>
      </c>
      <c r="D14" s="10" t="s">
        <v>406</v>
      </c>
      <c r="E14" s="10" t="s">
        <v>410</v>
      </c>
      <c r="F14" s="11">
        <v>12000000</v>
      </c>
      <c r="G14" s="11" t="s">
        <v>493</v>
      </c>
      <c r="H14" s="13">
        <v>0.64105116979468679</v>
      </c>
      <c r="J14" s="8">
        <v>28</v>
      </c>
      <c r="K14" s="14">
        <f>K13*1.025</f>
        <v>3.8519499999999995</v>
      </c>
    </row>
    <row r="15" spans="2:11" x14ac:dyDescent="0.35">
      <c r="B15" s="8" t="s">
        <v>198</v>
      </c>
      <c r="C15" s="9">
        <v>49</v>
      </c>
      <c r="D15" s="10" t="s">
        <v>406</v>
      </c>
      <c r="E15" s="10" t="s">
        <v>409</v>
      </c>
      <c r="F15" s="11">
        <v>8000000</v>
      </c>
      <c r="G15" s="11" t="s">
        <v>493</v>
      </c>
      <c r="H15" s="13">
        <v>0.61863857040635661</v>
      </c>
      <c r="J15" s="8">
        <v>29</v>
      </c>
      <c r="K15" s="14">
        <v>3.948</v>
      </c>
    </row>
    <row r="16" spans="2:11" x14ac:dyDescent="0.35">
      <c r="B16" s="8" t="s">
        <v>250</v>
      </c>
      <c r="C16" s="9">
        <v>60</v>
      </c>
      <c r="D16" s="10" t="s">
        <v>406</v>
      </c>
      <c r="E16" s="10" t="s">
        <v>411</v>
      </c>
      <c r="F16" s="11">
        <v>10000000</v>
      </c>
      <c r="G16" s="11" t="s">
        <v>493</v>
      </c>
      <c r="H16" s="13">
        <v>-0.25982288226133693</v>
      </c>
      <c r="J16" s="8">
        <v>30</v>
      </c>
      <c r="K16" s="14">
        <v>4.0469999999999997</v>
      </c>
    </row>
    <row r="17" spans="2:11" x14ac:dyDescent="0.35">
      <c r="B17" s="8" t="s">
        <v>315</v>
      </c>
      <c r="C17" s="9">
        <v>59</v>
      </c>
      <c r="D17" s="10" t="s">
        <v>406</v>
      </c>
      <c r="E17" s="10" t="s">
        <v>410</v>
      </c>
      <c r="F17" s="11">
        <v>9000000</v>
      </c>
      <c r="G17" s="11" t="s">
        <v>492</v>
      </c>
      <c r="H17" s="13">
        <v>1.704851169496554</v>
      </c>
      <c r="J17" s="8">
        <v>31</v>
      </c>
      <c r="K17" s="14">
        <v>3.9329999999999998</v>
      </c>
    </row>
    <row r="18" spans="2:11" x14ac:dyDescent="0.35">
      <c r="B18" s="8" t="s">
        <v>330</v>
      </c>
      <c r="C18" s="9">
        <v>30</v>
      </c>
      <c r="D18" s="10" t="s">
        <v>406</v>
      </c>
      <c r="E18" s="10" t="s">
        <v>412</v>
      </c>
      <c r="F18" s="11">
        <v>13000000</v>
      </c>
      <c r="G18" s="11" t="s">
        <v>493</v>
      </c>
      <c r="H18" s="13">
        <v>-1.9498275450587499</v>
      </c>
      <c r="J18" s="8">
        <v>32</v>
      </c>
      <c r="K18" s="14">
        <v>4.2519999999999998</v>
      </c>
    </row>
    <row r="19" spans="2:11" x14ac:dyDescent="0.35">
      <c r="B19" s="8" t="s">
        <v>69</v>
      </c>
      <c r="C19" s="9">
        <v>24</v>
      </c>
      <c r="D19" s="10" t="s">
        <v>407</v>
      </c>
      <c r="E19" s="10" t="s">
        <v>409</v>
      </c>
      <c r="F19" s="11">
        <v>13000000</v>
      </c>
      <c r="G19" s="11" t="s">
        <v>493</v>
      </c>
      <c r="H19" s="13">
        <v>1.1108306892539845</v>
      </c>
      <c r="J19" s="8">
        <v>33</v>
      </c>
      <c r="K19" s="14">
        <v>4.3579999999999997</v>
      </c>
    </row>
    <row r="20" spans="2:11" x14ac:dyDescent="0.35">
      <c r="B20" s="8" t="s">
        <v>41</v>
      </c>
      <c r="C20" s="9">
        <v>46</v>
      </c>
      <c r="D20" s="10" t="s">
        <v>407</v>
      </c>
      <c r="E20" s="10" t="s">
        <v>410</v>
      </c>
      <c r="F20" s="11">
        <v>11000000</v>
      </c>
      <c r="G20" s="11" t="s">
        <v>493</v>
      </c>
      <c r="H20" s="13">
        <v>-0.4869390898787514</v>
      </c>
      <c r="J20" s="8">
        <v>34</v>
      </c>
      <c r="K20" s="14">
        <v>-4.4669999999999996</v>
      </c>
    </row>
    <row r="21" spans="2:11" x14ac:dyDescent="0.35">
      <c r="B21" s="8" t="s">
        <v>392</v>
      </c>
      <c r="C21" s="9">
        <v>27</v>
      </c>
      <c r="D21" s="10" t="s">
        <v>406</v>
      </c>
      <c r="E21" s="10" t="s">
        <v>410</v>
      </c>
      <c r="F21" s="11">
        <v>11000000</v>
      </c>
      <c r="G21" s="11" t="s">
        <v>493</v>
      </c>
      <c r="H21" s="13">
        <v>-0.63516689881952693</v>
      </c>
      <c r="J21" s="8">
        <v>35</v>
      </c>
      <c r="K21" s="14">
        <v>4.5789999999999997</v>
      </c>
    </row>
    <row r="22" spans="2:11" x14ac:dyDescent="0.35">
      <c r="B22" s="8" t="s">
        <v>289</v>
      </c>
      <c r="C22" s="9">
        <v>27</v>
      </c>
      <c r="D22" s="10" t="s">
        <v>406</v>
      </c>
      <c r="E22" s="10" t="s">
        <v>412</v>
      </c>
      <c r="F22" s="11">
        <v>10000000</v>
      </c>
      <c r="G22" s="11" t="s">
        <v>493</v>
      </c>
      <c r="H22" s="13">
        <v>-0.34206237560412306</v>
      </c>
      <c r="J22" s="8">
        <v>36</v>
      </c>
      <c r="K22" s="14">
        <v>4.6929999999999996</v>
      </c>
    </row>
    <row r="23" spans="2:11" x14ac:dyDescent="0.35">
      <c r="B23" s="8" t="s">
        <v>403</v>
      </c>
      <c r="C23" s="9">
        <v>45</v>
      </c>
      <c r="D23" s="10" t="s">
        <v>407</v>
      </c>
      <c r="E23" s="10" t="s">
        <v>411</v>
      </c>
      <c r="F23" s="11">
        <v>13000000</v>
      </c>
      <c r="G23" s="11" t="s">
        <v>493</v>
      </c>
      <c r="H23" s="13">
        <v>-0.53936173991096703</v>
      </c>
      <c r="J23" s="8">
        <v>37</v>
      </c>
      <c r="K23" s="14">
        <v>4.8099999999999996</v>
      </c>
    </row>
    <row r="24" spans="2:11" x14ac:dyDescent="0.35">
      <c r="B24" s="8" t="s">
        <v>357</v>
      </c>
      <c r="C24" s="9">
        <v>44</v>
      </c>
      <c r="D24" s="10" t="s">
        <v>407</v>
      </c>
      <c r="E24" s="10" t="s">
        <v>412</v>
      </c>
      <c r="F24" s="11">
        <v>10000000</v>
      </c>
      <c r="G24" s="11" t="s">
        <v>493</v>
      </c>
      <c r="H24" s="13">
        <v>-1.2532378408301672</v>
      </c>
      <c r="J24" s="8">
        <v>38</v>
      </c>
      <c r="K24" s="14">
        <v>4.93</v>
      </c>
    </row>
    <row r="25" spans="2:11" x14ac:dyDescent="0.35">
      <c r="B25" s="8" t="s">
        <v>107</v>
      </c>
      <c r="C25" s="9">
        <v>29</v>
      </c>
      <c r="D25" s="10" t="s">
        <v>406</v>
      </c>
      <c r="E25" s="10" t="s">
        <v>410</v>
      </c>
      <c r="F25" s="11">
        <v>14000000</v>
      </c>
      <c r="G25" s="11" t="s">
        <v>493</v>
      </c>
      <c r="H25" s="13">
        <v>2.1014225580258332E-2</v>
      </c>
      <c r="J25" s="8">
        <v>39</v>
      </c>
      <c r="K25" s="14">
        <v>5.0529999999999999</v>
      </c>
    </row>
    <row r="26" spans="2:11" x14ac:dyDescent="0.35">
      <c r="B26" s="8" t="s">
        <v>321</v>
      </c>
      <c r="C26" s="9">
        <v>30</v>
      </c>
      <c r="D26" s="10" t="s">
        <v>406</v>
      </c>
      <c r="E26" s="10" t="s">
        <v>411</v>
      </c>
      <c r="F26" s="11">
        <v>-11000000</v>
      </c>
      <c r="G26" s="11" t="s">
        <v>493</v>
      </c>
      <c r="H26" s="13">
        <v>-0.77461629926297804</v>
      </c>
      <c r="J26" s="8">
        <v>40</v>
      </c>
      <c r="K26" s="14">
        <v>5.1790000000000003</v>
      </c>
    </row>
    <row r="27" spans="2:11" x14ac:dyDescent="0.35">
      <c r="B27" s="8" t="s">
        <v>311</v>
      </c>
      <c r="C27" s="9">
        <v>39</v>
      </c>
      <c r="D27" s="10" t="s">
        <v>407</v>
      </c>
      <c r="E27" s="10" t="s">
        <v>411</v>
      </c>
      <c r="F27" s="11">
        <v>9000000</v>
      </c>
      <c r="G27" s="11" t="s">
        <v>493</v>
      </c>
      <c r="H27" s="13">
        <v>-0.59918005076971403</v>
      </c>
      <c r="J27" s="8">
        <v>41</v>
      </c>
      <c r="K27" s="14">
        <v>5.3079999999999998</v>
      </c>
    </row>
    <row r="28" spans="2:11" x14ac:dyDescent="0.35">
      <c r="B28" s="8" t="s">
        <v>322</v>
      </c>
      <c r="C28" s="9">
        <v>49</v>
      </c>
      <c r="D28" s="10" t="s">
        <v>406</v>
      </c>
      <c r="E28" s="10" t="s">
        <v>411</v>
      </c>
      <c r="F28" s="11">
        <v>12000000</v>
      </c>
      <c r="G28" s="11" t="s">
        <v>493</v>
      </c>
      <c r="H28" s="13">
        <v>1.6154231298223503</v>
      </c>
      <c r="J28" s="8">
        <v>42</v>
      </c>
      <c r="K28" s="14">
        <v>5.4409999999999998</v>
      </c>
    </row>
    <row r="29" spans="2:11" x14ac:dyDescent="0.35">
      <c r="B29" s="8" t="s">
        <v>325</v>
      </c>
      <c r="C29" s="9">
        <v>28</v>
      </c>
      <c r="D29" s="10" t="s">
        <v>407</v>
      </c>
      <c r="E29" s="10" t="s">
        <v>409</v>
      </c>
      <c r="F29" s="11">
        <v>10000000</v>
      </c>
      <c r="G29" s="11" t="s">
        <v>493</v>
      </c>
      <c r="H29" s="13">
        <v>0.14349649522104033</v>
      </c>
      <c r="J29" s="8">
        <v>43</v>
      </c>
      <c r="K29" s="14">
        <f>K28*1.025</f>
        <v>5.577024999999999</v>
      </c>
    </row>
    <row r="30" spans="2:11" x14ac:dyDescent="0.35">
      <c r="B30" s="8" t="s">
        <v>354</v>
      </c>
      <c r="C30" s="9">
        <v>23</v>
      </c>
      <c r="D30" s="10" t="s">
        <v>407</v>
      </c>
      <c r="E30" s="10" t="s">
        <v>409</v>
      </c>
      <c r="F30" s="11">
        <v>12000000</v>
      </c>
      <c r="G30" s="11" t="s">
        <v>493</v>
      </c>
      <c r="H30" s="13">
        <v>-0.52892384922916413</v>
      </c>
      <c r="J30" s="8">
        <v>44</v>
      </c>
      <c r="K30" s="14">
        <v>5.7160000000000002</v>
      </c>
    </row>
    <row r="31" spans="2:11" x14ac:dyDescent="0.35">
      <c r="B31" s="8" t="s">
        <v>103</v>
      </c>
      <c r="C31" s="9">
        <v>21</v>
      </c>
      <c r="D31" s="10" t="s">
        <v>407</v>
      </c>
      <c r="E31" s="10" t="s">
        <v>409</v>
      </c>
      <c r="F31" s="11">
        <v>13000000</v>
      </c>
      <c r="G31" s="11" t="s">
        <v>493</v>
      </c>
      <c r="H31" s="13">
        <v>-0.55185874498898446</v>
      </c>
      <c r="J31" s="8">
        <v>45</v>
      </c>
      <c r="K31" s="14">
        <v>5.859</v>
      </c>
    </row>
    <row r="32" spans="2:11" x14ac:dyDescent="0.35">
      <c r="B32" s="8" t="s">
        <v>83</v>
      </c>
      <c r="C32" s="9">
        <v>49</v>
      </c>
      <c r="D32" s="10" t="s">
        <v>407</v>
      </c>
      <c r="E32" s="10" t="s">
        <v>411</v>
      </c>
      <c r="F32" s="11">
        <v>10000000</v>
      </c>
      <c r="G32" s="11" t="s">
        <v>493</v>
      </c>
      <c r="H32" s="13">
        <v>-5.6442998413998073E-2</v>
      </c>
      <c r="J32" s="8">
        <v>46</v>
      </c>
      <c r="K32" s="14">
        <v>6.0049999999999999</v>
      </c>
    </row>
    <row r="33" spans="2:11" x14ac:dyDescent="0.35">
      <c r="B33" s="8" t="s">
        <v>362</v>
      </c>
      <c r="C33" s="9">
        <v>59</v>
      </c>
      <c r="D33" s="10" t="s">
        <v>406</v>
      </c>
      <c r="E33" s="10" t="s">
        <v>409</v>
      </c>
      <c r="F33" s="11">
        <v>8000000</v>
      </c>
      <c r="G33" s="11" t="s">
        <v>493</v>
      </c>
      <c r="H33" s="13">
        <v>0.82166717165457659</v>
      </c>
      <c r="J33" s="8">
        <v>47</v>
      </c>
      <c r="K33" s="14">
        <v>5.91</v>
      </c>
    </row>
    <row r="34" spans="2:11" x14ac:dyDescent="0.35">
      <c r="B34" s="8" t="s">
        <v>219</v>
      </c>
      <c r="C34" s="9">
        <v>46</v>
      </c>
      <c r="D34" s="10" t="s">
        <v>406</v>
      </c>
      <c r="E34" s="10" t="s">
        <v>411</v>
      </c>
      <c r="F34" s="11">
        <v>12000000</v>
      </c>
      <c r="G34" s="11" t="s">
        <v>493</v>
      </c>
      <c r="H34" s="13">
        <v>-0.28572007752289413</v>
      </c>
      <c r="J34" s="8">
        <v>48</v>
      </c>
      <c r="K34" s="14">
        <v>6.3090000000000002</v>
      </c>
    </row>
    <row r="35" spans="2:11" x14ac:dyDescent="0.35">
      <c r="B35" s="8" t="s">
        <v>259</v>
      </c>
      <c r="C35" s="9">
        <v>44</v>
      </c>
      <c r="D35" s="10" t="s">
        <v>408</v>
      </c>
      <c r="E35" s="10" t="s">
        <v>409</v>
      </c>
      <c r="F35" s="11">
        <v>11000000</v>
      </c>
      <c r="G35" s="11" t="s">
        <v>493</v>
      </c>
      <c r="H35" s="13">
        <v>0.57432308719676795</v>
      </c>
      <c r="J35" s="8">
        <v>49</v>
      </c>
      <c r="K35" s="14">
        <v>6.4669999999999996</v>
      </c>
    </row>
    <row r="36" spans="2:11" x14ac:dyDescent="0.35">
      <c r="B36" s="8" t="s">
        <v>171</v>
      </c>
      <c r="C36" s="9">
        <v>30</v>
      </c>
      <c r="D36" s="10" t="s">
        <v>407</v>
      </c>
      <c r="E36" s="10" t="s">
        <v>409</v>
      </c>
      <c r="F36" s="11">
        <v>11000000</v>
      </c>
      <c r="G36" s="11" t="s">
        <v>493</v>
      </c>
      <c r="H36" s="13">
        <v>5.8537885146831975E-2</v>
      </c>
      <c r="J36" s="8">
        <v>50</v>
      </c>
      <c r="K36" s="14">
        <v>-6.6289999999999996</v>
      </c>
    </row>
    <row r="37" spans="2:11" x14ac:dyDescent="0.35">
      <c r="B37" s="8" t="s">
        <v>404</v>
      </c>
      <c r="C37" s="9">
        <v>31</v>
      </c>
      <c r="D37" s="10" t="s">
        <v>406</v>
      </c>
      <c r="E37" s="10" t="s">
        <v>409</v>
      </c>
      <c r="F37" s="11">
        <v>10000000</v>
      </c>
      <c r="G37" s="11" t="s">
        <v>493</v>
      </c>
      <c r="H37" s="13">
        <v>1.0187425310185303</v>
      </c>
      <c r="J37" s="8">
        <v>51</v>
      </c>
      <c r="K37" s="14">
        <v>6.7949999999999999</v>
      </c>
    </row>
    <row r="38" spans="2:11" x14ac:dyDescent="0.35">
      <c r="B38" s="8" t="s">
        <v>293</v>
      </c>
      <c r="C38" s="9">
        <v>24</v>
      </c>
      <c r="D38" s="10" t="s">
        <v>406</v>
      </c>
      <c r="E38" s="10" t="s">
        <v>410</v>
      </c>
      <c r="F38" s="11">
        <v>12000000</v>
      </c>
      <c r="G38" s="11" t="s">
        <v>493</v>
      </c>
      <c r="H38" s="13">
        <v>-0.99966652793824351</v>
      </c>
      <c r="J38" s="8">
        <v>52</v>
      </c>
      <c r="K38" s="14">
        <v>6.9649999999999999</v>
      </c>
    </row>
    <row r="39" spans="2:11" x14ac:dyDescent="0.35">
      <c r="B39" s="8" t="s">
        <v>173</v>
      </c>
      <c r="C39" s="9">
        <v>58</v>
      </c>
      <c r="D39" s="10" t="s">
        <v>407</v>
      </c>
      <c r="E39" s="10" t="s">
        <v>410</v>
      </c>
      <c r="F39" s="11">
        <v>11000000</v>
      </c>
      <c r="G39" s="11" t="s">
        <v>493</v>
      </c>
      <c r="H39" s="13">
        <v>0.43111462539109158</v>
      </c>
      <c r="J39" s="8">
        <v>53</v>
      </c>
      <c r="K39" s="14">
        <v>7.1390000000000002</v>
      </c>
    </row>
    <row r="40" spans="2:11" x14ac:dyDescent="0.35">
      <c r="B40" s="8" t="s">
        <v>205</v>
      </c>
      <c r="C40" s="9">
        <v>37</v>
      </c>
      <c r="D40" s="10" t="s">
        <v>406</v>
      </c>
      <c r="E40" s="10" t="s">
        <v>409</v>
      </c>
      <c r="F40" s="11">
        <v>12000000</v>
      </c>
      <c r="G40" s="11" t="s">
        <v>492</v>
      </c>
      <c r="H40" s="13">
        <v>-0.89902673654845577</v>
      </c>
      <c r="J40" s="8">
        <v>54</v>
      </c>
      <c r="K40" s="14">
        <v>7.3170000000000002</v>
      </c>
    </row>
    <row r="41" spans="2:11" x14ac:dyDescent="0.35">
      <c r="B41" s="8" t="s">
        <v>300</v>
      </c>
      <c r="C41" s="9">
        <v>23</v>
      </c>
      <c r="D41" s="10" t="s">
        <v>407</v>
      </c>
      <c r="E41" s="10" t="s">
        <v>409</v>
      </c>
      <c r="F41" s="11">
        <v>10000000</v>
      </c>
      <c r="G41" s="11" t="s">
        <v>493</v>
      </c>
      <c r="H41" s="13">
        <v>0.42109056090233771</v>
      </c>
      <c r="J41" s="8">
        <v>55</v>
      </c>
      <c r="K41" s="14">
        <v>7.5</v>
      </c>
    </row>
    <row r="42" spans="2:11" x14ac:dyDescent="0.35">
      <c r="B42" s="8" t="s">
        <v>79</v>
      </c>
      <c r="C42" s="9">
        <v>49</v>
      </c>
      <c r="D42" s="10" t="s">
        <v>406</v>
      </c>
      <c r="E42" s="10" t="s">
        <v>411</v>
      </c>
      <c r="F42" s="11">
        <v>11000000</v>
      </c>
      <c r="G42" s="11" t="s">
        <v>493</v>
      </c>
      <c r="H42" s="13">
        <v>-1.0014395996295131</v>
      </c>
      <c r="J42" s="8">
        <v>56</v>
      </c>
      <c r="K42" s="14">
        <v>7.45</v>
      </c>
    </row>
    <row r="43" spans="2:11" x14ac:dyDescent="0.35">
      <c r="B43" s="8" t="s">
        <v>125</v>
      </c>
      <c r="C43" s="9">
        <v>20</v>
      </c>
      <c r="D43" s="10" t="s">
        <v>406</v>
      </c>
      <c r="E43" s="10" t="s">
        <v>412</v>
      </c>
      <c r="F43" s="11">
        <v>12000000</v>
      </c>
      <c r="G43" s="11" t="s">
        <v>493</v>
      </c>
      <c r="H43" s="13">
        <v>0.27118825216659104</v>
      </c>
      <c r="J43" s="8">
        <v>57</v>
      </c>
      <c r="K43" s="14">
        <v>7.88</v>
      </c>
    </row>
    <row r="44" spans="2:11" x14ac:dyDescent="0.35">
      <c r="B44" s="8" t="s">
        <v>243</v>
      </c>
      <c r="C44" s="9">
        <v>25</v>
      </c>
      <c r="D44" s="10" t="s">
        <v>406</v>
      </c>
      <c r="E44" s="10" t="s">
        <v>409</v>
      </c>
      <c r="F44" s="11">
        <v>13000000</v>
      </c>
      <c r="G44" s="11" t="s">
        <v>493</v>
      </c>
      <c r="H44" s="13">
        <v>2.5381062435970625</v>
      </c>
      <c r="J44" s="8">
        <v>58</v>
      </c>
      <c r="K44" s="14">
        <v>8.077</v>
      </c>
    </row>
    <row r="45" spans="2:11" x14ac:dyDescent="0.35">
      <c r="B45" s="8" t="s">
        <v>152</v>
      </c>
      <c r="C45" s="9">
        <v>29</v>
      </c>
      <c r="D45" s="10" t="s">
        <v>407</v>
      </c>
      <c r="E45" s="10" t="s">
        <v>412</v>
      </c>
      <c r="F45" s="11">
        <v>-10000000</v>
      </c>
      <c r="G45" s="11" t="s">
        <v>493</v>
      </c>
      <c r="H45" s="13">
        <v>-2.2736015933893294</v>
      </c>
      <c r="J45" s="8">
        <v>59</v>
      </c>
      <c r="K45" s="14">
        <v>8.2789999999999999</v>
      </c>
    </row>
    <row r="46" spans="2:11" ht="15" thickBot="1" x14ac:dyDescent="0.4">
      <c r="B46" s="8" t="s">
        <v>277</v>
      </c>
      <c r="C46" s="9">
        <v>34</v>
      </c>
      <c r="D46" s="10" t="s">
        <v>407</v>
      </c>
      <c r="E46" s="10" t="s">
        <v>410</v>
      </c>
      <c r="F46" s="11">
        <v>10000000</v>
      </c>
      <c r="G46" s="11" t="s">
        <v>493</v>
      </c>
      <c r="H46" s="13">
        <v>-1.5533812728287839</v>
      </c>
      <c r="J46" s="16">
        <v>60</v>
      </c>
      <c r="K46" s="17">
        <v>8.4860000000000007</v>
      </c>
    </row>
    <row r="47" spans="2:11" x14ac:dyDescent="0.35">
      <c r="B47" s="8" t="s">
        <v>369</v>
      </c>
      <c r="C47" s="9">
        <v>54</v>
      </c>
      <c r="D47" s="10" t="s">
        <v>407</v>
      </c>
      <c r="E47" s="10" t="s">
        <v>411</v>
      </c>
      <c r="F47" s="11">
        <v>9000000</v>
      </c>
      <c r="G47" s="11" t="s">
        <v>493</v>
      </c>
      <c r="H47" s="13">
        <v>-0.69678167272878067</v>
      </c>
    </row>
    <row r="48" spans="2:11" x14ac:dyDescent="0.35">
      <c r="B48" s="8" t="s">
        <v>105</v>
      </c>
      <c r="C48" s="9">
        <v>55</v>
      </c>
      <c r="D48" s="10" t="s">
        <v>406</v>
      </c>
      <c r="E48" s="10" t="s">
        <v>411</v>
      </c>
      <c r="F48" s="11">
        <v>9000000</v>
      </c>
      <c r="G48" s="11" t="s">
        <v>493</v>
      </c>
      <c r="H48" s="13">
        <v>-0.16145025199562585</v>
      </c>
    </row>
    <row r="49" spans="2:8" x14ac:dyDescent="0.35">
      <c r="B49" s="8" t="s">
        <v>328</v>
      </c>
      <c r="C49" s="9">
        <v>35</v>
      </c>
      <c r="D49" s="10" t="s">
        <v>407</v>
      </c>
      <c r="E49" s="10" t="s">
        <v>411</v>
      </c>
      <c r="F49" s="11">
        <v>8000000</v>
      </c>
      <c r="G49" s="11" t="s">
        <v>493</v>
      </c>
      <c r="H49" s="13">
        <v>1.1514516135195962</v>
      </c>
    </row>
    <row r="50" spans="2:8" x14ac:dyDescent="0.35">
      <c r="B50" s="8" t="s">
        <v>373</v>
      </c>
      <c r="C50" s="9">
        <v>25</v>
      </c>
      <c r="D50" s="10" t="s">
        <v>406</v>
      </c>
      <c r="E50" s="10" t="s">
        <v>411</v>
      </c>
      <c r="F50" s="11">
        <v>9000000</v>
      </c>
      <c r="G50" s="11" t="s">
        <v>493</v>
      </c>
      <c r="H50" s="13">
        <v>0.74526236999668949</v>
      </c>
    </row>
    <row r="51" spans="2:8" x14ac:dyDescent="0.35">
      <c r="B51" s="8" t="s">
        <v>324</v>
      </c>
      <c r="C51" s="9">
        <v>34</v>
      </c>
      <c r="D51" s="10" t="s">
        <v>407</v>
      </c>
      <c r="E51" s="10" t="s">
        <v>409</v>
      </c>
      <c r="F51" s="11">
        <v>11000000</v>
      </c>
      <c r="G51" s="11" t="s">
        <v>493</v>
      </c>
      <c r="H51" s="13">
        <v>-1.9679367213992494</v>
      </c>
    </row>
    <row r="52" spans="2:8" x14ac:dyDescent="0.35">
      <c r="B52" s="8" t="s">
        <v>44</v>
      </c>
      <c r="C52" s="9">
        <v>24</v>
      </c>
      <c r="D52" s="10" t="s">
        <v>407</v>
      </c>
      <c r="E52" s="10" t="s">
        <v>409</v>
      </c>
      <c r="F52" s="11">
        <v>11000000</v>
      </c>
      <c r="G52" s="11" t="s">
        <v>493</v>
      </c>
      <c r="H52" s="13">
        <v>0.71643183421922829</v>
      </c>
    </row>
    <row r="53" spans="2:8" x14ac:dyDescent="0.35">
      <c r="B53" s="8" t="s">
        <v>320</v>
      </c>
      <c r="C53" s="9">
        <v>45</v>
      </c>
      <c r="D53" s="10" t="s">
        <v>406</v>
      </c>
      <c r="E53" s="10" t="s">
        <v>411</v>
      </c>
      <c r="F53" s="11">
        <v>9000000</v>
      </c>
      <c r="G53" s="11" t="s">
        <v>493</v>
      </c>
      <c r="H53" s="13">
        <v>-5.6839988893259093E-2</v>
      </c>
    </row>
    <row r="54" spans="2:8" x14ac:dyDescent="0.35">
      <c r="B54" s="8" t="s">
        <v>249</v>
      </c>
      <c r="C54" s="9">
        <v>22</v>
      </c>
      <c r="D54" s="10" t="s">
        <v>407</v>
      </c>
      <c r="E54" s="10" t="s">
        <v>412</v>
      </c>
      <c r="F54" s="11">
        <v>9000000</v>
      </c>
      <c r="G54" s="11" t="s">
        <v>493</v>
      </c>
      <c r="H54" s="13">
        <v>0.45910489007086391</v>
      </c>
    </row>
    <row r="55" spans="2:8" x14ac:dyDescent="0.35">
      <c r="B55" s="8" t="s">
        <v>228</v>
      </c>
      <c r="C55" s="9">
        <v>43</v>
      </c>
      <c r="D55" s="10" t="s">
        <v>407</v>
      </c>
      <c r="E55" s="10" t="s">
        <v>412</v>
      </c>
      <c r="F55" s="11">
        <v>12000000</v>
      </c>
      <c r="G55" s="11" t="s">
        <v>493</v>
      </c>
      <c r="H55" s="13">
        <v>-0.3561152238459942</v>
      </c>
    </row>
    <row r="56" spans="2:8" x14ac:dyDescent="0.35">
      <c r="B56" s="8" t="s">
        <v>252</v>
      </c>
      <c r="C56" s="9">
        <v>55</v>
      </c>
      <c r="D56" s="10" t="s">
        <v>407</v>
      </c>
      <c r="E56" s="10" t="s">
        <v>412</v>
      </c>
      <c r="F56" s="11">
        <v>13000000</v>
      </c>
      <c r="G56" s="11" t="s">
        <v>493</v>
      </c>
      <c r="H56" s="13">
        <v>1.8422794671917031E-3</v>
      </c>
    </row>
    <row r="57" spans="2:8" x14ac:dyDescent="0.35">
      <c r="B57" s="8" t="s">
        <v>337</v>
      </c>
      <c r="C57" s="9">
        <v>23</v>
      </c>
      <c r="D57" s="10" t="s">
        <v>407</v>
      </c>
      <c r="E57" s="10" t="s">
        <v>411</v>
      </c>
      <c r="F57" s="11">
        <v>10000000</v>
      </c>
      <c r="G57" s="11" t="s">
        <v>493</v>
      </c>
      <c r="H57" s="13">
        <v>-0.67080321573468027</v>
      </c>
    </row>
    <row r="58" spans="2:8" x14ac:dyDescent="0.35">
      <c r="B58" s="8" t="s">
        <v>212</v>
      </c>
      <c r="C58" s="9">
        <v>60</v>
      </c>
      <c r="D58" s="10" t="s">
        <v>407</v>
      </c>
      <c r="E58" s="10" t="s">
        <v>410</v>
      </c>
      <c r="F58" s="11">
        <v>9000000</v>
      </c>
      <c r="G58" s="11" t="s">
        <v>493</v>
      </c>
      <c r="H58" s="13">
        <v>-1.1167234051900294</v>
      </c>
    </row>
    <row r="59" spans="2:8" x14ac:dyDescent="0.35">
      <c r="B59" s="8" t="s">
        <v>46</v>
      </c>
      <c r="C59" s="9">
        <v>53</v>
      </c>
      <c r="D59" s="10" t="s">
        <v>407</v>
      </c>
      <c r="E59" s="10" t="s">
        <v>412</v>
      </c>
      <c r="F59" s="11">
        <v>12000000</v>
      </c>
      <c r="G59" s="11" t="s">
        <v>493</v>
      </c>
      <c r="H59" s="13">
        <v>0.40300929568610178</v>
      </c>
    </row>
    <row r="60" spans="2:8" x14ac:dyDescent="0.35">
      <c r="B60" s="8" t="s">
        <v>90</v>
      </c>
      <c r="C60" s="9">
        <v>46</v>
      </c>
      <c r="D60" s="10" t="s">
        <v>407</v>
      </c>
      <c r="E60" s="10" t="s">
        <v>412</v>
      </c>
      <c r="F60" s="11">
        <v>11000000</v>
      </c>
      <c r="G60" s="11" t="s">
        <v>493</v>
      </c>
      <c r="H60" s="13">
        <v>0.49448559275289911</v>
      </c>
    </row>
    <row r="61" spans="2:8" x14ac:dyDescent="0.35">
      <c r="B61" s="8" t="s">
        <v>135</v>
      </c>
      <c r="C61" s="9">
        <v>33</v>
      </c>
      <c r="D61" s="10" t="s">
        <v>406</v>
      </c>
      <c r="E61" s="10" t="s">
        <v>409</v>
      </c>
      <c r="F61" s="11">
        <v>11000000</v>
      </c>
      <c r="G61" s="11" t="s">
        <v>493</v>
      </c>
      <c r="H61" s="13">
        <v>-1.3280585241291899E-2</v>
      </c>
    </row>
    <row r="62" spans="2:8" x14ac:dyDescent="0.35">
      <c r="B62" s="8" t="s">
        <v>384</v>
      </c>
      <c r="C62" s="9">
        <v>38</v>
      </c>
      <c r="D62" s="10" t="s">
        <v>407</v>
      </c>
      <c r="E62" s="10" t="s">
        <v>409</v>
      </c>
      <c r="F62" s="11">
        <v>10000000</v>
      </c>
      <c r="G62" s="11" t="s">
        <v>493</v>
      </c>
      <c r="H62" s="13">
        <v>0.83430845550683963</v>
      </c>
    </row>
    <row r="63" spans="2:8" x14ac:dyDescent="0.35">
      <c r="B63" s="8" t="s">
        <v>323</v>
      </c>
      <c r="C63" s="9">
        <v>30</v>
      </c>
      <c r="D63" s="10" t="s">
        <v>407</v>
      </c>
      <c r="E63" s="10" t="s">
        <v>411</v>
      </c>
      <c r="F63" s="11">
        <v>14000000</v>
      </c>
      <c r="G63" s="11" t="s">
        <v>493</v>
      </c>
      <c r="H63" s="13">
        <v>-0.12183251331651324</v>
      </c>
    </row>
    <row r="64" spans="2:8" x14ac:dyDescent="0.35">
      <c r="B64" s="8" t="s">
        <v>401</v>
      </c>
      <c r="C64" s="9">
        <v>50</v>
      </c>
      <c r="D64" s="10" t="s">
        <v>406</v>
      </c>
      <c r="E64" s="10" t="s">
        <v>410</v>
      </c>
      <c r="F64" s="11"/>
      <c r="G64" s="11" t="s">
        <v>493</v>
      </c>
      <c r="H64" s="13">
        <v>0.36101342697428501</v>
      </c>
    </row>
    <row r="65" spans="2:8" x14ac:dyDescent="0.35">
      <c r="B65" s="8" t="s">
        <v>388</v>
      </c>
      <c r="C65" s="9">
        <v>23</v>
      </c>
      <c r="D65" s="10" t="s">
        <v>408</v>
      </c>
      <c r="E65" s="10" t="s">
        <v>412</v>
      </c>
      <c r="F65" s="11">
        <v>13000000</v>
      </c>
      <c r="G65" s="11" t="s">
        <v>493</v>
      </c>
      <c r="H65" s="13">
        <v>0.83550312934025173</v>
      </c>
    </row>
    <row r="66" spans="2:8" x14ac:dyDescent="0.35">
      <c r="B66" s="8" t="s">
        <v>233</v>
      </c>
      <c r="C66" s="9">
        <v>58</v>
      </c>
      <c r="D66" s="10" t="s">
        <v>406</v>
      </c>
      <c r="E66" s="10" t="s">
        <v>409</v>
      </c>
      <c r="F66" s="11">
        <v>14000000</v>
      </c>
      <c r="G66" s="11" t="s">
        <v>493</v>
      </c>
      <c r="H66" s="13">
        <v>-1.2987024640524649</v>
      </c>
    </row>
    <row r="67" spans="2:8" x14ac:dyDescent="0.35">
      <c r="B67" s="8" t="s">
        <v>80</v>
      </c>
      <c r="C67" s="9">
        <v>56</v>
      </c>
      <c r="D67" s="10" t="s">
        <v>406</v>
      </c>
      <c r="E67" s="10" t="s">
        <v>409</v>
      </c>
      <c r="F67" s="11">
        <v>12000000</v>
      </c>
      <c r="G67" s="11" t="s">
        <v>493</v>
      </c>
      <c r="H67" s="13">
        <v>-0.20903258901016183</v>
      </c>
    </row>
    <row r="68" spans="2:8" x14ac:dyDescent="0.35">
      <c r="B68" s="8" t="s">
        <v>147</v>
      </c>
      <c r="C68" s="9">
        <v>44</v>
      </c>
      <c r="D68" s="10" t="s">
        <v>407</v>
      </c>
      <c r="E68" s="10" t="s">
        <v>411</v>
      </c>
      <c r="F68" s="11">
        <v>11000000</v>
      </c>
      <c r="G68" s="11" t="s">
        <v>493</v>
      </c>
      <c r="H68" s="13">
        <v>-0.59877465937991214</v>
      </c>
    </row>
    <row r="69" spans="2:8" x14ac:dyDescent="0.35">
      <c r="B69" s="8" t="s">
        <v>24</v>
      </c>
      <c r="C69" s="9">
        <v>21</v>
      </c>
      <c r="D69" s="10" t="s">
        <v>407</v>
      </c>
      <c r="E69" s="10" t="s">
        <v>409</v>
      </c>
      <c r="F69" s="11">
        <v>14000000</v>
      </c>
      <c r="G69" s="11" t="s">
        <v>493</v>
      </c>
      <c r="H69" s="13">
        <v>-0.24097018705135076</v>
      </c>
    </row>
    <row r="70" spans="2:8" x14ac:dyDescent="0.35">
      <c r="B70" s="8" t="s">
        <v>348</v>
      </c>
      <c r="C70" s="9">
        <v>39</v>
      </c>
      <c r="D70" s="10" t="s">
        <v>406</v>
      </c>
      <c r="E70" s="10" t="s">
        <v>411</v>
      </c>
      <c r="F70" s="11">
        <v>9000000</v>
      </c>
      <c r="G70" s="11" t="s">
        <v>493</v>
      </c>
      <c r="H70" s="13">
        <v>-0.67099213176933403</v>
      </c>
    </row>
    <row r="71" spans="2:8" x14ac:dyDescent="0.35">
      <c r="B71" s="8" t="s">
        <v>123</v>
      </c>
      <c r="C71" s="9">
        <v>54</v>
      </c>
      <c r="D71" s="10" t="s">
        <v>406</v>
      </c>
      <c r="E71" s="10" t="s">
        <v>409</v>
      </c>
      <c r="F71" s="11">
        <v>12000000</v>
      </c>
      <c r="G71" s="11" t="s">
        <v>493</v>
      </c>
      <c r="H71" s="13">
        <v>1.1334102732692422</v>
      </c>
    </row>
    <row r="72" spans="2:8" x14ac:dyDescent="0.35">
      <c r="B72" s="8" t="s">
        <v>104</v>
      </c>
      <c r="C72" s="9">
        <v>28</v>
      </c>
      <c r="D72" s="10" t="s">
        <v>406</v>
      </c>
      <c r="E72" s="10" t="s">
        <v>411</v>
      </c>
      <c r="F72" s="11">
        <v>8000000</v>
      </c>
      <c r="G72" s="11" t="s">
        <v>493</v>
      </c>
      <c r="H72" s="13">
        <v>-0.81702182817390878</v>
      </c>
    </row>
    <row r="73" spans="2:8" x14ac:dyDescent="0.35">
      <c r="B73" s="8" t="s">
        <v>56</v>
      </c>
      <c r="C73" s="9">
        <v>47</v>
      </c>
      <c r="D73" s="10" t="s">
        <v>407</v>
      </c>
      <c r="E73" s="10" t="s">
        <v>409</v>
      </c>
      <c r="F73" s="11">
        <v>8000000</v>
      </c>
      <c r="G73" s="11" t="s">
        <v>493</v>
      </c>
      <c r="H73" s="13">
        <v>0.68626009993917636</v>
      </c>
    </row>
    <row r="74" spans="2:8" x14ac:dyDescent="0.35">
      <c r="B74" s="8" t="s">
        <v>226</v>
      </c>
      <c r="C74" s="9">
        <v>45</v>
      </c>
      <c r="D74" s="10" t="s">
        <v>407</v>
      </c>
      <c r="E74" s="10" t="s">
        <v>409</v>
      </c>
      <c r="F74" s="11">
        <v>9000000</v>
      </c>
      <c r="G74" s="11" t="s">
        <v>493</v>
      </c>
      <c r="H74" s="13">
        <v>-0.18094330205387393</v>
      </c>
    </row>
    <row r="75" spans="2:8" x14ac:dyDescent="0.35">
      <c r="B75" s="8" t="s">
        <v>62</v>
      </c>
      <c r="C75" s="9">
        <v>19</v>
      </c>
      <c r="D75" s="10" t="s">
        <v>407</v>
      </c>
      <c r="E75" s="10" t="s">
        <v>411</v>
      </c>
      <c r="F75" s="11">
        <v>11000000</v>
      </c>
      <c r="G75" s="11" t="s">
        <v>493</v>
      </c>
      <c r="H75" s="13">
        <v>-1.9148717415226493</v>
      </c>
    </row>
    <row r="76" spans="2:8" x14ac:dyDescent="0.35">
      <c r="B76" s="8" t="s">
        <v>67</v>
      </c>
      <c r="C76" s="9">
        <v>24</v>
      </c>
      <c r="D76" s="10" t="s">
        <v>406</v>
      </c>
      <c r="E76" s="10" t="s">
        <v>411</v>
      </c>
      <c r="F76" s="11">
        <v>12000000</v>
      </c>
      <c r="G76" s="11" t="s">
        <v>493</v>
      </c>
      <c r="H76" s="13">
        <v>5.0680307634786183E-3</v>
      </c>
    </row>
    <row r="77" spans="2:8" x14ac:dyDescent="0.35">
      <c r="B77" s="8" t="s">
        <v>307</v>
      </c>
      <c r="C77" s="9">
        <v>44</v>
      </c>
      <c r="D77" s="10" t="s">
        <v>406</v>
      </c>
      <c r="E77" s="10" t="s">
        <v>409</v>
      </c>
      <c r="F77" s="11">
        <v>10000000</v>
      </c>
      <c r="G77" s="11"/>
      <c r="H77" s="13">
        <v>1.1425570219734418</v>
      </c>
    </row>
    <row r="78" spans="2:8" x14ac:dyDescent="0.35">
      <c r="B78" s="8" t="s">
        <v>75</v>
      </c>
      <c r="C78" s="9">
        <v>18</v>
      </c>
      <c r="D78" s="10" t="s">
        <v>407</v>
      </c>
      <c r="E78" s="10" t="s">
        <v>410</v>
      </c>
      <c r="F78" s="11">
        <v>10000000</v>
      </c>
      <c r="G78" s="11" t="s">
        <v>493</v>
      </c>
      <c r="H78" s="13">
        <v>5.2044983202013187E-2</v>
      </c>
    </row>
    <row r="79" spans="2:8" x14ac:dyDescent="0.35">
      <c r="B79" s="8" t="s">
        <v>329</v>
      </c>
      <c r="C79" s="9">
        <v>51</v>
      </c>
      <c r="D79" s="10" t="s">
        <v>407</v>
      </c>
      <c r="E79" s="10" t="s">
        <v>411</v>
      </c>
      <c r="F79" s="11">
        <v>14000000</v>
      </c>
      <c r="G79" s="11" t="s">
        <v>493</v>
      </c>
      <c r="H79" s="13">
        <v>0.16358315457939768</v>
      </c>
    </row>
    <row r="80" spans="2:8" x14ac:dyDescent="0.35">
      <c r="B80" s="8" t="s">
        <v>153</v>
      </c>
      <c r="C80" s="9">
        <v>27</v>
      </c>
      <c r="D80" s="10" t="s">
        <v>406</v>
      </c>
      <c r="E80" s="10" t="s">
        <v>409</v>
      </c>
      <c r="F80" s="11">
        <v>9000000</v>
      </c>
      <c r="G80" s="11" t="s">
        <v>493</v>
      </c>
      <c r="H80" s="13">
        <v>0.26880606921093014</v>
      </c>
    </row>
    <row r="81" spans="2:8" x14ac:dyDescent="0.35">
      <c r="B81" s="8" t="s">
        <v>54</v>
      </c>
      <c r="C81" s="9">
        <v>46</v>
      </c>
      <c r="D81" s="10" t="s">
        <v>407</v>
      </c>
      <c r="E81" s="10" t="s">
        <v>410</v>
      </c>
      <c r="F81" s="11">
        <v>10000000</v>
      </c>
      <c r="G81" s="11" t="s">
        <v>493</v>
      </c>
      <c r="H81" s="13">
        <v>-0.89709893068088964</v>
      </c>
    </row>
    <row r="82" spans="2:8" x14ac:dyDescent="0.35">
      <c r="B82" s="8" t="s">
        <v>400</v>
      </c>
      <c r="C82" s="9">
        <v>27</v>
      </c>
      <c r="D82" s="10" t="s">
        <v>406</v>
      </c>
      <c r="E82" s="10" t="s">
        <v>409</v>
      </c>
      <c r="F82" s="11">
        <v>12000000</v>
      </c>
      <c r="G82" s="11" t="s">
        <v>493</v>
      </c>
      <c r="H82" s="13">
        <v>-1.246164756702951</v>
      </c>
    </row>
    <row r="83" spans="2:8" x14ac:dyDescent="0.35">
      <c r="B83" s="8" t="s">
        <v>208</v>
      </c>
      <c r="C83" s="9">
        <v>22</v>
      </c>
      <c r="D83" s="10" t="s">
        <v>407</v>
      </c>
      <c r="E83" s="10" t="s">
        <v>411</v>
      </c>
      <c r="F83" s="11">
        <v>13000000</v>
      </c>
      <c r="G83" s="11" t="s">
        <v>493</v>
      </c>
      <c r="H83" s="13">
        <v>0.3492466466813034</v>
      </c>
    </row>
    <row r="84" spans="2:8" x14ac:dyDescent="0.35">
      <c r="B84" s="8" t="s">
        <v>306</v>
      </c>
      <c r="C84" s="9">
        <v>37</v>
      </c>
      <c r="D84" s="10" t="s">
        <v>406</v>
      </c>
      <c r="E84" s="10" t="s">
        <v>410</v>
      </c>
      <c r="F84" s="11">
        <v>10000000</v>
      </c>
      <c r="G84" s="11" t="s">
        <v>493</v>
      </c>
      <c r="H84" s="13">
        <v>-0.42363708487905793</v>
      </c>
    </row>
    <row r="85" spans="2:8" x14ac:dyDescent="0.35">
      <c r="B85" s="8" t="s">
        <v>393</v>
      </c>
      <c r="C85" s="9">
        <v>43</v>
      </c>
      <c r="D85" s="10" t="s">
        <v>407</v>
      </c>
      <c r="E85" s="10" t="s">
        <v>412</v>
      </c>
      <c r="F85" s="11">
        <v>11000000</v>
      </c>
      <c r="G85" s="11" t="s">
        <v>493</v>
      </c>
      <c r="H85" s="13">
        <v>1.3147014456956911</v>
      </c>
    </row>
    <row r="86" spans="2:8" x14ac:dyDescent="0.35">
      <c r="B86" s="8" t="s">
        <v>184</v>
      </c>
      <c r="C86" s="9">
        <v>60</v>
      </c>
      <c r="D86" s="10" t="s">
        <v>406</v>
      </c>
      <c r="E86" s="10" t="s">
        <v>412</v>
      </c>
      <c r="F86" s="11">
        <v>13000000</v>
      </c>
      <c r="G86" s="11" t="s">
        <v>493</v>
      </c>
      <c r="H86" s="13">
        <v>1.0073150749547268</v>
      </c>
    </row>
    <row r="87" spans="2:8" x14ac:dyDescent="0.35">
      <c r="B87" s="8" t="s">
        <v>298</v>
      </c>
      <c r="C87" s="9">
        <v>29</v>
      </c>
      <c r="D87" s="10" t="s">
        <v>407</v>
      </c>
      <c r="E87" s="10" t="s">
        <v>410</v>
      </c>
      <c r="F87" s="11">
        <v>13000000</v>
      </c>
      <c r="G87" s="11" t="s">
        <v>493</v>
      </c>
      <c r="H87" s="13">
        <v>0.60450608122849558</v>
      </c>
    </row>
    <row r="88" spans="2:8" x14ac:dyDescent="0.35">
      <c r="B88" s="8" t="s">
        <v>377</v>
      </c>
      <c r="C88" s="9">
        <v>44</v>
      </c>
      <c r="D88" s="10" t="s">
        <v>406</v>
      </c>
      <c r="E88" s="10" t="s">
        <v>409</v>
      </c>
      <c r="F88" s="11">
        <v>10000000</v>
      </c>
      <c r="G88" s="11" t="s">
        <v>493</v>
      </c>
      <c r="H88" s="13">
        <v>-0.15477228293277523</v>
      </c>
    </row>
    <row r="89" spans="2:8" x14ac:dyDescent="0.35">
      <c r="B89" s="8" t="s">
        <v>291</v>
      </c>
      <c r="C89" s="9">
        <v>57</v>
      </c>
      <c r="D89" s="10" t="s">
        <v>406</v>
      </c>
      <c r="E89" s="10" t="s">
        <v>411</v>
      </c>
      <c r="F89" s="11">
        <v>12000000</v>
      </c>
      <c r="G89" s="11" t="s">
        <v>493</v>
      </c>
      <c r="H89" s="13">
        <v>0.47979385155199478</v>
      </c>
    </row>
    <row r="90" spans="2:8" x14ac:dyDescent="0.35">
      <c r="B90" s="8" t="s">
        <v>266</v>
      </c>
      <c r="C90" s="9">
        <v>31</v>
      </c>
      <c r="D90" s="10" t="s">
        <v>407</v>
      </c>
      <c r="E90" s="10" t="s">
        <v>412</v>
      </c>
      <c r="F90" s="11">
        <v>10000000</v>
      </c>
      <c r="G90" s="11" t="s">
        <v>493</v>
      </c>
      <c r="H90" s="13">
        <v>-1.2534799757778774</v>
      </c>
    </row>
    <row r="91" spans="2:8" x14ac:dyDescent="0.35">
      <c r="B91" s="8" t="s">
        <v>356</v>
      </c>
      <c r="C91" s="9">
        <v>27</v>
      </c>
      <c r="D91" s="10" t="s">
        <v>407</v>
      </c>
      <c r="E91" s="10" t="s">
        <v>412</v>
      </c>
      <c r="F91" s="11">
        <v>13000000</v>
      </c>
      <c r="G91" s="11" t="s">
        <v>493</v>
      </c>
      <c r="H91" s="13">
        <v>-0.91195816836569665</v>
      </c>
    </row>
    <row r="92" spans="2:8" x14ac:dyDescent="0.35">
      <c r="B92" s="8" t="s">
        <v>218</v>
      </c>
      <c r="C92" s="9">
        <v>37</v>
      </c>
      <c r="D92" s="10" t="s">
        <v>406</v>
      </c>
      <c r="E92" s="10" t="s">
        <v>411</v>
      </c>
      <c r="F92" s="11">
        <v>11000000</v>
      </c>
      <c r="G92" s="11" t="s">
        <v>493</v>
      </c>
      <c r="H92" s="13">
        <v>-1.427751053048373</v>
      </c>
    </row>
    <row r="93" spans="2:8" x14ac:dyDescent="0.35">
      <c r="B93" s="8" t="s">
        <v>52</v>
      </c>
      <c r="C93" s="9">
        <v>18</v>
      </c>
      <c r="D93" s="10" t="s">
        <v>406</v>
      </c>
      <c r="E93" s="10" t="s">
        <v>409</v>
      </c>
      <c r="F93" s="11">
        <v>9000000</v>
      </c>
      <c r="G93" s="11" t="s">
        <v>493</v>
      </c>
      <c r="H93" s="13">
        <v>2.3111699230899467</v>
      </c>
    </row>
    <row r="94" spans="2:8" x14ac:dyDescent="0.35">
      <c r="B94" s="8" t="s">
        <v>164</v>
      </c>
      <c r="C94" s="9">
        <v>59</v>
      </c>
      <c r="D94" s="10" t="s">
        <v>407</v>
      </c>
      <c r="E94" s="10" t="s">
        <v>410</v>
      </c>
      <c r="F94" s="11">
        <v>12000000</v>
      </c>
      <c r="G94" s="11" t="s">
        <v>493</v>
      </c>
      <c r="H94" s="13">
        <v>-0.16568426466207545</v>
      </c>
    </row>
    <row r="95" spans="2:8" x14ac:dyDescent="0.35">
      <c r="B95" s="8" t="s">
        <v>251</v>
      </c>
      <c r="C95" s="9">
        <v>29</v>
      </c>
      <c r="D95" s="10" t="s">
        <v>406</v>
      </c>
      <c r="E95" s="10" t="s">
        <v>410</v>
      </c>
      <c r="F95" s="11">
        <v>10000000</v>
      </c>
      <c r="G95" s="11" t="s">
        <v>493</v>
      </c>
      <c r="H95" s="13">
        <v>0.36737339056648877</v>
      </c>
    </row>
    <row r="96" spans="2:8" x14ac:dyDescent="0.35">
      <c r="B96" s="8" t="s">
        <v>308</v>
      </c>
      <c r="C96" s="9">
        <v>48</v>
      </c>
      <c r="D96" s="10" t="s">
        <v>407</v>
      </c>
      <c r="E96" s="10" t="s">
        <v>412</v>
      </c>
      <c r="F96" s="11">
        <v>14000000</v>
      </c>
      <c r="G96" s="11" t="s">
        <v>493</v>
      </c>
      <c r="H96" s="13">
        <v>-1.4844799198542473</v>
      </c>
    </row>
    <row r="97" spans="2:8" x14ac:dyDescent="0.35">
      <c r="B97" s="8" t="s">
        <v>209</v>
      </c>
      <c r="C97" s="9">
        <v>45</v>
      </c>
      <c r="D97" s="10" t="s">
        <v>407</v>
      </c>
      <c r="E97" s="10" t="s">
        <v>412</v>
      </c>
      <c r="F97" s="11">
        <v>11000000</v>
      </c>
      <c r="G97" s="11" t="s">
        <v>493</v>
      </c>
      <c r="H97" s="13">
        <v>0.70954105990593619</v>
      </c>
    </row>
    <row r="98" spans="2:8" x14ac:dyDescent="0.35">
      <c r="B98" s="8" t="s">
        <v>194</v>
      </c>
      <c r="C98" s="9">
        <v>51</v>
      </c>
      <c r="D98" s="10" t="s">
        <v>406</v>
      </c>
      <c r="E98" s="10" t="s">
        <v>410</v>
      </c>
      <c r="F98" s="11">
        <v>13000000</v>
      </c>
      <c r="G98" s="11" t="s">
        <v>493</v>
      </c>
      <c r="H98" s="13">
        <v>-0.22448232323714071</v>
      </c>
    </row>
    <row r="99" spans="2:8" x14ac:dyDescent="0.35">
      <c r="B99" s="8" t="s">
        <v>346</v>
      </c>
      <c r="C99" s="9">
        <v>31</v>
      </c>
      <c r="D99" s="10" t="s">
        <v>406</v>
      </c>
      <c r="E99" s="10" t="s">
        <v>409</v>
      </c>
      <c r="F99" s="11">
        <v>13000000</v>
      </c>
      <c r="G99" s="11" t="s">
        <v>493</v>
      </c>
      <c r="H99" s="13">
        <v>-9.4774265589803952E-2</v>
      </c>
    </row>
    <row r="100" spans="2:8" x14ac:dyDescent="0.35">
      <c r="B100" s="8" t="s">
        <v>55</v>
      </c>
      <c r="C100" s="9">
        <v>37</v>
      </c>
      <c r="D100" s="10" t="s">
        <v>407</v>
      </c>
      <c r="E100" s="10" t="s">
        <v>409</v>
      </c>
      <c r="F100" s="11">
        <v>9000000</v>
      </c>
      <c r="G100" s="11" t="s">
        <v>493</v>
      </c>
      <c r="H100" s="13">
        <v>-0.93135711732536708</v>
      </c>
    </row>
    <row r="101" spans="2:8" x14ac:dyDescent="0.35">
      <c r="B101" s="8" t="s">
        <v>207</v>
      </c>
      <c r="C101" s="9">
        <v>39</v>
      </c>
      <c r="D101" s="10" t="s">
        <v>407</v>
      </c>
      <c r="E101" s="10" t="s">
        <v>411</v>
      </c>
      <c r="F101" s="11">
        <v>9000000</v>
      </c>
      <c r="G101" s="11" t="s">
        <v>493</v>
      </c>
      <c r="H101" s="13">
        <v>-0.3841948876684832</v>
      </c>
    </row>
    <row r="102" spans="2:8" x14ac:dyDescent="0.35">
      <c r="B102" s="8" t="s">
        <v>128</v>
      </c>
      <c r="C102" s="9">
        <v>36</v>
      </c>
      <c r="D102" s="10" t="s">
        <v>406</v>
      </c>
      <c r="E102" s="10" t="s">
        <v>410</v>
      </c>
      <c r="F102" s="11">
        <v>11000000</v>
      </c>
      <c r="G102" s="11" t="s">
        <v>493</v>
      </c>
      <c r="H102" s="13">
        <v>-1.4843308427118005</v>
      </c>
    </row>
    <row r="103" spans="2:8" x14ac:dyDescent="0.35">
      <c r="B103" s="8" t="s">
        <v>386</v>
      </c>
      <c r="C103" s="9">
        <v>48</v>
      </c>
      <c r="D103" s="10" t="s">
        <v>407</v>
      </c>
      <c r="E103" s="10" t="s">
        <v>412</v>
      </c>
      <c r="F103" s="11">
        <v>8000000</v>
      </c>
      <c r="G103" s="11" t="s">
        <v>493</v>
      </c>
      <c r="H103" s="13">
        <v>0.64457234239961203</v>
      </c>
    </row>
    <row r="104" spans="2:8" x14ac:dyDescent="0.35">
      <c r="B104" s="8" t="s">
        <v>268</v>
      </c>
      <c r="C104" s="9">
        <v>30</v>
      </c>
      <c r="D104" s="10" t="s">
        <v>407</v>
      </c>
      <c r="E104" s="10" t="s">
        <v>412</v>
      </c>
      <c r="F104" s="11">
        <v>12000000</v>
      </c>
      <c r="G104" s="11" t="s">
        <v>493</v>
      </c>
      <c r="H104" s="13">
        <v>-4.2167114174720369E-2</v>
      </c>
    </row>
    <row r="105" spans="2:8" x14ac:dyDescent="0.35">
      <c r="B105" s="8" t="s">
        <v>235</v>
      </c>
      <c r="C105" s="9">
        <v>59</v>
      </c>
      <c r="D105" s="10" t="s">
        <v>407</v>
      </c>
      <c r="E105" s="10" t="s">
        <v>410</v>
      </c>
      <c r="F105" s="11">
        <v>8000000</v>
      </c>
      <c r="G105" s="11" t="s">
        <v>493</v>
      </c>
      <c r="H105" s="13">
        <v>-0.9895483749456645</v>
      </c>
    </row>
    <row r="106" spans="2:8" x14ac:dyDescent="0.35">
      <c r="B106" s="8" t="s">
        <v>50</v>
      </c>
      <c r="C106" s="9">
        <v>38</v>
      </c>
      <c r="D106" s="10" t="s">
        <v>407</v>
      </c>
      <c r="E106" s="10" t="s">
        <v>410</v>
      </c>
      <c r="F106" s="11">
        <v>12000000</v>
      </c>
      <c r="G106" s="11" t="s">
        <v>493</v>
      </c>
      <c r="H106" s="13">
        <v>-0.99002747919035017</v>
      </c>
    </row>
    <row r="107" spans="2:8" x14ac:dyDescent="0.35">
      <c r="B107" s="8" t="s">
        <v>185</v>
      </c>
      <c r="C107" s="9">
        <v>51</v>
      </c>
      <c r="D107" s="10" t="s">
        <v>407</v>
      </c>
      <c r="E107" s="10" t="s">
        <v>410</v>
      </c>
      <c r="F107" s="11">
        <v>13000000</v>
      </c>
      <c r="G107" s="11" t="s">
        <v>493</v>
      </c>
      <c r="H107" s="13">
        <v>-0.6408727290114683</v>
      </c>
    </row>
    <row r="108" spans="2:8" x14ac:dyDescent="0.35">
      <c r="B108" s="8" t="s">
        <v>139</v>
      </c>
      <c r="C108" s="9">
        <v>58</v>
      </c>
      <c r="D108" s="10" t="s">
        <v>407</v>
      </c>
      <c r="E108" s="10" t="s">
        <v>411</v>
      </c>
      <c r="F108" s="11">
        <v>13000000</v>
      </c>
      <c r="G108" s="11" t="s">
        <v>493</v>
      </c>
      <c r="H108" s="13">
        <v>-0.13479383932645952</v>
      </c>
    </row>
    <row r="109" spans="2:8" x14ac:dyDescent="0.35">
      <c r="B109" s="8" t="s">
        <v>285</v>
      </c>
      <c r="C109" s="9">
        <v>48</v>
      </c>
      <c r="D109" s="10" t="s">
        <v>406</v>
      </c>
      <c r="E109" s="10" t="s">
        <v>410</v>
      </c>
      <c r="F109" s="11">
        <v>11000000</v>
      </c>
      <c r="G109" s="11" t="s">
        <v>493</v>
      </c>
      <c r="H109" s="13">
        <v>-0.82732422810005568</v>
      </c>
    </row>
    <row r="110" spans="2:8" x14ac:dyDescent="0.35">
      <c r="B110" s="8" t="s">
        <v>313</v>
      </c>
      <c r="C110" s="9">
        <v>34</v>
      </c>
      <c r="D110" s="10" t="s">
        <v>407</v>
      </c>
      <c r="E110" s="10" t="s">
        <v>411</v>
      </c>
      <c r="F110" s="11">
        <v>8000000</v>
      </c>
      <c r="G110" s="11" t="s">
        <v>493</v>
      </c>
      <c r="H110" s="13">
        <v>0.47285036718785045</v>
      </c>
    </row>
    <row r="111" spans="2:8" x14ac:dyDescent="0.35">
      <c r="B111" s="8" t="s">
        <v>109</v>
      </c>
      <c r="C111" s="9">
        <v>51</v>
      </c>
      <c r="D111" s="10" t="s">
        <v>406</v>
      </c>
      <c r="E111" s="10" t="s">
        <v>411</v>
      </c>
      <c r="F111" s="11">
        <v>8000000</v>
      </c>
      <c r="G111" s="11" t="s">
        <v>493</v>
      </c>
      <c r="H111" s="13">
        <v>-0.65278348804984698</v>
      </c>
    </row>
    <row r="112" spans="2:8" x14ac:dyDescent="0.35">
      <c r="B112" s="8" t="s">
        <v>339</v>
      </c>
      <c r="C112" s="9">
        <v>28</v>
      </c>
      <c r="D112" s="10" t="s">
        <v>407</v>
      </c>
      <c r="E112" s="10" t="s">
        <v>410</v>
      </c>
      <c r="F112" s="11">
        <v>10000000</v>
      </c>
      <c r="G112" s="11" t="s">
        <v>493</v>
      </c>
      <c r="H112" s="13">
        <v>-0.59708777249386125</v>
      </c>
    </row>
    <row r="113" spans="2:8" x14ac:dyDescent="0.35">
      <c r="B113" s="8" t="s">
        <v>379</v>
      </c>
      <c r="C113" s="9">
        <v>35</v>
      </c>
      <c r="D113" s="10" t="s">
        <v>407</v>
      </c>
      <c r="E113" s="10" t="s">
        <v>409</v>
      </c>
      <c r="F113" s="11">
        <v>13000000</v>
      </c>
      <c r="G113" s="11" t="s">
        <v>493</v>
      </c>
      <c r="H113" s="13">
        <v>4.6556742358524394E-3</v>
      </c>
    </row>
    <row r="114" spans="2:8" x14ac:dyDescent="0.35">
      <c r="B114" s="8" t="s">
        <v>37</v>
      </c>
      <c r="C114" s="9">
        <v>46</v>
      </c>
      <c r="D114" s="10" t="s">
        <v>407</v>
      </c>
      <c r="E114" s="10" t="s">
        <v>411</v>
      </c>
      <c r="F114" s="11">
        <v>10000000</v>
      </c>
      <c r="G114" s="11" t="s">
        <v>493</v>
      </c>
      <c r="H114" s="13">
        <v>0.34696599407707279</v>
      </c>
    </row>
    <row r="115" spans="2:8" x14ac:dyDescent="0.35">
      <c r="B115" s="8" t="s">
        <v>134</v>
      </c>
      <c r="C115" s="9">
        <v>19</v>
      </c>
      <c r="D115" s="10" t="s">
        <v>407</v>
      </c>
      <c r="E115" s="10" t="s">
        <v>411</v>
      </c>
      <c r="F115" s="11">
        <v>9000000</v>
      </c>
      <c r="G115" s="11" t="s">
        <v>493</v>
      </c>
      <c r="H115" s="13">
        <v>-0.30754045463516283</v>
      </c>
    </row>
    <row r="116" spans="2:8" x14ac:dyDescent="0.35">
      <c r="B116" s="8" t="s">
        <v>96</v>
      </c>
      <c r="C116" s="9">
        <v>54</v>
      </c>
      <c r="D116" s="10" t="s">
        <v>407</v>
      </c>
      <c r="E116" s="10" t="s">
        <v>410</v>
      </c>
      <c r="F116" s="11">
        <v>12000000</v>
      </c>
      <c r="G116" s="11" t="s">
        <v>493</v>
      </c>
      <c r="H116" s="13">
        <v>-0.44142677984282414</v>
      </c>
    </row>
    <row r="117" spans="2:8" x14ac:dyDescent="0.35">
      <c r="B117" s="8" t="s">
        <v>296</v>
      </c>
      <c r="C117" s="9">
        <v>44</v>
      </c>
      <c r="D117" s="10" t="s">
        <v>407</v>
      </c>
      <c r="E117" s="10" t="s">
        <v>412</v>
      </c>
      <c r="F117" s="11">
        <v>9000000</v>
      </c>
      <c r="G117" s="11" t="s">
        <v>493</v>
      </c>
      <c r="H117" s="13">
        <v>-2.3284912571487983</v>
      </c>
    </row>
    <row r="118" spans="2:8" x14ac:dyDescent="0.35">
      <c r="B118" s="8" t="s">
        <v>177</v>
      </c>
      <c r="C118" s="9">
        <v>42</v>
      </c>
      <c r="D118" s="10" t="s">
        <v>408</v>
      </c>
      <c r="E118" s="10" t="s">
        <v>409</v>
      </c>
      <c r="F118" s="11">
        <v>11000000</v>
      </c>
      <c r="G118" s="11" t="s">
        <v>493</v>
      </c>
      <c r="H118" s="13">
        <v>-1.3469257811377966</v>
      </c>
    </row>
    <row r="119" spans="2:8" x14ac:dyDescent="0.35">
      <c r="B119" s="8" t="s">
        <v>248</v>
      </c>
      <c r="C119" s="9">
        <v>18</v>
      </c>
      <c r="D119" s="10" t="s">
        <v>406</v>
      </c>
      <c r="E119" s="10" t="s">
        <v>411</v>
      </c>
      <c r="F119" s="11">
        <v>8000000</v>
      </c>
      <c r="G119" s="11" t="s">
        <v>493</v>
      </c>
      <c r="H119" s="13">
        <v>-1.072529141140143</v>
      </c>
    </row>
    <row r="120" spans="2:8" x14ac:dyDescent="0.35">
      <c r="B120" s="8" t="s">
        <v>332</v>
      </c>
      <c r="C120" s="9">
        <v>49</v>
      </c>
      <c r="D120" s="10" t="s">
        <v>407</v>
      </c>
      <c r="E120" s="10" t="s">
        <v>409</v>
      </c>
      <c r="F120" s="11">
        <v>10000000</v>
      </c>
      <c r="G120" s="11"/>
      <c r="H120" s="13">
        <v>-0.50599061744239104</v>
      </c>
    </row>
    <row r="121" spans="2:8" x14ac:dyDescent="0.35">
      <c r="B121" s="8" t="s">
        <v>148</v>
      </c>
      <c r="C121" s="9">
        <v>33</v>
      </c>
      <c r="D121" s="10" t="s">
        <v>407</v>
      </c>
      <c r="E121" s="10"/>
      <c r="F121" s="11">
        <v>12000000</v>
      </c>
      <c r="G121" s="11" t="s">
        <v>493</v>
      </c>
      <c r="H121" s="13">
        <v>-1.7731390893321435</v>
      </c>
    </row>
    <row r="122" spans="2:8" x14ac:dyDescent="0.35">
      <c r="B122" s="8" t="s">
        <v>391</v>
      </c>
      <c r="C122" s="9">
        <v>27</v>
      </c>
      <c r="D122" s="10" t="s">
        <v>407</v>
      </c>
      <c r="E122" s="10" t="s">
        <v>410</v>
      </c>
      <c r="F122" s="11">
        <v>12000000</v>
      </c>
      <c r="G122" s="11" t="s">
        <v>493</v>
      </c>
      <c r="H122" s="13">
        <v>-0.59533148410022163</v>
      </c>
    </row>
    <row r="123" spans="2:8" x14ac:dyDescent="0.35">
      <c r="B123" s="8" t="s">
        <v>278</v>
      </c>
      <c r="C123" s="9">
        <v>50</v>
      </c>
      <c r="D123" s="10" t="s">
        <v>407</v>
      </c>
      <c r="E123" s="10" t="s">
        <v>410</v>
      </c>
      <c r="F123" s="11">
        <v>11000000</v>
      </c>
      <c r="G123" s="11" t="s">
        <v>493</v>
      </c>
      <c r="H123" s="13">
        <v>-0.36923144074847331</v>
      </c>
    </row>
    <row r="124" spans="2:8" x14ac:dyDescent="0.35">
      <c r="B124" s="8" t="s">
        <v>191</v>
      </c>
      <c r="C124" s="9">
        <v>29</v>
      </c>
      <c r="D124" s="10" t="s">
        <v>407</v>
      </c>
      <c r="E124" s="10" t="s">
        <v>409</v>
      </c>
      <c r="F124" s="11">
        <v>13000000</v>
      </c>
      <c r="G124" s="11" t="s">
        <v>493</v>
      </c>
      <c r="H124" s="13">
        <v>1.3716519374002896</v>
      </c>
    </row>
    <row r="125" spans="2:8" x14ac:dyDescent="0.35">
      <c r="B125" s="8" t="s">
        <v>276</v>
      </c>
      <c r="C125" s="9">
        <v>45</v>
      </c>
      <c r="D125" s="10" t="s">
        <v>406</v>
      </c>
      <c r="E125" s="10" t="s">
        <v>409</v>
      </c>
      <c r="F125" s="11">
        <v>9000000</v>
      </c>
      <c r="G125" s="11" t="s">
        <v>493</v>
      </c>
      <c r="H125" s="13">
        <v>0.33910244691132069</v>
      </c>
    </row>
    <row r="126" spans="2:8" x14ac:dyDescent="0.35">
      <c r="B126" s="8" t="s">
        <v>183</v>
      </c>
      <c r="C126" s="9">
        <v>31</v>
      </c>
      <c r="D126" s="10" t="s">
        <v>406</v>
      </c>
      <c r="E126" s="10" t="s">
        <v>409</v>
      </c>
      <c r="F126" s="11">
        <v>10000000</v>
      </c>
      <c r="G126" s="11" t="s">
        <v>493</v>
      </c>
      <c r="H126" s="13">
        <v>1.681873985663036</v>
      </c>
    </row>
    <row r="127" spans="2:8" x14ac:dyDescent="0.35">
      <c r="B127" s="8" t="s">
        <v>232</v>
      </c>
      <c r="C127" s="9">
        <v>37</v>
      </c>
      <c r="D127" s="10" t="s">
        <v>407</v>
      </c>
      <c r="E127" s="10" t="s">
        <v>412</v>
      </c>
      <c r="F127" s="11">
        <v>12000000</v>
      </c>
      <c r="G127" s="11" t="s">
        <v>493</v>
      </c>
      <c r="H127" s="13">
        <v>-0.13273569934655757</v>
      </c>
    </row>
    <row r="128" spans="2:8" x14ac:dyDescent="0.35">
      <c r="B128" s="8" t="s">
        <v>127</v>
      </c>
      <c r="C128" s="9">
        <v>21</v>
      </c>
      <c r="D128" s="10" t="s">
        <v>406</v>
      </c>
      <c r="E128" s="10" t="s">
        <v>411</v>
      </c>
      <c r="F128" s="11">
        <v>9000000</v>
      </c>
      <c r="G128" s="11" t="s">
        <v>493</v>
      </c>
      <c r="H128" s="13">
        <v>0.55415321944040186</v>
      </c>
    </row>
    <row r="129" spans="2:8" x14ac:dyDescent="0.35">
      <c r="B129" s="8" t="s">
        <v>265</v>
      </c>
      <c r="C129" s="9">
        <v>47</v>
      </c>
      <c r="D129" s="10" t="s">
        <v>407</v>
      </c>
      <c r="E129" s="10" t="s">
        <v>409</v>
      </c>
      <c r="F129" s="11">
        <v>13000000</v>
      </c>
      <c r="G129" s="11" t="s">
        <v>493</v>
      </c>
      <c r="H129" s="13">
        <v>0.55002326029814375</v>
      </c>
    </row>
    <row r="130" spans="2:8" x14ac:dyDescent="0.35">
      <c r="B130" s="8" t="s">
        <v>48</v>
      </c>
      <c r="C130" s="9">
        <v>25</v>
      </c>
      <c r="D130" s="10" t="s">
        <v>406</v>
      </c>
      <c r="E130" s="10" t="s">
        <v>410</v>
      </c>
      <c r="F130" s="11">
        <v>11000000</v>
      </c>
      <c r="G130" s="11" t="s">
        <v>493</v>
      </c>
      <c r="H130" s="13">
        <v>0.84148269306288492</v>
      </c>
    </row>
    <row r="131" spans="2:8" x14ac:dyDescent="0.35">
      <c r="B131" s="8" t="s">
        <v>108</v>
      </c>
      <c r="C131" s="9">
        <v>58</v>
      </c>
      <c r="D131" s="10" t="s">
        <v>406</v>
      </c>
      <c r="E131" s="10" t="s">
        <v>410</v>
      </c>
      <c r="F131" s="11">
        <v>13000000</v>
      </c>
      <c r="G131" s="11" t="s">
        <v>493</v>
      </c>
      <c r="H131" s="13">
        <v>-1.8573047254282733</v>
      </c>
    </row>
    <row r="132" spans="2:8" x14ac:dyDescent="0.35">
      <c r="B132" s="8" t="s">
        <v>10</v>
      </c>
      <c r="C132" s="9">
        <v>32</v>
      </c>
      <c r="D132" s="10" t="s">
        <v>406</v>
      </c>
      <c r="E132" s="10" t="s">
        <v>411</v>
      </c>
      <c r="F132" s="11">
        <v>9000000</v>
      </c>
      <c r="G132" s="11" t="s">
        <v>493</v>
      </c>
      <c r="H132" s="13">
        <v>2.6824848258316814</v>
      </c>
    </row>
    <row r="133" spans="2:8" x14ac:dyDescent="0.35">
      <c r="B133" s="8" t="s">
        <v>158</v>
      </c>
      <c r="C133" s="9">
        <v>45</v>
      </c>
      <c r="D133" s="10" t="s">
        <v>407</v>
      </c>
      <c r="E133" s="10" t="s">
        <v>410</v>
      </c>
      <c r="F133" s="11">
        <v>11000000</v>
      </c>
      <c r="G133" s="11" t="s">
        <v>493</v>
      </c>
      <c r="H133" s="13">
        <v>0.10049398040488544</v>
      </c>
    </row>
    <row r="134" spans="2:8" x14ac:dyDescent="0.35">
      <c r="B134" s="8" t="s">
        <v>117</v>
      </c>
      <c r="C134" s="9">
        <v>58</v>
      </c>
      <c r="D134" s="10" t="s">
        <v>406</v>
      </c>
      <c r="E134" s="10" t="s">
        <v>409</v>
      </c>
      <c r="F134" s="11">
        <v>13000000</v>
      </c>
      <c r="G134" s="11" t="s">
        <v>493</v>
      </c>
      <c r="H134" s="13">
        <v>0.27668086992630353</v>
      </c>
    </row>
    <row r="135" spans="2:8" x14ac:dyDescent="0.35">
      <c r="B135" s="8" t="s">
        <v>193</v>
      </c>
      <c r="C135" s="9">
        <v>47</v>
      </c>
      <c r="D135" s="10" t="s">
        <v>407</v>
      </c>
      <c r="E135" s="10" t="s">
        <v>410</v>
      </c>
      <c r="F135" s="11">
        <v>13000000</v>
      </c>
      <c r="G135" s="11" t="s">
        <v>493</v>
      </c>
      <c r="H135" s="13">
        <v>2.0914075712886273</v>
      </c>
    </row>
    <row r="136" spans="2:8" x14ac:dyDescent="0.35">
      <c r="B136" s="8" t="s">
        <v>368</v>
      </c>
      <c r="C136" s="9">
        <v>41</v>
      </c>
      <c r="D136" s="10" t="s">
        <v>407</v>
      </c>
      <c r="E136" s="10" t="s">
        <v>410</v>
      </c>
      <c r="F136" s="11">
        <v>11000000</v>
      </c>
      <c r="G136" s="11" t="s">
        <v>493</v>
      </c>
      <c r="H136" s="13">
        <v>-0.49182969735673127</v>
      </c>
    </row>
    <row r="137" spans="2:8" x14ac:dyDescent="0.35">
      <c r="B137" s="8" t="s">
        <v>84</v>
      </c>
      <c r="C137" s="9">
        <v>46</v>
      </c>
      <c r="D137" s="10" t="s">
        <v>407</v>
      </c>
      <c r="E137" s="10" t="s">
        <v>409</v>
      </c>
      <c r="F137" s="11">
        <v>12000000</v>
      </c>
      <c r="G137" s="11" t="s">
        <v>493</v>
      </c>
      <c r="H137" s="13">
        <v>0.34317106847109596</v>
      </c>
    </row>
    <row r="138" spans="2:8" x14ac:dyDescent="0.35">
      <c r="B138" s="8" t="s">
        <v>38</v>
      </c>
      <c r="C138" s="9">
        <v>46</v>
      </c>
      <c r="D138" s="10" t="s">
        <v>407</v>
      </c>
      <c r="E138" s="10" t="s">
        <v>411</v>
      </c>
      <c r="F138" s="11">
        <v>9000000</v>
      </c>
      <c r="G138" s="11" t="s">
        <v>493</v>
      </c>
      <c r="H138" s="13">
        <v>0.93847348594478919</v>
      </c>
    </row>
    <row r="139" spans="2:8" x14ac:dyDescent="0.35">
      <c r="B139" s="8" t="s">
        <v>238</v>
      </c>
      <c r="C139" s="9">
        <v>51</v>
      </c>
      <c r="D139" s="10" t="s">
        <v>406</v>
      </c>
      <c r="E139" s="10" t="s">
        <v>412</v>
      </c>
      <c r="F139" s="11">
        <v>9000000</v>
      </c>
      <c r="G139" s="11" t="s">
        <v>493</v>
      </c>
      <c r="H139" s="13">
        <v>1.0701802515925283</v>
      </c>
    </row>
    <row r="140" spans="2:8" x14ac:dyDescent="0.35">
      <c r="B140" s="8" t="s">
        <v>336</v>
      </c>
      <c r="C140" s="9">
        <v>52</v>
      </c>
      <c r="D140" s="10" t="s">
        <v>406</v>
      </c>
      <c r="E140" s="10" t="s">
        <v>411</v>
      </c>
      <c r="F140" s="11">
        <v>11000000</v>
      </c>
      <c r="G140" s="11" t="s">
        <v>493</v>
      </c>
      <c r="H140" s="13">
        <v>0.4985923416982832</v>
      </c>
    </row>
    <row r="141" spans="2:8" x14ac:dyDescent="0.35">
      <c r="B141" s="8" t="s">
        <v>119</v>
      </c>
      <c r="C141" s="9">
        <v>41</v>
      </c>
      <c r="D141" s="10" t="s">
        <v>406</v>
      </c>
      <c r="E141" s="10" t="s">
        <v>409</v>
      </c>
      <c r="F141" s="11">
        <v>13000000</v>
      </c>
      <c r="G141" s="11" t="s">
        <v>493</v>
      </c>
      <c r="H141" s="13">
        <v>-0.13539550891130891</v>
      </c>
    </row>
    <row r="142" spans="2:8" x14ac:dyDescent="0.35">
      <c r="B142" s="8" t="s">
        <v>231</v>
      </c>
      <c r="C142" s="9">
        <v>37</v>
      </c>
      <c r="D142" s="10" t="s">
        <v>406</v>
      </c>
      <c r="E142" s="10" t="s">
        <v>411</v>
      </c>
      <c r="F142" s="11">
        <v>11000000</v>
      </c>
      <c r="G142" s="11" t="s">
        <v>493</v>
      </c>
      <c r="H142" s="13">
        <v>-0.36034272554807684</v>
      </c>
    </row>
    <row r="143" spans="2:8" x14ac:dyDescent="0.35">
      <c r="B143" s="8" t="s">
        <v>64</v>
      </c>
      <c r="C143" s="9">
        <v>60</v>
      </c>
      <c r="D143" s="10" t="s">
        <v>406</v>
      </c>
      <c r="E143" s="10" t="s">
        <v>409</v>
      </c>
      <c r="F143" s="11">
        <v>-12000000</v>
      </c>
      <c r="G143" s="11" t="s">
        <v>493</v>
      </c>
      <c r="H143" s="13">
        <v>0.43668119891318458</v>
      </c>
    </row>
    <row r="144" spans="2:8" x14ac:dyDescent="0.35">
      <c r="B144" s="8" t="s">
        <v>151</v>
      </c>
      <c r="C144" s="9">
        <v>30</v>
      </c>
      <c r="D144" s="10" t="s">
        <v>406</v>
      </c>
      <c r="E144" s="10" t="s">
        <v>410</v>
      </c>
      <c r="F144" s="11">
        <v>12000000</v>
      </c>
      <c r="G144" s="11" t="s">
        <v>493</v>
      </c>
      <c r="H144" s="13">
        <v>-0.4092087188849402</v>
      </c>
    </row>
    <row r="145" spans="2:8" x14ac:dyDescent="0.35">
      <c r="B145" s="8" t="s">
        <v>361</v>
      </c>
      <c r="C145" s="9">
        <v>39</v>
      </c>
      <c r="D145" s="10" t="s">
        <v>407</v>
      </c>
      <c r="E145" s="10" t="s">
        <v>410</v>
      </c>
      <c r="F145" s="11">
        <v>9000000</v>
      </c>
      <c r="G145" s="11" t="s">
        <v>493</v>
      </c>
      <c r="H145" s="13">
        <v>0.32054182158063443</v>
      </c>
    </row>
    <row r="146" spans="2:8" x14ac:dyDescent="0.35">
      <c r="B146" s="8" t="s">
        <v>359</v>
      </c>
      <c r="C146" s="9">
        <v>50</v>
      </c>
      <c r="D146" s="10" t="s">
        <v>406</v>
      </c>
      <c r="E146" s="10" t="s">
        <v>409</v>
      </c>
      <c r="F146" s="11">
        <v>9000000</v>
      </c>
      <c r="G146" s="11" t="s">
        <v>493</v>
      </c>
      <c r="H146" s="13">
        <v>-1.7716837479828804</v>
      </c>
    </row>
    <row r="147" spans="2:8" x14ac:dyDescent="0.35">
      <c r="B147" s="8" t="s">
        <v>42</v>
      </c>
      <c r="C147" s="9">
        <v>36</v>
      </c>
      <c r="D147" s="10" t="s">
        <v>407</v>
      </c>
      <c r="E147" s="10" t="s">
        <v>412</v>
      </c>
      <c r="F147" s="11">
        <v>9000000</v>
      </c>
      <c r="G147" s="11" t="s">
        <v>493</v>
      </c>
      <c r="H147" s="13">
        <v>-0.46139510856590216</v>
      </c>
    </row>
    <row r="148" spans="2:8" x14ac:dyDescent="0.35">
      <c r="B148" s="8" t="s">
        <v>116</v>
      </c>
      <c r="C148" s="9">
        <v>46</v>
      </c>
      <c r="D148" s="10" t="s">
        <v>407</v>
      </c>
      <c r="E148" s="10" t="s">
        <v>411</v>
      </c>
      <c r="F148" s="11">
        <v>10000000</v>
      </c>
      <c r="G148" s="11" t="s">
        <v>492</v>
      </c>
      <c r="H148" s="13">
        <v>1.2079970681337453</v>
      </c>
    </row>
    <row r="149" spans="2:8" x14ac:dyDescent="0.35">
      <c r="B149" s="8" t="s">
        <v>201</v>
      </c>
      <c r="C149" s="9">
        <v>40</v>
      </c>
      <c r="D149" s="10" t="s">
        <v>407</v>
      </c>
      <c r="E149" s="10" t="s">
        <v>412</v>
      </c>
      <c r="F149" s="11">
        <v>11000000</v>
      </c>
      <c r="G149" s="11" t="s">
        <v>493</v>
      </c>
      <c r="H149" s="13">
        <v>0.28083582844848404</v>
      </c>
    </row>
    <row r="150" spans="2:8" x14ac:dyDescent="0.35">
      <c r="B150" s="8" t="s">
        <v>273</v>
      </c>
      <c r="C150" s="9">
        <v>33</v>
      </c>
      <c r="D150" s="10" t="s">
        <v>407</v>
      </c>
      <c r="E150" s="10" t="s">
        <v>411</v>
      </c>
      <c r="F150" s="11">
        <v>10000000</v>
      </c>
      <c r="G150" s="11" t="s">
        <v>493</v>
      </c>
      <c r="H150" s="13">
        <v>1.1296552567940952</v>
      </c>
    </row>
    <row r="151" spans="2:8" x14ac:dyDescent="0.35">
      <c r="B151" s="8" t="s">
        <v>396</v>
      </c>
      <c r="C151" s="9">
        <v>33</v>
      </c>
      <c r="D151" s="10" t="s">
        <v>406</v>
      </c>
      <c r="E151" s="10" t="s">
        <v>410</v>
      </c>
      <c r="F151" s="11">
        <v>11000000</v>
      </c>
      <c r="G151" s="11" t="s">
        <v>493</v>
      </c>
      <c r="H151" s="13">
        <v>-1.6152296762922871</v>
      </c>
    </row>
    <row r="152" spans="2:8" x14ac:dyDescent="0.35">
      <c r="B152" s="8" t="s">
        <v>242</v>
      </c>
      <c r="C152" s="9">
        <v>40</v>
      </c>
      <c r="D152" s="10" t="s">
        <v>407</v>
      </c>
      <c r="E152" s="10" t="s">
        <v>409</v>
      </c>
      <c r="F152" s="11">
        <v>14000000</v>
      </c>
      <c r="G152" s="11" t="s">
        <v>493</v>
      </c>
      <c r="H152" s="13">
        <v>-1.3317460279127871</v>
      </c>
    </row>
    <row r="153" spans="2:8" x14ac:dyDescent="0.35">
      <c r="B153" s="8" t="s">
        <v>22</v>
      </c>
      <c r="C153" s="9">
        <v>38</v>
      </c>
      <c r="D153" s="10" t="s">
        <v>407</v>
      </c>
      <c r="E153" s="10" t="s">
        <v>409</v>
      </c>
      <c r="F153" s="11">
        <v>13000000</v>
      </c>
      <c r="G153" s="11" t="s">
        <v>493</v>
      </c>
      <c r="H153" s="13">
        <v>-0.31487964909534022</v>
      </c>
    </row>
    <row r="154" spans="2:8" x14ac:dyDescent="0.35">
      <c r="B154" s="8" t="s">
        <v>138</v>
      </c>
      <c r="C154" s="9">
        <v>49</v>
      </c>
      <c r="D154" s="10" t="s">
        <v>406</v>
      </c>
      <c r="E154" s="10" t="s">
        <v>409</v>
      </c>
      <c r="F154" s="11">
        <v>10000000</v>
      </c>
      <c r="G154" s="11" t="s">
        <v>493</v>
      </c>
      <c r="H154" s="13">
        <v>0.36181517511422878</v>
      </c>
    </row>
    <row r="155" spans="2:8" x14ac:dyDescent="0.35">
      <c r="B155" s="8" t="s">
        <v>204</v>
      </c>
      <c r="C155" s="9">
        <v>49</v>
      </c>
      <c r="D155" s="10" t="s">
        <v>407</v>
      </c>
      <c r="E155" s="10" t="s">
        <v>412</v>
      </c>
      <c r="F155" s="11">
        <v>13000000</v>
      </c>
      <c r="G155" s="11" t="s">
        <v>493</v>
      </c>
      <c r="H155" s="13">
        <v>1.3633027948281766</v>
      </c>
    </row>
    <row r="156" spans="2:8" x14ac:dyDescent="0.35">
      <c r="B156" s="8" t="s">
        <v>263</v>
      </c>
      <c r="C156" s="9">
        <v>27</v>
      </c>
      <c r="D156" s="10" t="s">
        <v>407</v>
      </c>
      <c r="E156" s="10" t="s">
        <v>411</v>
      </c>
      <c r="F156" s="11">
        <v>9000000</v>
      </c>
      <c r="G156" s="11" t="s">
        <v>493</v>
      </c>
      <c r="H156" s="13">
        <v>-1.0088797148012887</v>
      </c>
    </row>
    <row r="157" spans="2:8" x14ac:dyDescent="0.35">
      <c r="B157" s="8" t="s">
        <v>197</v>
      </c>
      <c r="C157" s="9">
        <v>34</v>
      </c>
      <c r="D157" s="10" t="s">
        <v>406</v>
      </c>
      <c r="E157" s="10" t="s">
        <v>410</v>
      </c>
      <c r="F157" s="11">
        <v>14000000</v>
      </c>
      <c r="G157" s="11" t="s">
        <v>493</v>
      </c>
      <c r="H157" s="13">
        <v>-0.96771937781398321</v>
      </c>
    </row>
    <row r="158" spans="2:8" x14ac:dyDescent="0.35">
      <c r="B158" s="8" t="s">
        <v>124</v>
      </c>
      <c r="C158" s="9">
        <v>40</v>
      </c>
      <c r="D158" s="10" t="s">
        <v>407</v>
      </c>
      <c r="E158" s="10" t="s">
        <v>410</v>
      </c>
      <c r="F158" s="11">
        <v>13000000</v>
      </c>
      <c r="G158" s="11" t="s">
        <v>493</v>
      </c>
      <c r="H158" s="13">
        <v>-0.2712853221148781</v>
      </c>
    </row>
    <row r="159" spans="2:8" x14ac:dyDescent="0.35">
      <c r="B159" s="8" t="s">
        <v>363</v>
      </c>
      <c r="C159" s="9">
        <v>25</v>
      </c>
      <c r="D159" s="10" t="s">
        <v>407</v>
      </c>
      <c r="E159" s="10" t="s">
        <v>410</v>
      </c>
      <c r="F159" s="11">
        <v>8000000</v>
      </c>
      <c r="G159" s="11" t="s">
        <v>493</v>
      </c>
      <c r="H159" s="13">
        <v>-1.649079710936409</v>
      </c>
    </row>
    <row r="160" spans="2:8" x14ac:dyDescent="0.35">
      <c r="B160" s="8" t="s">
        <v>106</v>
      </c>
      <c r="C160" s="9">
        <v>21</v>
      </c>
      <c r="D160" s="10" t="s">
        <v>407</v>
      </c>
      <c r="E160" s="10" t="s">
        <v>410</v>
      </c>
      <c r="F160" s="11">
        <v>13000000</v>
      </c>
      <c r="G160" s="11" t="s">
        <v>493</v>
      </c>
      <c r="H160" s="13">
        <v>-0.40085907251845615</v>
      </c>
    </row>
    <row r="161" spans="2:8" x14ac:dyDescent="0.35">
      <c r="B161" s="8" t="s">
        <v>146</v>
      </c>
      <c r="C161" s="9">
        <v>50</v>
      </c>
      <c r="D161" s="10" t="s">
        <v>408</v>
      </c>
      <c r="E161" s="10" t="s">
        <v>411</v>
      </c>
      <c r="F161" s="11">
        <v>13000000</v>
      </c>
      <c r="G161" s="11" t="s">
        <v>493</v>
      </c>
      <c r="H161" s="13">
        <v>-2.2159109496480531</v>
      </c>
    </row>
    <row r="162" spans="2:8" x14ac:dyDescent="0.35">
      <c r="B162" s="8" t="s">
        <v>8</v>
      </c>
      <c r="C162" s="9">
        <v>45</v>
      </c>
      <c r="D162" s="10" t="s">
        <v>406</v>
      </c>
      <c r="E162" s="10" t="s">
        <v>410</v>
      </c>
      <c r="F162" s="11">
        <v>14000000</v>
      </c>
      <c r="G162" s="11" t="s">
        <v>493</v>
      </c>
      <c r="H162" s="13">
        <v>-0.99631895910671597</v>
      </c>
    </row>
    <row r="163" spans="2:8" x14ac:dyDescent="0.35">
      <c r="B163" s="8" t="s">
        <v>126</v>
      </c>
      <c r="C163" s="9">
        <v>47</v>
      </c>
      <c r="D163" s="10" t="s">
        <v>406</v>
      </c>
      <c r="E163" s="10" t="s">
        <v>412</v>
      </c>
      <c r="F163" s="11">
        <v>13000000</v>
      </c>
      <c r="G163" s="11" t="s">
        <v>493</v>
      </c>
      <c r="H163" s="13">
        <v>-1.1507237571994842</v>
      </c>
    </row>
    <row r="164" spans="2:8" x14ac:dyDescent="0.35">
      <c r="B164" s="8" t="s">
        <v>167</v>
      </c>
      <c r="C164" s="9">
        <v>47</v>
      </c>
      <c r="D164" s="10" t="s">
        <v>407</v>
      </c>
      <c r="E164" s="10" t="s">
        <v>412</v>
      </c>
      <c r="F164" s="11">
        <v>13000000</v>
      </c>
      <c r="G164" s="11" t="s">
        <v>493</v>
      </c>
      <c r="H164" s="13">
        <v>0.73723178632846253</v>
      </c>
    </row>
    <row r="165" spans="2:8" x14ac:dyDescent="0.35">
      <c r="B165" s="8" t="s">
        <v>397</v>
      </c>
      <c r="C165" s="9">
        <v>40</v>
      </c>
      <c r="D165" s="10" t="s">
        <v>406</v>
      </c>
      <c r="E165" s="10" t="s">
        <v>409</v>
      </c>
      <c r="F165" s="11">
        <v>12000000</v>
      </c>
      <c r="G165" s="11" t="s">
        <v>493</v>
      </c>
      <c r="H165" s="13">
        <v>0.39387622713653919</v>
      </c>
    </row>
    <row r="166" spans="2:8" x14ac:dyDescent="0.35">
      <c r="B166" s="8" t="s">
        <v>36</v>
      </c>
      <c r="C166" s="9">
        <v>36</v>
      </c>
      <c r="D166" s="10" t="s">
        <v>407</v>
      </c>
      <c r="E166" s="10" t="s">
        <v>410</v>
      </c>
      <c r="F166" s="11">
        <v>9000000</v>
      </c>
      <c r="G166" s="11" t="s">
        <v>493</v>
      </c>
      <c r="H166" s="13">
        <v>7.9518849330211222E-2</v>
      </c>
    </row>
    <row r="167" spans="2:8" x14ac:dyDescent="0.35">
      <c r="B167" s="8" t="s">
        <v>221</v>
      </c>
      <c r="C167" s="9">
        <v>56</v>
      </c>
      <c r="D167" s="10" t="s">
        <v>407</v>
      </c>
      <c r="E167" s="10" t="s">
        <v>412</v>
      </c>
      <c r="F167" s="11">
        <v>11000000</v>
      </c>
      <c r="G167" s="11" t="s">
        <v>493</v>
      </c>
      <c r="H167" s="13">
        <v>0.70517161251460014</v>
      </c>
    </row>
    <row r="168" spans="2:8" x14ac:dyDescent="0.35">
      <c r="B168" s="8" t="s">
        <v>302</v>
      </c>
      <c r="C168" s="9">
        <v>26</v>
      </c>
      <c r="D168" s="10" t="s">
        <v>406</v>
      </c>
      <c r="E168" s="10" t="s">
        <v>409</v>
      </c>
      <c r="F168" s="11">
        <v>12000000</v>
      </c>
      <c r="G168" s="11" t="s">
        <v>493</v>
      </c>
      <c r="H168" s="13">
        <v>0.12487744734128996</v>
      </c>
    </row>
    <row r="169" spans="2:8" x14ac:dyDescent="0.35">
      <c r="B169" s="8" t="s">
        <v>168</v>
      </c>
      <c r="C169" s="9">
        <v>41</v>
      </c>
      <c r="D169" s="10" t="s">
        <v>406</v>
      </c>
      <c r="E169" s="10" t="s">
        <v>410</v>
      </c>
      <c r="F169" s="11">
        <v>8000000</v>
      </c>
      <c r="G169" s="11" t="s">
        <v>493</v>
      </c>
      <c r="H169" s="13">
        <v>-1.5948236413722519</v>
      </c>
    </row>
    <row r="170" spans="2:8" x14ac:dyDescent="0.35">
      <c r="B170" s="8" t="s">
        <v>355</v>
      </c>
      <c r="C170" s="9">
        <v>53</v>
      </c>
      <c r="D170" s="10" t="s">
        <v>407</v>
      </c>
      <c r="E170" s="10" t="s">
        <v>409</v>
      </c>
      <c r="F170" s="11">
        <v>10000000</v>
      </c>
      <c r="G170" s="11" t="s">
        <v>493</v>
      </c>
      <c r="H170" s="13">
        <v>0.16898444702789064</v>
      </c>
    </row>
    <row r="171" spans="2:8" x14ac:dyDescent="0.35">
      <c r="B171" s="8" t="s">
        <v>319</v>
      </c>
      <c r="C171" s="9">
        <v>44</v>
      </c>
      <c r="D171" s="10" t="s">
        <v>407</v>
      </c>
      <c r="E171" s="10" t="s">
        <v>411</v>
      </c>
      <c r="F171" s="11">
        <v>9000000</v>
      </c>
      <c r="G171" s="11" t="s">
        <v>493</v>
      </c>
      <c r="H171" s="13">
        <v>-0.21272753377637163</v>
      </c>
    </row>
    <row r="172" spans="2:8" x14ac:dyDescent="0.35">
      <c r="B172" s="8" t="s">
        <v>364</v>
      </c>
      <c r="C172" s="9">
        <v>18</v>
      </c>
      <c r="D172" s="10" t="s">
        <v>406</v>
      </c>
      <c r="E172" s="10" t="s">
        <v>409</v>
      </c>
      <c r="F172" s="11">
        <v>12000000</v>
      </c>
      <c r="G172" s="11" t="s">
        <v>493</v>
      </c>
      <c r="H172" s="13">
        <v>1.1203241982808687</v>
      </c>
    </row>
    <row r="173" spans="2:8" x14ac:dyDescent="0.35">
      <c r="B173" s="8" t="s">
        <v>72</v>
      </c>
      <c r="C173" s="9">
        <v>23</v>
      </c>
      <c r="D173" s="10" t="s">
        <v>407</v>
      </c>
      <c r="E173" s="10" t="s">
        <v>409</v>
      </c>
      <c r="F173" s="11">
        <v>13000000</v>
      </c>
      <c r="G173" s="11" t="s">
        <v>492</v>
      </c>
      <c r="H173" s="13">
        <v>0.2684778177845154</v>
      </c>
    </row>
    <row r="174" spans="2:8" x14ac:dyDescent="0.35">
      <c r="B174" s="8" t="s">
        <v>269</v>
      </c>
      <c r="C174" s="9">
        <v>50</v>
      </c>
      <c r="D174" s="10" t="s">
        <v>406</v>
      </c>
      <c r="E174" s="10" t="s">
        <v>409</v>
      </c>
      <c r="F174" s="11">
        <v>13000000</v>
      </c>
      <c r="G174" s="11" t="s">
        <v>493</v>
      </c>
      <c r="H174" s="13">
        <v>1.3484110706082673</v>
      </c>
    </row>
    <row r="175" spans="2:8" x14ac:dyDescent="0.35">
      <c r="B175" s="8" t="s">
        <v>211</v>
      </c>
      <c r="C175" s="9">
        <v>43</v>
      </c>
      <c r="D175" s="10" t="s">
        <v>407</v>
      </c>
      <c r="E175" s="10" t="s">
        <v>411</v>
      </c>
      <c r="F175" s="11">
        <v>9000000</v>
      </c>
      <c r="G175" s="11" t="s">
        <v>493</v>
      </c>
      <c r="H175" s="13">
        <v>-0.39419086834134692</v>
      </c>
    </row>
    <row r="176" spans="2:8" x14ac:dyDescent="0.35">
      <c r="B176" s="8" t="s">
        <v>87</v>
      </c>
      <c r="C176" s="9">
        <v>36</v>
      </c>
      <c r="D176" s="10" t="s">
        <v>406</v>
      </c>
      <c r="E176" s="10" t="s">
        <v>412</v>
      </c>
      <c r="F176" s="11">
        <v>11000000</v>
      </c>
      <c r="G176" s="11" t="s">
        <v>493</v>
      </c>
      <c r="H176" s="13">
        <v>-3.3000226720651345E-2</v>
      </c>
    </row>
    <row r="177" spans="2:8" x14ac:dyDescent="0.35">
      <c r="B177" s="8" t="s">
        <v>166</v>
      </c>
      <c r="C177" s="9">
        <v>45</v>
      </c>
      <c r="D177" s="10" t="s">
        <v>406</v>
      </c>
      <c r="E177" s="10" t="s">
        <v>409</v>
      </c>
      <c r="F177" s="11">
        <v>8000000</v>
      </c>
      <c r="G177" s="11" t="s">
        <v>493</v>
      </c>
      <c r="H177" s="13">
        <v>0.25625283247641872</v>
      </c>
    </row>
    <row r="178" spans="2:8" x14ac:dyDescent="0.35">
      <c r="B178" s="8" t="s">
        <v>157</v>
      </c>
      <c r="C178" s="9">
        <v>34</v>
      </c>
      <c r="D178" s="10" t="s">
        <v>406</v>
      </c>
      <c r="E178" s="10" t="s">
        <v>409</v>
      </c>
      <c r="F178" s="11">
        <v>13000000</v>
      </c>
      <c r="G178" s="11" t="s">
        <v>493</v>
      </c>
      <c r="H178" s="13">
        <v>-2.2331850197179114E-2</v>
      </c>
    </row>
    <row r="179" spans="2:8" x14ac:dyDescent="0.35">
      <c r="B179" s="8" t="s">
        <v>16</v>
      </c>
      <c r="C179" s="9">
        <v>45</v>
      </c>
      <c r="D179" s="10" t="s">
        <v>407</v>
      </c>
      <c r="E179" s="10" t="s">
        <v>409</v>
      </c>
      <c r="F179" s="11">
        <v>11000000</v>
      </c>
      <c r="G179" s="11" t="s">
        <v>493</v>
      </c>
      <c r="H179" s="13">
        <v>1.0488616626795473</v>
      </c>
    </row>
    <row r="180" spans="2:8" x14ac:dyDescent="0.35">
      <c r="B180" s="8" t="s">
        <v>254</v>
      </c>
      <c r="C180" s="9">
        <v>40</v>
      </c>
      <c r="D180" s="10" t="s">
        <v>407</v>
      </c>
      <c r="E180" s="10" t="s">
        <v>411</v>
      </c>
      <c r="F180" s="11">
        <v>11000000</v>
      </c>
      <c r="G180" s="11" t="s">
        <v>493</v>
      </c>
      <c r="H180" s="13">
        <v>1.2723669561061253</v>
      </c>
    </row>
    <row r="181" spans="2:8" x14ac:dyDescent="0.35">
      <c r="B181" s="8" t="s">
        <v>82</v>
      </c>
      <c r="C181" s="9">
        <v>44</v>
      </c>
      <c r="D181" s="10" t="s">
        <v>407</v>
      </c>
      <c r="E181" s="10" t="s">
        <v>412</v>
      </c>
      <c r="F181" s="11">
        <v>13000000</v>
      </c>
      <c r="G181" s="11" t="s">
        <v>493</v>
      </c>
      <c r="H181" s="13">
        <v>2.9084357507503728E-2</v>
      </c>
    </row>
    <row r="182" spans="2:8" x14ac:dyDescent="0.35">
      <c r="B182" s="8" t="s">
        <v>99</v>
      </c>
      <c r="C182" s="9">
        <v>59</v>
      </c>
      <c r="D182" s="10" t="s">
        <v>406</v>
      </c>
      <c r="E182" s="10" t="s">
        <v>412</v>
      </c>
      <c r="F182" s="11">
        <v>8000000</v>
      </c>
      <c r="G182" s="11" t="s">
        <v>493</v>
      </c>
      <c r="H182" s="13">
        <v>1.2582605332667778</v>
      </c>
    </row>
    <row r="183" spans="2:8" x14ac:dyDescent="0.35">
      <c r="B183" s="8" t="s">
        <v>344</v>
      </c>
      <c r="C183" s="9">
        <v>59</v>
      </c>
      <c r="D183" s="10" t="s">
        <v>406</v>
      </c>
      <c r="E183" s="10" t="s">
        <v>409</v>
      </c>
      <c r="F183" s="11">
        <v>9000000</v>
      </c>
      <c r="G183" s="11" t="s">
        <v>493</v>
      </c>
      <c r="H183" s="13">
        <v>2.5160924166692484</v>
      </c>
    </row>
    <row r="184" spans="2:8" x14ac:dyDescent="0.35">
      <c r="B184" s="8" t="s">
        <v>262</v>
      </c>
      <c r="C184" s="9">
        <v>46</v>
      </c>
      <c r="D184" s="10" t="s">
        <v>407</v>
      </c>
      <c r="E184" s="10" t="s">
        <v>412</v>
      </c>
      <c r="F184" s="11">
        <v>10000000</v>
      </c>
      <c r="G184" s="11" t="s">
        <v>493</v>
      </c>
      <c r="H184" s="13">
        <v>-0.3704750473885553</v>
      </c>
    </row>
    <row r="185" spans="2:8" x14ac:dyDescent="0.35">
      <c r="B185" s="8" t="s">
        <v>97</v>
      </c>
      <c r="C185" s="9">
        <v>35</v>
      </c>
      <c r="D185" s="10" t="s">
        <v>406</v>
      </c>
      <c r="E185" s="10" t="s">
        <v>410</v>
      </c>
      <c r="F185" s="11">
        <v>9000000</v>
      </c>
      <c r="G185" s="11" t="s">
        <v>493</v>
      </c>
      <c r="H185" s="13">
        <v>1.9059076887058441</v>
      </c>
    </row>
    <row r="186" spans="2:8" x14ac:dyDescent="0.35">
      <c r="B186" s="8" t="s">
        <v>222</v>
      </c>
      <c r="C186" s="9">
        <v>23</v>
      </c>
      <c r="D186" s="10" t="s">
        <v>406</v>
      </c>
      <c r="E186" s="10" t="s">
        <v>409</v>
      </c>
      <c r="F186" s="11">
        <v>8000000</v>
      </c>
      <c r="G186" s="11" t="s">
        <v>493</v>
      </c>
      <c r="H186" s="13">
        <v>-0.93551996702104501</v>
      </c>
    </row>
    <row r="187" spans="2:8" x14ac:dyDescent="0.35">
      <c r="B187" s="8" t="s">
        <v>113</v>
      </c>
      <c r="C187" s="9">
        <v>58</v>
      </c>
      <c r="D187" s="10" t="s">
        <v>406</v>
      </c>
      <c r="E187" s="10" t="s">
        <v>411</v>
      </c>
      <c r="F187" s="11">
        <v>12000000</v>
      </c>
      <c r="G187" s="11" t="s">
        <v>493</v>
      </c>
      <c r="H187" s="13">
        <v>0.87707282448688595</v>
      </c>
    </row>
    <row r="188" spans="2:8" x14ac:dyDescent="0.35">
      <c r="B188" s="8" t="s">
        <v>310</v>
      </c>
      <c r="C188" s="9">
        <v>26</v>
      </c>
      <c r="D188" s="10" t="s">
        <v>406</v>
      </c>
      <c r="E188" s="10" t="s">
        <v>410</v>
      </c>
      <c r="F188" s="11">
        <v>12000000</v>
      </c>
      <c r="G188" s="11" t="s">
        <v>493</v>
      </c>
      <c r="H188" s="13">
        <v>-1.0761183879154566</v>
      </c>
    </row>
    <row r="189" spans="2:8" x14ac:dyDescent="0.35">
      <c r="B189" s="8" t="s">
        <v>303</v>
      </c>
      <c r="C189" s="9">
        <v>52</v>
      </c>
      <c r="D189" s="10" t="s">
        <v>407</v>
      </c>
      <c r="E189" s="10" t="s">
        <v>410</v>
      </c>
      <c r="F189" s="11">
        <v>11000000</v>
      </c>
      <c r="G189" s="11" t="s">
        <v>493</v>
      </c>
      <c r="H189" s="13">
        <v>1.1444926774972093</v>
      </c>
    </row>
    <row r="190" spans="2:8" x14ac:dyDescent="0.35">
      <c r="B190" s="8" t="s">
        <v>314</v>
      </c>
      <c r="C190" s="9">
        <v>38</v>
      </c>
      <c r="D190" s="10" t="s">
        <v>406</v>
      </c>
      <c r="E190" s="10" t="s">
        <v>412</v>
      </c>
      <c r="F190" s="11">
        <v>14000000</v>
      </c>
      <c r="G190" s="11" t="s">
        <v>493</v>
      </c>
      <c r="H190" s="13">
        <v>0.78991038489030008</v>
      </c>
    </row>
    <row r="191" spans="2:8" x14ac:dyDescent="0.35">
      <c r="B191" s="8" t="s">
        <v>195</v>
      </c>
      <c r="C191" s="9">
        <v>60</v>
      </c>
      <c r="D191" s="10" t="s">
        <v>406</v>
      </c>
      <c r="E191" s="10"/>
      <c r="F191" s="11">
        <v>10000000</v>
      </c>
      <c r="G191" s="11" t="s">
        <v>493</v>
      </c>
      <c r="H191" s="13">
        <v>-0.88900115510410938</v>
      </c>
    </row>
    <row r="192" spans="2:8" x14ac:dyDescent="0.35">
      <c r="B192" s="8" t="s">
        <v>71</v>
      </c>
      <c r="C192" s="9">
        <v>40</v>
      </c>
      <c r="D192" s="10" t="s">
        <v>406</v>
      </c>
      <c r="E192" s="10" t="s">
        <v>412</v>
      </c>
      <c r="F192" s="11">
        <v>13000000</v>
      </c>
      <c r="G192" s="11" t="s">
        <v>493</v>
      </c>
      <c r="H192" s="13">
        <v>-1.0115215312659267</v>
      </c>
    </row>
    <row r="193" spans="2:8" x14ac:dyDescent="0.35">
      <c r="B193" s="8" t="s">
        <v>143</v>
      </c>
      <c r="C193" s="9">
        <v>39</v>
      </c>
      <c r="D193" s="10" t="s">
        <v>407</v>
      </c>
      <c r="E193" s="10" t="s">
        <v>411</v>
      </c>
      <c r="F193" s="11">
        <v>12000000</v>
      </c>
      <c r="G193" s="11" t="s">
        <v>493</v>
      </c>
      <c r="H193" s="13">
        <v>4.4100276159713854E-2</v>
      </c>
    </row>
    <row r="194" spans="2:8" x14ac:dyDescent="0.35">
      <c r="B194" s="8" t="s">
        <v>74</v>
      </c>
      <c r="C194" s="9">
        <v>50</v>
      </c>
      <c r="D194" s="10" t="s">
        <v>407</v>
      </c>
      <c r="E194" s="10" t="s">
        <v>412</v>
      </c>
      <c r="F194" s="11">
        <v>10000000</v>
      </c>
      <c r="G194" s="11" t="s">
        <v>493</v>
      </c>
      <c r="H194" s="13">
        <v>0.15556845507532613</v>
      </c>
    </row>
    <row r="195" spans="2:8" x14ac:dyDescent="0.35">
      <c r="B195" s="8" t="s">
        <v>31</v>
      </c>
      <c r="C195" s="9">
        <v>36</v>
      </c>
      <c r="D195" s="10" t="s">
        <v>406</v>
      </c>
      <c r="E195" s="10" t="s">
        <v>409</v>
      </c>
      <c r="F195" s="11">
        <v>9000000</v>
      </c>
      <c r="G195" s="11" t="s">
        <v>493</v>
      </c>
      <c r="H195" s="13">
        <v>0.45320020480713441</v>
      </c>
    </row>
    <row r="196" spans="2:8" x14ac:dyDescent="0.35">
      <c r="B196" s="8" t="s">
        <v>389</v>
      </c>
      <c r="C196" s="9">
        <v>56</v>
      </c>
      <c r="D196" s="10" t="s">
        <v>407</v>
      </c>
      <c r="E196" s="10" t="s">
        <v>410</v>
      </c>
      <c r="F196" s="11">
        <v>11000000</v>
      </c>
      <c r="G196" s="11" t="s">
        <v>493</v>
      </c>
      <c r="H196" s="13">
        <v>-1.0922662767358824</v>
      </c>
    </row>
    <row r="197" spans="2:8" x14ac:dyDescent="0.35">
      <c r="B197" s="8" t="s">
        <v>206</v>
      </c>
      <c r="C197" s="9">
        <v>50</v>
      </c>
      <c r="D197" s="10" t="s">
        <v>406</v>
      </c>
      <c r="E197" s="10" t="s">
        <v>410</v>
      </c>
      <c r="F197" s="11">
        <v>14000000</v>
      </c>
      <c r="G197" s="11" t="s">
        <v>493</v>
      </c>
      <c r="H197" s="13">
        <v>9.6978594808119684E-2</v>
      </c>
    </row>
    <row r="198" spans="2:8" x14ac:dyDescent="0.35">
      <c r="B198" s="8" t="s">
        <v>326</v>
      </c>
      <c r="C198" s="9">
        <v>29</v>
      </c>
      <c r="D198" s="10" t="s">
        <v>407</v>
      </c>
      <c r="E198" s="10" t="s">
        <v>409</v>
      </c>
      <c r="F198" s="11">
        <v>-11000000</v>
      </c>
      <c r="G198" s="11" t="s">
        <v>493</v>
      </c>
      <c r="H198" s="13">
        <v>0.61154923575080411</v>
      </c>
    </row>
    <row r="199" spans="2:8" x14ac:dyDescent="0.35">
      <c r="B199" s="8" t="s">
        <v>213</v>
      </c>
      <c r="C199" s="9">
        <v>23</v>
      </c>
      <c r="D199" s="10" t="s">
        <v>407</v>
      </c>
      <c r="E199" s="10" t="s">
        <v>412</v>
      </c>
      <c r="F199" s="11">
        <v>8000000</v>
      </c>
      <c r="G199" s="11" t="s">
        <v>493</v>
      </c>
      <c r="H199" s="13">
        <v>1.3291846999190471</v>
      </c>
    </row>
    <row r="200" spans="2:8" x14ac:dyDescent="0.35">
      <c r="B200" s="8" t="s">
        <v>378</v>
      </c>
      <c r="C200" s="9">
        <v>30</v>
      </c>
      <c r="D200" s="10" t="s">
        <v>407</v>
      </c>
      <c r="E200" s="10" t="s">
        <v>409</v>
      </c>
      <c r="F200" s="11">
        <v>13000000</v>
      </c>
      <c r="G200" s="11" t="s">
        <v>493</v>
      </c>
      <c r="H200" s="13">
        <v>-1.2442655044654254</v>
      </c>
    </row>
    <row r="201" spans="2:8" x14ac:dyDescent="0.35">
      <c r="B201" s="8" t="s">
        <v>244</v>
      </c>
      <c r="C201" s="9">
        <v>31</v>
      </c>
      <c r="D201" s="10" t="s">
        <v>406</v>
      </c>
      <c r="E201" s="10" t="s">
        <v>410</v>
      </c>
      <c r="F201" s="11">
        <v>14000000</v>
      </c>
      <c r="G201" s="11" t="s">
        <v>493</v>
      </c>
      <c r="H201" s="13">
        <v>-1.1118767953859718</v>
      </c>
    </row>
    <row r="202" spans="2:8" x14ac:dyDescent="0.35">
      <c r="B202" s="8" t="s">
        <v>229</v>
      </c>
      <c r="C202" s="9">
        <v>52</v>
      </c>
      <c r="D202" s="10" t="s">
        <v>406</v>
      </c>
      <c r="E202" s="10" t="s">
        <v>412</v>
      </c>
      <c r="F202" s="11">
        <v>11000000</v>
      </c>
      <c r="G202" s="11" t="s">
        <v>493</v>
      </c>
      <c r="H202" s="13">
        <v>-0.12070049799131143</v>
      </c>
    </row>
    <row r="203" spans="2:8" x14ac:dyDescent="0.35">
      <c r="B203" s="8" t="s">
        <v>253</v>
      </c>
      <c r="C203" s="9">
        <v>23</v>
      </c>
      <c r="D203" s="10" t="s">
        <v>407</v>
      </c>
      <c r="E203" s="10" t="s">
        <v>411</v>
      </c>
      <c r="F203" s="11">
        <v>10000000</v>
      </c>
      <c r="G203" s="11" t="s">
        <v>493</v>
      </c>
      <c r="H203" s="13">
        <v>-0.10509696220555367</v>
      </c>
    </row>
    <row r="204" spans="2:8" x14ac:dyDescent="0.35">
      <c r="B204" s="8" t="s">
        <v>274</v>
      </c>
      <c r="C204" s="9">
        <v>52</v>
      </c>
      <c r="D204" s="10" t="s">
        <v>406</v>
      </c>
      <c r="E204" s="10" t="s">
        <v>409</v>
      </c>
      <c r="F204" s="11">
        <v>9000000</v>
      </c>
      <c r="G204" s="11" t="s">
        <v>493</v>
      </c>
      <c r="H204" s="13">
        <v>-1.9567874584358813</v>
      </c>
    </row>
    <row r="205" spans="2:8" x14ac:dyDescent="0.35">
      <c r="B205" s="8" t="s">
        <v>18</v>
      </c>
      <c r="C205" s="9">
        <v>53</v>
      </c>
      <c r="D205" s="10" t="s">
        <v>407</v>
      </c>
      <c r="E205" s="10" t="s">
        <v>411</v>
      </c>
      <c r="F205" s="11">
        <v>9000000</v>
      </c>
      <c r="G205" s="11" t="s">
        <v>493</v>
      </c>
      <c r="H205" s="13">
        <v>-0.32708847747738301</v>
      </c>
    </row>
    <row r="206" spans="2:8" x14ac:dyDescent="0.35">
      <c r="B206" s="8" t="s">
        <v>360</v>
      </c>
      <c r="C206" s="9">
        <v>20</v>
      </c>
      <c r="D206" s="10" t="s">
        <v>406</v>
      </c>
      <c r="E206" s="10" t="s">
        <v>412</v>
      </c>
      <c r="F206" s="11">
        <v>9000000</v>
      </c>
      <c r="G206" s="11" t="s">
        <v>493</v>
      </c>
      <c r="H206" s="13">
        <v>1.4211273872937749</v>
      </c>
    </row>
    <row r="207" spans="2:8" x14ac:dyDescent="0.35">
      <c r="B207" s="8" t="s">
        <v>335</v>
      </c>
      <c r="C207" s="9">
        <v>21</v>
      </c>
      <c r="D207" s="10" t="s">
        <v>406</v>
      </c>
      <c r="E207" s="10" t="s">
        <v>410</v>
      </c>
      <c r="F207" s="11">
        <v>13000000</v>
      </c>
      <c r="G207" s="11" t="s">
        <v>493</v>
      </c>
      <c r="H207" s="13">
        <v>0.52238367424664556</v>
      </c>
    </row>
    <row r="208" spans="2:8" x14ac:dyDescent="0.35">
      <c r="B208" s="8" t="s">
        <v>26</v>
      </c>
      <c r="C208" s="9">
        <v>48</v>
      </c>
      <c r="D208" s="10" t="s">
        <v>406</v>
      </c>
      <c r="E208" s="10" t="s">
        <v>412</v>
      </c>
      <c r="F208" s="11">
        <v>11000000</v>
      </c>
      <c r="G208" s="11" t="s">
        <v>493</v>
      </c>
      <c r="H208" s="13">
        <v>0.27822265264365764</v>
      </c>
    </row>
    <row r="209" spans="2:8" x14ac:dyDescent="0.35">
      <c r="B209" s="8" t="s">
        <v>270</v>
      </c>
      <c r="C209" s="9">
        <v>46</v>
      </c>
      <c r="D209" s="10" t="s">
        <v>407</v>
      </c>
      <c r="E209" s="10" t="s">
        <v>412</v>
      </c>
      <c r="F209" s="11">
        <v>12000000</v>
      </c>
      <c r="G209" s="11" t="s">
        <v>493</v>
      </c>
      <c r="H209" s="13">
        <v>0.18868104061986993</v>
      </c>
    </row>
    <row r="210" spans="2:8" x14ac:dyDescent="0.35">
      <c r="B210" s="8" t="s">
        <v>399</v>
      </c>
      <c r="C210" s="9">
        <v>46</v>
      </c>
      <c r="D210" s="10" t="s">
        <v>407</v>
      </c>
      <c r="E210" s="10" t="s">
        <v>411</v>
      </c>
      <c r="F210" s="11">
        <v>12000000</v>
      </c>
      <c r="G210" s="11"/>
      <c r="H210" s="13">
        <v>-0.1262700921924225</v>
      </c>
    </row>
    <row r="211" spans="2:8" x14ac:dyDescent="0.35">
      <c r="B211" s="8" t="s">
        <v>288</v>
      </c>
      <c r="C211" s="9">
        <v>33</v>
      </c>
      <c r="D211" s="10" t="s">
        <v>407</v>
      </c>
      <c r="E211" s="10" t="s">
        <v>411</v>
      </c>
      <c r="F211" s="11">
        <v>12000000</v>
      </c>
      <c r="G211" s="11" t="s">
        <v>493</v>
      </c>
      <c r="H211" s="13">
        <v>-0.10982421087406967</v>
      </c>
    </row>
    <row r="212" spans="2:8" x14ac:dyDescent="0.35">
      <c r="B212" s="8" t="s">
        <v>94</v>
      </c>
      <c r="C212" s="9">
        <v>50</v>
      </c>
      <c r="D212" s="10" t="s">
        <v>408</v>
      </c>
      <c r="E212" s="10" t="s">
        <v>412</v>
      </c>
      <c r="F212" s="11">
        <v>13000000</v>
      </c>
      <c r="G212" s="11" t="s">
        <v>493</v>
      </c>
      <c r="H212" s="13">
        <v>0.73848976984011583</v>
      </c>
    </row>
    <row r="213" spans="2:8" x14ac:dyDescent="0.35">
      <c r="B213" s="8" t="s">
        <v>9</v>
      </c>
      <c r="C213" s="9">
        <v>27</v>
      </c>
      <c r="D213" s="10" t="s">
        <v>406</v>
      </c>
      <c r="E213" s="10" t="s">
        <v>410</v>
      </c>
      <c r="F213" s="11">
        <v>11000000</v>
      </c>
      <c r="G213" s="11" t="s">
        <v>493</v>
      </c>
      <c r="H213" s="13">
        <v>1.1014241124998583</v>
      </c>
    </row>
    <row r="214" spans="2:8" x14ac:dyDescent="0.35">
      <c r="B214" s="8" t="s">
        <v>382</v>
      </c>
      <c r="C214" s="9">
        <v>48</v>
      </c>
      <c r="D214" s="10" t="s">
        <v>407</v>
      </c>
      <c r="E214" s="10" t="s">
        <v>412</v>
      </c>
      <c r="F214" s="11">
        <v>11000000</v>
      </c>
      <c r="G214" s="11" t="s">
        <v>493</v>
      </c>
      <c r="H214" s="13">
        <v>-0.49969996765420704</v>
      </c>
    </row>
    <row r="215" spans="2:8" x14ac:dyDescent="0.35">
      <c r="B215" s="8" t="s">
        <v>331</v>
      </c>
      <c r="C215" s="9">
        <v>52</v>
      </c>
      <c r="D215" s="10" t="s">
        <v>406</v>
      </c>
      <c r="E215" s="10" t="s">
        <v>412</v>
      </c>
      <c r="F215" s="11">
        <v>14000000</v>
      </c>
      <c r="G215" s="11" t="s">
        <v>493</v>
      </c>
      <c r="H215" s="13">
        <v>1.1053594663706399</v>
      </c>
    </row>
    <row r="216" spans="2:8" x14ac:dyDescent="0.35">
      <c r="B216" s="8" t="s">
        <v>283</v>
      </c>
      <c r="C216" s="9">
        <v>29</v>
      </c>
      <c r="D216" s="10" t="s">
        <v>406</v>
      </c>
      <c r="E216" s="10" t="s">
        <v>410</v>
      </c>
      <c r="F216" s="11">
        <v>9000000</v>
      </c>
      <c r="G216" s="11" t="s">
        <v>493</v>
      </c>
      <c r="H216" s="13">
        <v>0.37553230313642633</v>
      </c>
    </row>
    <row r="217" spans="2:8" x14ac:dyDescent="0.35">
      <c r="B217" s="8" t="s">
        <v>295</v>
      </c>
      <c r="C217" s="9">
        <v>23</v>
      </c>
      <c r="D217" s="10" t="s">
        <v>407</v>
      </c>
      <c r="E217" s="10" t="s">
        <v>410</v>
      </c>
      <c r="F217" s="11">
        <v>9000000</v>
      </c>
      <c r="G217" s="11" t="s">
        <v>493</v>
      </c>
      <c r="H217" s="13">
        <v>-1.165846920231195</v>
      </c>
    </row>
    <row r="218" spans="2:8" x14ac:dyDescent="0.35">
      <c r="B218" s="8" t="s">
        <v>256</v>
      </c>
      <c r="C218" s="9">
        <v>55</v>
      </c>
      <c r="D218" s="10" t="s">
        <v>407</v>
      </c>
      <c r="E218" s="10" t="s">
        <v>410</v>
      </c>
      <c r="F218" s="11">
        <v>9000000</v>
      </c>
      <c r="G218" s="11" t="s">
        <v>493</v>
      </c>
      <c r="H218" s="13">
        <v>0.64775133771827875</v>
      </c>
    </row>
    <row r="219" spans="2:8" x14ac:dyDescent="0.35">
      <c r="B219" s="8" t="s">
        <v>366</v>
      </c>
      <c r="C219" s="9">
        <v>31</v>
      </c>
      <c r="D219" s="10" t="s">
        <v>406</v>
      </c>
      <c r="E219" s="10" t="s">
        <v>409</v>
      </c>
      <c r="F219" s="11">
        <v>11000000</v>
      </c>
      <c r="G219" s="11" t="s">
        <v>493</v>
      </c>
      <c r="H219" s="13">
        <v>-0.64380308066917613</v>
      </c>
    </row>
    <row r="220" spans="2:8" x14ac:dyDescent="0.35">
      <c r="B220" s="8" t="s">
        <v>246</v>
      </c>
      <c r="C220" s="9">
        <v>46</v>
      </c>
      <c r="D220" s="10" t="s">
        <v>407</v>
      </c>
      <c r="E220" s="10" t="s">
        <v>411</v>
      </c>
      <c r="F220" s="11">
        <v>10000000</v>
      </c>
      <c r="G220" s="11" t="s">
        <v>493</v>
      </c>
      <c r="H220" s="13">
        <v>-1.2764611156485297</v>
      </c>
    </row>
    <row r="221" spans="2:8" x14ac:dyDescent="0.35">
      <c r="B221" s="8" t="s">
        <v>375</v>
      </c>
      <c r="C221" s="9">
        <v>46</v>
      </c>
      <c r="D221" s="10" t="s">
        <v>406</v>
      </c>
      <c r="E221" s="10" t="s">
        <v>409</v>
      </c>
      <c r="F221" s="11">
        <v>14000000</v>
      </c>
      <c r="G221" s="11" t="s">
        <v>493</v>
      </c>
      <c r="H221" s="13">
        <v>0.13528544783595187</v>
      </c>
    </row>
    <row r="222" spans="2:8" x14ac:dyDescent="0.35">
      <c r="B222" s="8" t="s">
        <v>284</v>
      </c>
      <c r="C222" s="9">
        <v>27</v>
      </c>
      <c r="D222" s="10" t="s">
        <v>406</v>
      </c>
      <c r="E222" s="10" t="s">
        <v>409</v>
      </c>
      <c r="F222" s="11">
        <v>12000000</v>
      </c>
      <c r="G222" s="11" t="s">
        <v>493</v>
      </c>
      <c r="H222" s="13">
        <v>0.491086330428191</v>
      </c>
    </row>
    <row r="223" spans="2:8" x14ac:dyDescent="0.35">
      <c r="B223" s="8" t="s">
        <v>136</v>
      </c>
      <c r="C223" s="9">
        <v>28</v>
      </c>
      <c r="D223" s="10" t="s">
        <v>407</v>
      </c>
      <c r="E223" s="10" t="s">
        <v>410</v>
      </c>
      <c r="F223" s="11">
        <v>13000000</v>
      </c>
      <c r="G223" s="11" t="s">
        <v>493</v>
      </c>
      <c r="H223" s="13">
        <v>-0.21867189071975388</v>
      </c>
    </row>
    <row r="224" spans="2:8" x14ac:dyDescent="0.35">
      <c r="B224" s="8" t="s">
        <v>17</v>
      </c>
      <c r="C224" s="9">
        <v>27</v>
      </c>
      <c r="D224" s="10" t="s">
        <v>407</v>
      </c>
      <c r="E224" s="10" t="s">
        <v>412</v>
      </c>
      <c r="F224" s="11">
        <v>9000000</v>
      </c>
      <c r="G224" s="11" t="s">
        <v>493</v>
      </c>
      <c r="H224" s="13">
        <v>-0.82604214235246398</v>
      </c>
    </row>
    <row r="225" spans="2:8" x14ac:dyDescent="0.35">
      <c r="B225" s="8" t="s">
        <v>7</v>
      </c>
      <c r="C225" s="9">
        <v>22</v>
      </c>
      <c r="D225" s="10" t="s">
        <v>407</v>
      </c>
      <c r="E225" s="10" t="s">
        <v>409</v>
      </c>
      <c r="F225" s="11">
        <v>14000000</v>
      </c>
      <c r="G225" s="11" t="s">
        <v>493</v>
      </c>
      <c r="H225" s="13">
        <v>1.1639751948682446</v>
      </c>
    </row>
    <row r="226" spans="2:8" x14ac:dyDescent="0.35">
      <c r="B226" s="8" t="s">
        <v>163</v>
      </c>
      <c r="C226" s="9">
        <v>18</v>
      </c>
      <c r="D226" s="10" t="s">
        <v>407</v>
      </c>
      <c r="E226" s="10" t="s">
        <v>412</v>
      </c>
      <c r="F226" s="11">
        <v>9000000</v>
      </c>
      <c r="G226" s="11" t="s">
        <v>493</v>
      </c>
      <c r="H226" s="13">
        <v>1.8216742525504348</v>
      </c>
    </row>
    <row r="227" spans="2:8" x14ac:dyDescent="0.35">
      <c r="B227" s="8" t="s">
        <v>223</v>
      </c>
      <c r="C227" s="9">
        <v>27</v>
      </c>
      <c r="D227" s="10" t="s">
        <v>406</v>
      </c>
      <c r="E227" s="10" t="s">
        <v>410</v>
      </c>
      <c r="F227" s="11">
        <v>14000000</v>
      </c>
      <c r="G227" s="11" t="s">
        <v>493</v>
      </c>
      <c r="H227" s="13">
        <v>1.343911370150916</v>
      </c>
    </row>
    <row r="228" spans="2:8" x14ac:dyDescent="0.35">
      <c r="B228" s="8" t="s">
        <v>301</v>
      </c>
      <c r="C228" s="9">
        <v>38</v>
      </c>
      <c r="D228" s="10" t="s">
        <v>406</v>
      </c>
      <c r="E228" s="10" t="s">
        <v>412</v>
      </c>
      <c r="F228" s="11">
        <v>12000000</v>
      </c>
      <c r="G228" s="11" t="s">
        <v>493</v>
      </c>
      <c r="H228" s="13">
        <v>0.18511171277101057</v>
      </c>
    </row>
    <row r="229" spans="2:8" x14ac:dyDescent="0.35">
      <c r="B229" s="8" t="s">
        <v>381</v>
      </c>
      <c r="C229" s="9">
        <v>34</v>
      </c>
      <c r="D229" s="10" t="s">
        <v>406</v>
      </c>
      <c r="E229" s="10" t="s">
        <v>410</v>
      </c>
      <c r="F229" s="11">
        <v>11000000</v>
      </c>
      <c r="G229" s="11" t="s">
        <v>493</v>
      </c>
      <c r="H229" s="13">
        <v>-0.54307258180328832</v>
      </c>
    </row>
    <row r="230" spans="2:8" x14ac:dyDescent="0.35">
      <c r="B230" s="8" t="s">
        <v>275</v>
      </c>
      <c r="C230" s="9">
        <v>26</v>
      </c>
      <c r="D230" s="10" t="s">
        <v>407</v>
      </c>
      <c r="E230" s="10" t="s">
        <v>412</v>
      </c>
      <c r="F230" s="11">
        <v>11000000</v>
      </c>
      <c r="G230" s="11" t="s">
        <v>493</v>
      </c>
      <c r="H230" s="13">
        <v>0.9579490338909078</v>
      </c>
    </row>
    <row r="231" spans="2:8" x14ac:dyDescent="0.35">
      <c r="B231" s="8" t="s">
        <v>349</v>
      </c>
      <c r="C231" s="9">
        <v>31</v>
      </c>
      <c r="D231" s="10" t="s">
        <v>407</v>
      </c>
      <c r="E231" s="10" t="s">
        <v>410</v>
      </c>
      <c r="F231" s="11">
        <v>12000000</v>
      </c>
      <c r="G231" s="11" t="s">
        <v>493</v>
      </c>
      <c r="H231" s="13">
        <v>7.584273741535609E-2</v>
      </c>
    </row>
    <row r="232" spans="2:8" x14ac:dyDescent="0.35">
      <c r="B232" s="8" t="s">
        <v>140</v>
      </c>
      <c r="C232" s="9">
        <v>45</v>
      </c>
      <c r="D232" s="10" t="s">
        <v>407</v>
      </c>
      <c r="E232" s="10" t="s">
        <v>410</v>
      </c>
      <c r="F232" s="11">
        <v>12000000</v>
      </c>
      <c r="G232" s="11" t="s">
        <v>493</v>
      </c>
      <c r="H232" s="13">
        <v>-0.55424453567454068</v>
      </c>
    </row>
    <row r="233" spans="2:8" x14ac:dyDescent="0.35">
      <c r="B233" s="8" t="s">
        <v>374</v>
      </c>
      <c r="C233" s="9">
        <v>31</v>
      </c>
      <c r="D233" s="10" t="s">
        <v>406</v>
      </c>
      <c r="E233" s="10" t="s">
        <v>412</v>
      </c>
      <c r="F233" s="11">
        <v>9000000</v>
      </c>
      <c r="G233" s="11" t="s">
        <v>493</v>
      </c>
      <c r="H233" s="13">
        <v>1.0669168899838208</v>
      </c>
    </row>
    <row r="234" spans="2:8" x14ac:dyDescent="0.35">
      <c r="B234" s="8" t="s">
        <v>130</v>
      </c>
      <c r="C234" s="9">
        <v>37</v>
      </c>
      <c r="D234" s="10" t="s">
        <v>407</v>
      </c>
      <c r="E234" s="10" t="s">
        <v>411</v>
      </c>
      <c r="F234" s="11">
        <v>11000000</v>
      </c>
      <c r="G234" s="11" t="s">
        <v>493</v>
      </c>
      <c r="H234" s="13">
        <v>0.67970589474331067</v>
      </c>
    </row>
    <row r="235" spans="2:8" x14ac:dyDescent="0.35">
      <c r="B235" s="8" t="s">
        <v>297</v>
      </c>
      <c r="C235" s="9">
        <v>29</v>
      </c>
      <c r="D235" s="10" t="s">
        <v>406</v>
      </c>
      <c r="E235" s="10" t="s">
        <v>409</v>
      </c>
      <c r="F235" s="11">
        <v>13000000</v>
      </c>
      <c r="G235" s="11" t="s">
        <v>493</v>
      </c>
      <c r="H235" s="13">
        <v>0.46854581804400963</v>
      </c>
    </row>
    <row r="236" spans="2:8" x14ac:dyDescent="0.35">
      <c r="B236" s="8" t="s">
        <v>159</v>
      </c>
      <c r="C236" s="9">
        <v>23</v>
      </c>
      <c r="D236" s="10" t="s">
        <v>407</v>
      </c>
      <c r="E236" s="10" t="s">
        <v>412</v>
      </c>
      <c r="F236" s="11">
        <v>12000000</v>
      </c>
      <c r="G236" s="11" t="s">
        <v>493</v>
      </c>
      <c r="H236" s="13">
        <v>0.32390819209240351</v>
      </c>
    </row>
    <row r="237" spans="2:8" x14ac:dyDescent="0.35">
      <c r="B237" s="8" t="s">
        <v>85</v>
      </c>
      <c r="C237" s="9">
        <v>21</v>
      </c>
      <c r="D237" s="10" t="s">
        <v>406</v>
      </c>
      <c r="E237" s="10" t="s">
        <v>410</v>
      </c>
      <c r="F237" s="11">
        <v>13000000</v>
      </c>
      <c r="G237" s="11" t="s">
        <v>493</v>
      </c>
      <c r="H237" s="13">
        <v>-1.9024423283126157E-2</v>
      </c>
    </row>
    <row r="238" spans="2:8" x14ac:dyDescent="0.35">
      <c r="B238" s="8" t="s">
        <v>180</v>
      </c>
      <c r="C238" s="9">
        <v>32</v>
      </c>
      <c r="D238" s="10" t="s">
        <v>406</v>
      </c>
      <c r="E238" s="10" t="s">
        <v>411</v>
      </c>
      <c r="F238" s="11">
        <v>13000000</v>
      </c>
      <c r="G238" s="11" t="s">
        <v>493</v>
      </c>
      <c r="H238" s="13">
        <v>7.1112658914097807E-2</v>
      </c>
    </row>
    <row r="239" spans="2:8" x14ac:dyDescent="0.35">
      <c r="B239" s="8" t="s">
        <v>365</v>
      </c>
      <c r="C239" s="9">
        <v>32</v>
      </c>
      <c r="D239" s="10" t="s">
        <v>407</v>
      </c>
      <c r="E239" s="10" t="s">
        <v>412</v>
      </c>
      <c r="F239" s="11">
        <v>13000000</v>
      </c>
      <c r="G239" s="11" t="s">
        <v>493</v>
      </c>
      <c r="H239" s="13">
        <v>0.22521255874418905</v>
      </c>
    </row>
    <row r="240" spans="2:8" x14ac:dyDescent="0.35">
      <c r="B240" s="8" t="s">
        <v>179</v>
      </c>
      <c r="C240" s="9">
        <v>36</v>
      </c>
      <c r="D240" s="10" t="s">
        <v>406</v>
      </c>
      <c r="E240" s="10" t="s">
        <v>412</v>
      </c>
      <c r="F240" s="11">
        <v>11000000</v>
      </c>
      <c r="G240" s="11" t="s">
        <v>493</v>
      </c>
      <c r="H240" s="13">
        <v>0.90250636284673946</v>
      </c>
    </row>
    <row r="241" spans="2:8" x14ac:dyDescent="0.35">
      <c r="B241" s="8" t="s">
        <v>327</v>
      </c>
      <c r="C241" s="9">
        <v>23</v>
      </c>
      <c r="D241" s="10" t="s">
        <v>407</v>
      </c>
      <c r="E241" s="10" t="s">
        <v>409</v>
      </c>
      <c r="F241" s="11">
        <v>11000000</v>
      </c>
      <c r="G241" s="11" t="s">
        <v>493</v>
      </c>
      <c r="H241" s="13">
        <v>-0.89116133437064193</v>
      </c>
    </row>
    <row r="242" spans="2:8" x14ac:dyDescent="0.35">
      <c r="B242" s="8" t="s">
        <v>45</v>
      </c>
      <c r="C242" s="9">
        <v>57</v>
      </c>
      <c r="D242" s="10" t="s">
        <v>407</v>
      </c>
      <c r="E242" s="10" t="s">
        <v>411</v>
      </c>
      <c r="F242" s="11">
        <v>9000000</v>
      </c>
      <c r="G242" s="11" t="s">
        <v>493</v>
      </c>
      <c r="H242" s="13">
        <v>-0.32717472119232954</v>
      </c>
    </row>
    <row r="243" spans="2:8" x14ac:dyDescent="0.35">
      <c r="B243" s="8" t="s">
        <v>317</v>
      </c>
      <c r="C243" s="9">
        <v>33</v>
      </c>
      <c r="D243" s="10" t="s">
        <v>406</v>
      </c>
      <c r="E243" s="10" t="s">
        <v>412</v>
      </c>
      <c r="F243" s="11">
        <v>13000000</v>
      </c>
      <c r="G243" s="11" t="s">
        <v>493</v>
      </c>
      <c r="H243" s="13">
        <v>0.55302098974489988</v>
      </c>
    </row>
    <row r="244" spans="2:8" x14ac:dyDescent="0.35">
      <c r="B244" s="8" t="s">
        <v>260</v>
      </c>
      <c r="C244" s="9">
        <v>39</v>
      </c>
      <c r="D244" s="10" t="s">
        <v>407</v>
      </c>
      <c r="E244" s="10" t="s">
        <v>411</v>
      </c>
      <c r="F244" s="11">
        <v>10000000</v>
      </c>
      <c r="G244" s="11" t="s">
        <v>493</v>
      </c>
      <c r="H244" s="13">
        <v>-0.1346783323087517</v>
      </c>
    </row>
    <row r="245" spans="2:8" x14ac:dyDescent="0.35">
      <c r="B245" s="8" t="s">
        <v>15</v>
      </c>
      <c r="C245" s="9">
        <v>20</v>
      </c>
      <c r="D245" s="10" t="s">
        <v>406</v>
      </c>
      <c r="E245" s="10" t="s">
        <v>412</v>
      </c>
      <c r="F245" s="11">
        <v>13000000</v>
      </c>
      <c r="G245" s="11" t="s">
        <v>493</v>
      </c>
      <c r="H245" s="13">
        <v>8.4690657673332587E-2</v>
      </c>
    </row>
    <row r="246" spans="2:8" x14ac:dyDescent="0.35">
      <c r="B246" s="8" t="s">
        <v>60</v>
      </c>
      <c r="C246" s="9">
        <v>49</v>
      </c>
      <c r="D246" s="10" t="s">
        <v>407</v>
      </c>
      <c r="E246" s="10" t="s">
        <v>409</v>
      </c>
      <c r="F246" s="11">
        <v>9000000</v>
      </c>
      <c r="G246" s="11" t="s">
        <v>493</v>
      </c>
      <c r="H246" s="13">
        <v>-1.7111915831690641</v>
      </c>
    </row>
    <row r="247" spans="2:8" x14ac:dyDescent="0.35">
      <c r="B247" s="8" t="s">
        <v>350</v>
      </c>
      <c r="C247" s="9">
        <v>40</v>
      </c>
      <c r="D247" s="10" t="s">
        <v>407</v>
      </c>
      <c r="E247" s="10" t="s">
        <v>409</v>
      </c>
      <c r="F247" s="11">
        <v>9000000</v>
      </c>
      <c r="G247" s="11" t="s">
        <v>493</v>
      </c>
      <c r="H247" s="13">
        <v>-0.73316340505020638</v>
      </c>
    </row>
    <row r="248" spans="2:8" x14ac:dyDescent="0.35">
      <c r="B248" s="8" t="s">
        <v>121</v>
      </c>
      <c r="C248" s="9">
        <v>36</v>
      </c>
      <c r="D248" s="10" t="s">
        <v>407</v>
      </c>
      <c r="E248" s="10" t="s">
        <v>410</v>
      </c>
      <c r="F248" s="11">
        <v>10000000</v>
      </c>
      <c r="G248" s="11" t="s">
        <v>493</v>
      </c>
      <c r="H248" s="13">
        <v>0.35610202634844762</v>
      </c>
    </row>
    <row r="249" spans="2:8" x14ac:dyDescent="0.35">
      <c r="B249" s="8" t="s">
        <v>66</v>
      </c>
      <c r="C249" s="9">
        <v>25</v>
      </c>
      <c r="D249" s="10" t="s">
        <v>407</v>
      </c>
      <c r="E249" s="10" t="s">
        <v>411</v>
      </c>
      <c r="F249" s="11">
        <v>9000000</v>
      </c>
      <c r="G249" s="11" t="s">
        <v>493</v>
      </c>
      <c r="H249" s="13">
        <v>1.1198362998969504</v>
      </c>
    </row>
    <row r="250" spans="2:8" x14ac:dyDescent="0.35">
      <c r="B250" s="8" t="s">
        <v>59</v>
      </c>
      <c r="C250" s="9">
        <v>21</v>
      </c>
      <c r="D250" s="10" t="s">
        <v>406</v>
      </c>
      <c r="E250" s="10" t="s">
        <v>411</v>
      </c>
      <c r="F250" s="11">
        <v>8000000</v>
      </c>
      <c r="G250" s="11" t="s">
        <v>493</v>
      </c>
      <c r="H250" s="13">
        <v>-1.406017699183113</v>
      </c>
    </row>
    <row r="251" spans="2:8" x14ac:dyDescent="0.35">
      <c r="B251" s="8" t="s">
        <v>247</v>
      </c>
      <c r="C251" s="9">
        <v>27</v>
      </c>
      <c r="D251" s="10" t="s">
        <v>406</v>
      </c>
      <c r="E251" s="10" t="s">
        <v>411</v>
      </c>
      <c r="F251" s="11">
        <v>9000000</v>
      </c>
      <c r="G251" s="11" t="s">
        <v>493</v>
      </c>
      <c r="H251" s="13">
        <v>-0.2236557369741099</v>
      </c>
    </row>
    <row r="252" spans="2:8" x14ac:dyDescent="0.35">
      <c r="B252" s="8" t="s">
        <v>165</v>
      </c>
      <c r="C252" s="9">
        <v>51</v>
      </c>
      <c r="D252" s="10" t="s">
        <v>407</v>
      </c>
      <c r="E252" s="10" t="s">
        <v>409</v>
      </c>
      <c r="F252" s="11">
        <v>9000000</v>
      </c>
      <c r="G252" s="11" t="s">
        <v>493</v>
      </c>
      <c r="H252" s="13">
        <v>1.0795969476957414</v>
      </c>
    </row>
    <row r="253" spans="2:8" x14ac:dyDescent="0.35">
      <c r="B253" s="8" t="s">
        <v>61</v>
      </c>
      <c r="C253" s="9">
        <v>41</v>
      </c>
      <c r="D253" s="10" t="s">
        <v>407</v>
      </c>
      <c r="E253" s="10" t="s">
        <v>410</v>
      </c>
      <c r="F253" s="11">
        <v>13000000</v>
      </c>
      <c r="G253" s="11" t="s">
        <v>493</v>
      </c>
      <c r="H253" s="13">
        <v>-1.4906976256412763</v>
      </c>
    </row>
    <row r="254" spans="2:8" x14ac:dyDescent="0.35">
      <c r="B254" s="8" t="s">
        <v>133</v>
      </c>
      <c r="C254" s="9">
        <v>25</v>
      </c>
      <c r="D254" s="10" t="s">
        <v>406</v>
      </c>
      <c r="E254" s="10" t="s">
        <v>412</v>
      </c>
      <c r="F254" s="11">
        <v>11000000</v>
      </c>
      <c r="G254" s="11" t="s">
        <v>493</v>
      </c>
      <c r="H254" s="13">
        <v>0.48199073818415067</v>
      </c>
    </row>
    <row r="255" spans="2:8" x14ac:dyDescent="0.35">
      <c r="B255" s="8" t="s">
        <v>93</v>
      </c>
      <c r="C255" s="9">
        <v>31</v>
      </c>
      <c r="D255" s="10" t="s">
        <v>407</v>
      </c>
      <c r="E255" s="10" t="s">
        <v>412</v>
      </c>
      <c r="F255" s="11">
        <v>10000000</v>
      </c>
      <c r="G255" s="11" t="s">
        <v>493</v>
      </c>
      <c r="H255" s="13">
        <v>-0.74473223800007737</v>
      </c>
    </row>
    <row r="256" spans="2:8" x14ac:dyDescent="0.35">
      <c r="B256" s="8" t="s">
        <v>312</v>
      </c>
      <c r="C256" s="9">
        <v>52</v>
      </c>
      <c r="D256" s="10" t="s">
        <v>407</v>
      </c>
      <c r="E256" s="10" t="s">
        <v>410</v>
      </c>
      <c r="F256" s="11">
        <v>12000000</v>
      </c>
      <c r="G256" s="11" t="s">
        <v>493</v>
      </c>
      <c r="H256" s="13">
        <v>-0.25895259419910899</v>
      </c>
    </row>
    <row r="257" spans="2:8" x14ac:dyDescent="0.35">
      <c r="B257" s="8" t="s">
        <v>334</v>
      </c>
      <c r="C257" s="9">
        <v>30</v>
      </c>
      <c r="D257" s="10" t="s">
        <v>406</v>
      </c>
      <c r="E257" s="10" t="s">
        <v>410</v>
      </c>
      <c r="F257" s="11">
        <v>-10000000</v>
      </c>
      <c r="G257" s="11" t="s">
        <v>493</v>
      </c>
      <c r="H257" s="13">
        <v>1.2573324920346884</v>
      </c>
    </row>
    <row r="258" spans="2:8" x14ac:dyDescent="0.35">
      <c r="B258" s="8" t="s">
        <v>40</v>
      </c>
      <c r="C258" s="9">
        <v>53</v>
      </c>
      <c r="D258" s="10" t="s">
        <v>406</v>
      </c>
      <c r="E258" s="10" t="s">
        <v>411</v>
      </c>
      <c r="F258" s="11">
        <v>12000000</v>
      </c>
      <c r="G258" s="11" t="s">
        <v>493</v>
      </c>
      <c r="H258" s="13">
        <v>1.026197507165385</v>
      </c>
    </row>
    <row r="259" spans="2:8" x14ac:dyDescent="0.35">
      <c r="B259" s="8" t="s">
        <v>304</v>
      </c>
      <c r="C259" s="9">
        <v>50</v>
      </c>
      <c r="D259" s="10" t="s">
        <v>406</v>
      </c>
      <c r="E259" s="10" t="s">
        <v>409</v>
      </c>
      <c r="F259" s="11">
        <v>11000000</v>
      </c>
      <c r="G259" s="11" t="s">
        <v>493</v>
      </c>
      <c r="H259" s="13">
        <v>1.7638921428416072</v>
      </c>
    </row>
    <row r="260" spans="2:8" x14ac:dyDescent="0.35">
      <c r="B260" s="8" t="s">
        <v>35</v>
      </c>
      <c r="C260" s="9">
        <v>29</v>
      </c>
      <c r="D260" s="10" t="s">
        <v>406</v>
      </c>
      <c r="E260" s="10" t="s">
        <v>410</v>
      </c>
      <c r="F260" s="11">
        <v>14000000</v>
      </c>
      <c r="G260" s="11" t="s">
        <v>493</v>
      </c>
      <c r="H260" s="13">
        <v>-0.48203163400622895</v>
      </c>
    </row>
    <row r="261" spans="2:8" x14ac:dyDescent="0.35">
      <c r="B261" s="8" t="s">
        <v>186</v>
      </c>
      <c r="C261" s="9">
        <v>24</v>
      </c>
      <c r="D261" s="10" t="s">
        <v>406</v>
      </c>
      <c r="E261" s="10" t="s">
        <v>411</v>
      </c>
      <c r="F261" s="11">
        <v>9000000</v>
      </c>
      <c r="G261" s="11" t="s">
        <v>493</v>
      </c>
      <c r="H261" s="13">
        <v>-1.5126681278353551</v>
      </c>
    </row>
    <row r="262" spans="2:8" x14ac:dyDescent="0.35">
      <c r="B262" s="8" t="s">
        <v>343</v>
      </c>
      <c r="C262" s="9">
        <v>41</v>
      </c>
      <c r="D262" s="10" t="s">
        <v>406</v>
      </c>
      <c r="E262" s="10" t="s">
        <v>409</v>
      </c>
      <c r="F262" s="11">
        <v>11000000</v>
      </c>
      <c r="G262" s="11" t="s">
        <v>493</v>
      </c>
      <c r="H262" s="13">
        <v>-0.50308425574603466</v>
      </c>
    </row>
    <row r="263" spans="2:8" x14ac:dyDescent="0.35">
      <c r="B263" s="8" t="s">
        <v>239</v>
      </c>
      <c r="C263" s="9">
        <v>56</v>
      </c>
      <c r="D263" s="10" t="s">
        <v>407</v>
      </c>
      <c r="E263" s="10" t="s">
        <v>412</v>
      </c>
      <c r="F263" s="11">
        <v>9000000</v>
      </c>
      <c r="G263" s="11" t="s">
        <v>493</v>
      </c>
      <c r="H263" s="13">
        <v>-1.9298384602428189</v>
      </c>
    </row>
    <row r="264" spans="2:8" x14ac:dyDescent="0.35">
      <c r="B264" s="8" t="s">
        <v>255</v>
      </c>
      <c r="C264" s="9">
        <v>24</v>
      </c>
      <c r="D264" s="10" t="s">
        <v>407</v>
      </c>
      <c r="E264" s="10" t="s">
        <v>410</v>
      </c>
      <c r="F264" s="11">
        <v>13000000</v>
      </c>
      <c r="G264" s="11" t="s">
        <v>493</v>
      </c>
      <c r="H264" s="13">
        <v>3.3880876240259483E-2</v>
      </c>
    </row>
    <row r="265" spans="2:8" x14ac:dyDescent="0.35">
      <c r="B265" s="8" t="s">
        <v>405</v>
      </c>
      <c r="C265" s="9">
        <v>51</v>
      </c>
      <c r="D265" s="10" t="s">
        <v>407</v>
      </c>
      <c r="E265" s="10" t="s">
        <v>410</v>
      </c>
      <c r="F265" s="11">
        <v>9000000</v>
      </c>
      <c r="G265" s="11" t="s">
        <v>493</v>
      </c>
      <c r="H265" s="13">
        <v>-0.6129682382225955</v>
      </c>
    </row>
    <row r="266" spans="2:8" x14ac:dyDescent="0.35">
      <c r="B266" s="8" t="s">
        <v>261</v>
      </c>
      <c r="C266" s="9">
        <v>27</v>
      </c>
      <c r="D266" s="10" t="s">
        <v>407</v>
      </c>
      <c r="E266" s="10" t="s">
        <v>411</v>
      </c>
      <c r="F266" s="11">
        <v>10000000</v>
      </c>
      <c r="G266" s="11" t="s">
        <v>493</v>
      </c>
      <c r="H266" s="13">
        <v>-1.3713096563865945</v>
      </c>
    </row>
    <row r="267" spans="2:8" x14ac:dyDescent="0.35">
      <c r="B267" s="8" t="s">
        <v>154</v>
      </c>
      <c r="C267" s="9">
        <v>54</v>
      </c>
      <c r="D267" s="10" t="s">
        <v>406</v>
      </c>
      <c r="E267" s="10" t="s">
        <v>411</v>
      </c>
      <c r="F267" s="11">
        <v>9000000</v>
      </c>
      <c r="G267" s="11" t="s">
        <v>493</v>
      </c>
      <c r="H267" s="13">
        <v>0.75969484951633337</v>
      </c>
    </row>
    <row r="268" spans="2:8" x14ac:dyDescent="0.35">
      <c r="B268" s="8" t="s">
        <v>236</v>
      </c>
      <c r="C268" s="9">
        <v>23</v>
      </c>
      <c r="D268" s="10" t="s">
        <v>408</v>
      </c>
      <c r="E268" s="10" t="s">
        <v>412</v>
      </c>
      <c r="F268" s="11">
        <v>13000000</v>
      </c>
      <c r="G268" s="11" t="s">
        <v>493</v>
      </c>
      <c r="H268" s="13">
        <v>0.16210827803709274</v>
      </c>
    </row>
    <row r="269" spans="2:8" x14ac:dyDescent="0.35">
      <c r="B269" s="8" t="s">
        <v>65</v>
      </c>
      <c r="C269" s="9">
        <v>37</v>
      </c>
      <c r="D269" s="10" t="s">
        <v>407</v>
      </c>
      <c r="E269" s="10" t="s">
        <v>411</v>
      </c>
      <c r="F269" s="11">
        <v>12000000</v>
      </c>
      <c r="G269" s="11" t="s">
        <v>493</v>
      </c>
      <c r="H269" s="13">
        <v>-0.82836684452301301</v>
      </c>
    </row>
    <row r="270" spans="2:8" x14ac:dyDescent="0.35">
      <c r="B270" s="8" t="s">
        <v>137</v>
      </c>
      <c r="C270" s="9">
        <v>47</v>
      </c>
      <c r="D270" s="10" t="s">
        <v>407</v>
      </c>
      <c r="E270" s="10" t="s">
        <v>412</v>
      </c>
      <c r="F270" s="11">
        <v>11000000</v>
      </c>
      <c r="G270" s="11" t="s">
        <v>493</v>
      </c>
      <c r="H270" s="13">
        <v>-7.4254478004473989E-2</v>
      </c>
    </row>
    <row r="271" spans="2:8" x14ac:dyDescent="0.35">
      <c r="B271" s="8" t="s">
        <v>290</v>
      </c>
      <c r="C271" s="9">
        <v>49</v>
      </c>
      <c r="D271" s="10" t="s">
        <v>407</v>
      </c>
      <c r="E271" s="10" t="s">
        <v>410</v>
      </c>
      <c r="F271" s="11">
        <v>9000000</v>
      </c>
      <c r="G271" s="11" t="s">
        <v>493</v>
      </c>
      <c r="H271" s="13">
        <v>-0.21317736801742543</v>
      </c>
    </row>
    <row r="272" spans="2:8" x14ac:dyDescent="0.35">
      <c r="B272" s="8" t="s">
        <v>380</v>
      </c>
      <c r="C272" s="9">
        <v>19</v>
      </c>
      <c r="D272" s="10" t="s">
        <v>407</v>
      </c>
      <c r="E272" s="10" t="s">
        <v>409</v>
      </c>
      <c r="F272" s="11">
        <v>11000000</v>
      </c>
      <c r="G272" s="11" t="s">
        <v>493</v>
      </c>
      <c r="H272" s="13">
        <v>-0.51357930578786903</v>
      </c>
    </row>
    <row r="273" spans="2:8" x14ac:dyDescent="0.35">
      <c r="B273" s="8" t="s">
        <v>169</v>
      </c>
      <c r="C273" s="9">
        <v>31</v>
      </c>
      <c r="D273" s="10" t="s">
        <v>406</v>
      </c>
      <c r="E273" s="10" t="s">
        <v>411</v>
      </c>
      <c r="F273" s="11">
        <v>9000000</v>
      </c>
      <c r="G273" s="11" t="s">
        <v>493</v>
      </c>
      <c r="H273" s="13">
        <v>-0.46420798917043776</v>
      </c>
    </row>
    <row r="274" spans="2:8" x14ac:dyDescent="0.35">
      <c r="B274" s="8" t="s">
        <v>286</v>
      </c>
      <c r="C274" s="9">
        <v>26</v>
      </c>
      <c r="D274" s="10" t="s">
        <v>406</v>
      </c>
      <c r="E274" s="10" t="s">
        <v>412</v>
      </c>
      <c r="F274" s="11">
        <v>11000000</v>
      </c>
      <c r="G274" s="11" t="s">
        <v>493</v>
      </c>
      <c r="H274" s="13">
        <v>0.9217074115663686</v>
      </c>
    </row>
    <row r="275" spans="2:8" x14ac:dyDescent="0.35">
      <c r="B275" s="8" t="s">
        <v>53</v>
      </c>
      <c r="C275" s="9">
        <v>53</v>
      </c>
      <c r="D275" s="10" t="s">
        <v>406</v>
      </c>
      <c r="E275" s="10" t="s">
        <v>412</v>
      </c>
      <c r="F275" s="11">
        <v>12000000</v>
      </c>
      <c r="G275" s="11" t="s">
        <v>493</v>
      </c>
      <c r="H275" s="13">
        <v>-8.2383144436909805E-2</v>
      </c>
    </row>
    <row r="276" spans="2:8" x14ac:dyDescent="0.35">
      <c r="B276" s="8" t="s">
        <v>351</v>
      </c>
      <c r="C276" s="9">
        <v>53</v>
      </c>
      <c r="D276" s="10" t="s">
        <v>407</v>
      </c>
      <c r="E276" s="10" t="s">
        <v>412</v>
      </c>
      <c r="F276" s="11">
        <v>10000000</v>
      </c>
      <c r="G276" s="11" t="s">
        <v>493</v>
      </c>
      <c r="H276" s="13">
        <v>-1.1555422524715373</v>
      </c>
    </row>
    <row r="277" spans="2:8" x14ac:dyDescent="0.35">
      <c r="B277" s="8" t="s">
        <v>92</v>
      </c>
      <c r="C277" s="9">
        <v>58</v>
      </c>
      <c r="D277" s="10" t="s">
        <v>406</v>
      </c>
      <c r="E277" s="10" t="s">
        <v>409</v>
      </c>
      <c r="F277" s="11">
        <v>8000000</v>
      </c>
      <c r="G277" s="11" t="s">
        <v>493</v>
      </c>
      <c r="H277" s="13">
        <v>-0.53391566951796565</v>
      </c>
    </row>
    <row r="278" spans="2:8" x14ac:dyDescent="0.35">
      <c r="B278" s="8" t="s">
        <v>114</v>
      </c>
      <c r="C278" s="9">
        <v>40</v>
      </c>
      <c r="D278" s="10" t="s">
        <v>406</v>
      </c>
      <c r="E278" s="10" t="s">
        <v>409</v>
      </c>
      <c r="F278" s="11">
        <v>10000000</v>
      </c>
      <c r="G278" s="11" t="s">
        <v>493</v>
      </c>
      <c r="H278" s="13">
        <v>1.6455963366744515</v>
      </c>
    </row>
    <row r="279" spans="2:8" x14ac:dyDescent="0.35">
      <c r="B279" s="8" t="s">
        <v>192</v>
      </c>
      <c r="C279" s="9">
        <v>44</v>
      </c>
      <c r="D279" s="10" t="s">
        <v>406</v>
      </c>
      <c r="E279" s="10" t="s">
        <v>410</v>
      </c>
      <c r="F279" s="11">
        <v>8000000</v>
      </c>
      <c r="G279" s="11" t="s">
        <v>493</v>
      </c>
      <c r="H279" s="13">
        <v>-1.8931233507871282E-2</v>
      </c>
    </row>
    <row r="280" spans="2:8" x14ac:dyDescent="0.35">
      <c r="B280" s="8" t="s">
        <v>305</v>
      </c>
      <c r="C280" s="9">
        <v>55</v>
      </c>
      <c r="D280" s="10" t="s">
        <v>406</v>
      </c>
      <c r="E280" s="10" t="s">
        <v>410</v>
      </c>
      <c r="F280" s="11">
        <v>8000000</v>
      </c>
      <c r="G280" s="11" t="s">
        <v>493</v>
      </c>
      <c r="H280" s="13">
        <v>0.78759739361284808</v>
      </c>
    </row>
    <row r="281" spans="2:8" x14ac:dyDescent="0.35">
      <c r="B281" s="8" t="s">
        <v>224</v>
      </c>
      <c r="C281" s="9">
        <v>24</v>
      </c>
      <c r="D281" s="10" t="s">
        <v>406</v>
      </c>
      <c r="E281" s="10" t="s">
        <v>412</v>
      </c>
      <c r="F281" s="11">
        <v>9000000</v>
      </c>
      <c r="G281" s="11" t="s">
        <v>493</v>
      </c>
      <c r="H281" s="13">
        <v>-9.835341643136911E-3</v>
      </c>
    </row>
    <row r="282" spans="2:8" x14ac:dyDescent="0.35">
      <c r="B282" s="8" t="s">
        <v>19</v>
      </c>
      <c r="C282" s="9">
        <v>44</v>
      </c>
      <c r="D282" s="10" t="s">
        <v>406</v>
      </c>
      <c r="E282" s="10" t="s">
        <v>411</v>
      </c>
      <c r="F282" s="11">
        <v>13000000</v>
      </c>
      <c r="G282" s="11" t="s">
        <v>493</v>
      </c>
      <c r="H282" s="13">
        <v>0.6641005440451736</v>
      </c>
    </row>
    <row r="283" spans="2:8" x14ac:dyDescent="0.35">
      <c r="B283" s="8" t="s">
        <v>220</v>
      </c>
      <c r="C283" s="9">
        <v>54</v>
      </c>
      <c r="D283" s="10" t="s">
        <v>407</v>
      </c>
      <c r="E283" s="10" t="s">
        <v>412</v>
      </c>
      <c r="F283" s="11">
        <v>9000000</v>
      </c>
      <c r="G283" s="11" t="s">
        <v>493</v>
      </c>
      <c r="H283" s="13">
        <v>-0.53121194225249235</v>
      </c>
    </row>
    <row r="284" spans="2:8" x14ac:dyDescent="0.35">
      <c r="B284" s="8" t="s">
        <v>100</v>
      </c>
      <c r="C284" s="9">
        <v>28</v>
      </c>
      <c r="D284" s="10" t="s">
        <v>406</v>
      </c>
      <c r="E284" s="10" t="s">
        <v>412</v>
      </c>
      <c r="F284" s="11">
        <v>10000000</v>
      </c>
      <c r="G284" s="11" t="s">
        <v>493</v>
      </c>
      <c r="H284" s="13">
        <v>1.3741795224234945</v>
      </c>
    </row>
    <row r="285" spans="2:8" x14ac:dyDescent="0.35">
      <c r="B285" s="8" t="s">
        <v>202</v>
      </c>
      <c r="C285" s="9">
        <v>31</v>
      </c>
      <c r="D285" s="10" t="s">
        <v>406</v>
      </c>
      <c r="E285" s="10" t="s">
        <v>409</v>
      </c>
      <c r="F285" s="11">
        <v>13000000</v>
      </c>
      <c r="G285" s="11" t="s">
        <v>493</v>
      </c>
      <c r="H285" s="13">
        <v>-2.2597594827619103</v>
      </c>
    </row>
    <row r="286" spans="2:8" x14ac:dyDescent="0.35">
      <c r="B286" s="8" t="s">
        <v>68</v>
      </c>
      <c r="C286" s="9">
        <v>56</v>
      </c>
      <c r="D286" s="10" t="s">
        <v>407</v>
      </c>
      <c r="E286" s="10" t="s">
        <v>411</v>
      </c>
      <c r="F286" s="11">
        <v>14000000</v>
      </c>
      <c r="G286" s="11" t="s">
        <v>493</v>
      </c>
      <c r="H286" s="13">
        <v>0.46733330150116903</v>
      </c>
    </row>
    <row r="287" spans="2:8" x14ac:dyDescent="0.35">
      <c r="B287" s="8" t="s">
        <v>367</v>
      </c>
      <c r="C287" s="9">
        <v>44</v>
      </c>
      <c r="D287" s="10" t="s">
        <v>406</v>
      </c>
      <c r="E287" s="10" t="s">
        <v>409</v>
      </c>
      <c r="F287" s="11">
        <v>8000000</v>
      </c>
      <c r="G287" s="11" t="s">
        <v>493</v>
      </c>
      <c r="H287" s="13">
        <v>-0.47729199907167386</v>
      </c>
    </row>
    <row r="288" spans="2:8" x14ac:dyDescent="0.35">
      <c r="B288" s="8" t="s">
        <v>49</v>
      </c>
      <c r="C288" s="9">
        <v>19</v>
      </c>
      <c r="D288" s="10" t="s">
        <v>406</v>
      </c>
      <c r="E288" s="10" t="s">
        <v>409</v>
      </c>
      <c r="F288" s="11">
        <v>9000000</v>
      </c>
      <c r="G288" s="11"/>
      <c r="H288" s="13">
        <v>-1.718346224851397</v>
      </c>
    </row>
    <row r="289" spans="2:8" x14ac:dyDescent="0.35">
      <c r="B289" s="8" t="s">
        <v>199</v>
      </c>
      <c r="C289" s="9">
        <v>47</v>
      </c>
      <c r="D289" s="10" t="s">
        <v>407</v>
      </c>
      <c r="E289" s="10" t="s">
        <v>410</v>
      </c>
      <c r="F289" s="11">
        <v>11000000</v>
      </c>
      <c r="G289" s="11" t="s">
        <v>493</v>
      </c>
      <c r="H289" s="13">
        <v>-1.9770524875229145</v>
      </c>
    </row>
    <row r="290" spans="2:8" x14ac:dyDescent="0.35">
      <c r="B290" s="8" t="s">
        <v>156</v>
      </c>
      <c r="C290" s="9">
        <v>26</v>
      </c>
      <c r="D290" s="10" t="s">
        <v>407</v>
      </c>
      <c r="E290" s="10" t="s">
        <v>411</v>
      </c>
      <c r="F290" s="11">
        <v>10000000</v>
      </c>
      <c r="G290" s="11" t="s">
        <v>493</v>
      </c>
      <c r="H290" s="13">
        <v>1.1816276874431872</v>
      </c>
    </row>
    <row r="291" spans="2:8" x14ac:dyDescent="0.35">
      <c r="B291" s="8" t="s">
        <v>98</v>
      </c>
      <c r="C291" s="9">
        <v>52</v>
      </c>
      <c r="D291" s="10" t="s">
        <v>406</v>
      </c>
      <c r="E291" s="10" t="s">
        <v>409</v>
      </c>
      <c r="F291" s="11">
        <v>10000000</v>
      </c>
      <c r="G291" s="11" t="s">
        <v>493</v>
      </c>
      <c r="H291" s="13">
        <v>-1.5956346003285964</v>
      </c>
    </row>
    <row r="292" spans="2:8" x14ac:dyDescent="0.35">
      <c r="B292" s="8" t="s">
        <v>333</v>
      </c>
      <c r="C292" s="9">
        <v>41</v>
      </c>
      <c r="D292" s="10" t="s">
        <v>406</v>
      </c>
      <c r="E292" s="10" t="s">
        <v>411</v>
      </c>
      <c r="F292" s="11">
        <v>13000000</v>
      </c>
      <c r="G292" s="11" t="s">
        <v>493</v>
      </c>
      <c r="H292" s="13">
        <v>-1.5327263876095572</v>
      </c>
    </row>
    <row r="293" spans="2:8" x14ac:dyDescent="0.35">
      <c r="B293" s="8" t="s">
        <v>88</v>
      </c>
      <c r="C293" s="9">
        <v>30</v>
      </c>
      <c r="D293" s="10" t="s">
        <v>407</v>
      </c>
      <c r="E293" s="10" t="s">
        <v>412</v>
      </c>
      <c r="F293" s="11">
        <v>8000000</v>
      </c>
      <c r="G293" s="11" t="s">
        <v>493</v>
      </c>
      <c r="H293" s="13">
        <v>-0.44630704285685685</v>
      </c>
    </row>
    <row r="294" spans="2:8" x14ac:dyDescent="0.35">
      <c r="B294" s="8" t="s">
        <v>25</v>
      </c>
      <c r="C294" s="9">
        <v>39</v>
      </c>
      <c r="D294" s="10" t="s">
        <v>407</v>
      </c>
      <c r="E294" s="10" t="s">
        <v>410</v>
      </c>
      <c r="F294" s="11">
        <v>11000000</v>
      </c>
      <c r="G294" s="11" t="s">
        <v>493</v>
      </c>
      <c r="H294" s="13">
        <v>0.38206047255695796</v>
      </c>
    </row>
    <row r="295" spans="2:8" x14ac:dyDescent="0.35">
      <c r="B295" s="8" t="s">
        <v>73</v>
      </c>
      <c r="C295" s="9">
        <v>52</v>
      </c>
      <c r="D295" s="10" t="s">
        <v>406</v>
      </c>
      <c r="E295" s="10" t="s">
        <v>412</v>
      </c>
      <c r="F295" s="11">
        <v>10000000</v>
      </c>
      <c r="G295" s="11" t="s">
        <v>493</v>
      </c>
      <c r="H295" s="13">
        <v>0.71223708246290429</v>
      </c>
    </row>
    <row r="296" spans="2:8" x14ac:dyDescent="0.35">
      <c r="B296" s="8" t="s">
        <v>217</v>
      </c>
      <c r="C296" s="9">
        <v>23</v>
      </c>
      <c r="D296" s="10" t="s">
        <v>407</v>
      </c>
      <c r="E296" s="10" t="s">
        <v>409</v>
      </c>
      <c r="F296" s="11">
        <v>14000000</v>
      </c>
      <c r="G296" s="11" t="s">
        <v>493</v>
      </c>
      <c r="H296" s="13">
        <v>-0.62907390946633457</v>
      </c>
    </row>
    <row r="297" spans="2:8" x14ac:dyDescent="0.35">
      <c r="B297" s="8" t="s">
        <v>70</v>
      </c>
      <c r="C297" s="9">
        <v>29</v>
      </c>
      <c r="D297" s="10" t="s">
        <v>407</v>
      </c>
      <c r="E297" s="10" t="s">
        <v>412</v>
      </c>
      <c r="F297" s="11">
        <v>9000000</v>
      </c>
      <c r="G297" s="11" t="s">
        <v>493</v>
      </c>
      <c r="H297" s="13">
        <v>-0.69134310546251732</v>
      </c>
    </row>
    <row r="298" spans="2:8" x14ac:dyDescent="0.35">
      <c r="B298" s="8" t="s">
        <v>387</v>
      </c>
      <c r="C298" s="9">
        <v>60</v>
      </c>
      <c r="D298" s="10" t="s">
        <v>407</v>
      </c>
      <c r="E298" s="10" t="s">
        <v>411</v>
      </c>
      <c r="F298" s="11">
        <v>10000000</v>
      </c>
      <c r="G298" s="11" t="s">
        <v>493</v>
      </c>
      <c r="H298" s="13">
        <v>-0.5267067855255626</v>
      </c>
    </row>
    <row r="299" spans="2:8" x14ac:dyDescent="0.35">
      <c r="B299" s="8" t="s">
        <v>272</v>
      </c>
      <c r="C299" s="9">
        <v>42</v>
      </c>
      <c r="D299" s="10" t="s">
        <v>407</v>
      </c>
      <c r="E299" s="10" t="s">
        <v>412</v>
      </c>
      <c r="F299" s="11">
        <v>8000000</v>
      </c>
      <c r="G299" s="11" t="s">
        <v>493</v>
      </c>
      <c r="H299" s="13">
        <v>0.31880368596843311</v>
      </c>
    </row>
    <row r="300" spans="2:8" x14ac:dyDescent="0.35">
      <c r="B300" s="8" t="s">
        <v>57</v>
      </c>
      <c r="C300" s="9">
        <v>27</v>
      </c>
      <c r="D300" s="10" t="s">
        <v>406</v>
      </c>
      <c r="E300" s="10" t="s">
        <v>412</v>
      </c>
      <c r="F300" s="11">
        <v>13000000</v>
      </c>
      <c r="G300" s="11" t="s">
        <v>493</v>
      </c>
      <c r="H300" s="13">
        <v>-1.8036332897614182</v>
      </c>
    </row>
    <row r="301" spans="2:8" x14ac:dyDescent="0.35">
      <c r="B301" s="8" t="s">
        <v>118</v>
      </c>
      <c r="C301" s="9">
        <v>52</v>
      </c>
      <c r="D301" s="10" t="s">
        <v>407</v>
      </c>
      <c r="E301" s="10" t="s">
        <v>409</v>
      </c>
      <c r="F301" s="11">
        <v>13000000</v>
      </c>
      <c r="G301" s="11" t="s">
        <v>493</v>
      </c>
      <c r="H301" s="13">
        <v>0.89908353520158391</v>
      </c>
    </row>
    <row r="302" spans="2:8" x14ac:dyDescent="0.35">
      <c r="B302" s="8" t="s">
        <v>340</v>
      </c>
      <c r="C302" s="9">
        <v>25</v>
      </c>
      <c r="D302" s="10" t="s">
        <v>407</v>
      </c>
      <c r="E302" s="10" t="s">
        <v>411</v>
      </c>
      <c r="F302" s="11">
        <v>12000000</v>
      </c>
      <c r="G302" s="11" t="s">
        <v>493</v>
      </c>
      <c r="H302" s="13">
        <v>3.172934869740363</v>
      </c>
    </row>
    <row r="303" spans="2:8" x14ac:dyDescent="0.35">
      <c r="B303" s="8" t="s">
        <v>181</v>
      </c>
      <c r="C303" s="9">
        <v>42</v>
      </c>
      <c r="D303" s="10" t="s">
        <v>407</v>
      </c>
      <c r="E303" s="10" t="s">
        <v>412</v>
      </c>
      <c r="F303" s="11">
        <v>11000000</v>
      </c>
      <c r="G303" s="11" t="s">
        <v>493</v>
      </c>
      <c r="H303" s="13">
        <v>0.28760734320350684</v>
      </c>
    </row>
    <row r="304" spans="2:8" x14ac:dyDescent="0.35">
      <c r="B304" s="8" t="s">
        <v>225</v>
      </c>
      <c r="C304" s="9">
        <v>43</v>
      </c>
      <c r="D304" s="10" t="s">
        <v>406</v>
      </c>
      <c r="E304" s="10" t="s">
        <v>409</v>
      </c>
      <c r="F304" s="11">
        <v>14000000</v>
      </c>
      <c r="G304" s="11" t="s">
        <v>493</v>
      </c>
      <c r="H304" s="13">
        <v>-0.64722571837576937</v>
      </c>
    </row>
    <row r="305" spans="2:8" x14ac:dyDescent="0.35">
      <c r="B305" s="8" t="s">
        <v>77</v>
      </c>
      <c r="C305" s="9">
        <v>43</v>
      </c>
      <c r="D305" s="10" t="s">
        <v>407</v>
      </c>
      <c r="E305" s="10" t="s">
        <v>412</v>
      </c>
      <c r="F305" s="11">
        <v>9000000</v>
      </c>
      <c r="G305" s="11" t="s">
        <v>493</v>
      </c>
      <c r="H305" s="13">
        <v>-0.9778422696088398</v>
      </c>
    </row>
    <row r="306" spans="2:8" x14ac:dyDescent="0.35">
      <c r="B306" s="8" t="s">
        <v>214</v>
      </c>
      <c r="C306" s="9">
        <v>56</v>
      </c>
      <c r="D306" s="10" t="s">
        <v>406</v>
      </c>
      <c r="E306" s="10" t="s">
        <v>412</v>
      </c>
      <c r="F306" s="11">
        <v>11000000</v>
      </c>
      <c r="G306" s="11" t="s">
        <v>493</v>
      </c>
      <c r="H306" s="13">
        <v>1.0554879912432658</v>
      </c>
    </row>
    <row r="307" spans="2:8" x14ac:dyDescent="0.35">
      <c r="B307" s="8" t="s">
        <v>234</v>
      </c>
      <c r="C307" s="9">
        <v>26</v>
      </c>
      <c r="D307" s="10" t="s">
        <v>407</v>
      </c>
      <c r="E307" s="10" t="s">
        <v>410</v>
      </c>
      <c r="F307" s="11">
        <v>10000000</v>
      </c>
      <c r="G307" s="11" t="s">
        <v>493</v>
      </c>
      <c r="H307" s="13">
        <v>-0.84846144087952169</v>
      </c>
    </row>
    <row r="308" spans="2:8" x14ac:dyDescent="0.35">
      <c r="B308" s="8" t="s">
        <v>43</v>
      </c>
      <c r="C308" s="9">
        <v>57</v>
      </c>
      <c r="D308" s="10" t="s">
        <v>407</v>
      </c>
      <c r="E308" s="10" t="s">
        <v>410</v>
      </c>
      <c r="F308" s="11">
        <v>9000000</v>
      </c>
      <c r="G308" s="11" t="s">
        <v>493</v>
      </c>
      <c r="H308" s="13">
        <v>-1.1295517117534628</v>
      </c>
    </row>
    <row r="309" spans="2:8" x14ac:dyDescent="0.35">
      <c r="B309" s="8" t="s">
        <v>47</v>
      </c>
      <c r="C309" s="9">
        <v>33</v>
      </c>
      <c r="D309" s="10" t="s">
        <v>407</v>
      </c>
      <c r="E309" s="10" t="s">
        <v>411</v>
      </c>
      <c r="F309" s="11">
        <v>11000000</v>
      </c>
      <c r="G309" s="11" t="s">
        <v>493</v>
      </c>
      <c r="H309" s="13">
        <v>0.80973051974941401</v>
      </c>
    </row>
    <row r="310" spans="2:8" x14ac:dyDescent="0.35">
      <c r="B310" s="8" t="s">
        <v>172</v>
      </c>
      <c r="C310" s="9">
        <v>51</v>
      </c>
      <c r="D310" s="10" t="s">
        <v>407</v>
      </c>
      <c r="E310" s="10" t="s">
        <v>412</v>
      </c>
      <c r="F310" s="11">
        <v>10000000</v>
      </c>
      <c r="G310" s="11" t="s">
        <v>493</v>
      </c>
      <c r="H310" s="13">
        <v>-0.59739354944861822</v>
      </c>
    </row>
    <row r="311" spans="2:8" x14ac:dyDescent="0.35">
      <c r="B311" s="8" t="s">
        <v>27</v>
      </c>
      <c r="C311" s="9">
        <v>35</v>
      </c>
      <c r="D311" s="10" t="s">
        <v>406</v>
      </c>
      <c r="E311" s="10" t="s">
        <v>411</v>
      </c>
      <c r="F311" s="11">
        <v>8000000</v>
      </c>
      <c r="G311" s="11" t="s">
        <v>493</v>
      </c>
      <c r="H311" s="13">
        <v>1.3130559794922767</v>
      </c>
    </row>
    <row r="312" spans="2:8" x14ac:dyDescent="0.35">
      <c r="B312" s="8" t="s">
        <v>383</v>
      </c>
      <c r="C312" s="9">
        <v>40</v>
      </c>
      <c r="D312" s="10" t="s">
        <v>406</v>
      </c>
      <c r="E312" s="10" t="s">
        <v>411</v>
      </c>
      <c r="F312" s="11">
        <v>12000000</v>
      </c>
      <c r="G312" s="11" t="s">
        <v>493</v>
      </c>
      <c r="H312" s="13">
        <v>-0.34341318848561236</v>
      </c>
    </row>
    <row r="313" spans="2:8" x14ac:dyDescent="0.35">
      <c r="B313" s="8" t="s">
        <v>6</v>
      </c>
      <c r="C313" s="9">
        <v>26</v>
      </c>
      <c r="D313" s="10" t="s">
        <v>406</v>
      </c>
      <c r="E313" s="10" t="s">
        <v>411</v>
      </c>
      <c r="F313" s="11">
        <v>8000000</v>
      </c>
      <c r="G313" s="11" t="s">
        <v>493</v>
      </c>
      <c r="H313" s="13">
        <v>1.4586096262672072</v>
      </c>
    </row>
    <row r="314" spans="2:8" x14ac:dyDescent="0.35">
      <c r="B314" s="8" t="s">
        <v>63</v>
      </c>
      <c r="C314" s="9">
        <v>24</v>
      </c>
      <c r="D314" s="10" t="s">
        <v>406</v>
      </c>
      <c r="E314" s="10" t="s">
        <v>409</v>
      </c>
      <c r="F314" s="11">
        <v>13000000</v>
      </c>
      <c r="G314" s="11" t="s">
        <v>493</v>
      </c>
      <c r="H314" s="13">
        <v>0.4725006977637134</v>
      </c>
    </row>
    <row r="315" spans="2:8" x14ac:dyDescent="0.35">
      <c r="B315" s="8" t="s">
        <v>282</v>
      </c>
      <c r="C315" s="9">
        <v>51</v>
      </c>
      <c r="D315" s="10" t="s">
        <v>406</v>
      </c>
      <c r="E315" s="10" t="s">
        <v>411</v>
      </c>
      <c r="F315" s="11">
        <v>13000000</v>
      </c>
      <c r="G315" s="11" t="s">
        <v>493</v>
      </c>
      <c r="H315" s="13">
        <v>-1.2087206192939675</v>
      </c>
    </row>
    <row r="316" spans="2:8" x14ac:dyDescent="0.35">
      <c r="B316" s="8" t="s">
        <v>112</v>
      </c>
      <c r="C316" s="9">
        <v>27</v>
      </c>
      <c r="D316" s="10" t="s">
        <v>407</v>
      </c>
      <c r="E316" s="10" t="s">
        <v>410</v>
      </c>
      <c r="F316" s="11">
        <v>10000000</v>
      </c>
      <c r="G316" s="11" t="s">
        <v>493</v>
      </c>
      <c r="H316" s="13">
        <v>-0.23610953951027872</v>
      </c>
    </row>
    <row r="317" spans="2:8" x14ac:dyDescent="0.35">
      <c r="B317" s="8" t="s">
        <v>174</v>
      </c>
      <c r="C317" s="9">
        <v>40</v>
      </c>
      <c r="D317" s="10" t="s">
        <v>406</v>
      </c>
      <c r="E317" s="10" t="s">
        <v>412</v>
      </c>
      <c r="F317" s="11">
        <v>11000000</v>
      </c>
      <c r="G317" s="11" t="s">
        <v>493</v>
      </c>
      <c r="H317" s="13">
        <v>1.2491418982663811</v>
      </c>
    </row>
    <row r="318" spans="2:8" x14ac:dyDescent="0.35">
      <c r="B318" s="8" t="s">
        <v>95</v>
      </c>
      <c r="C318" s="9">
        <v>43</v>
      </c>
      <c r="D318" s="10" t="s">
        <v>407</v>
      </c>
      <c r="E318" s="10" t="s">
        <v>411</v>
      </c>
      <c r="F318" s="11">
        <v>11000000</v>
      </c>
      <c r="G318" s="11" t="s">
        <v>493</v>
      </c>
      <c r="H318" s="13">
        <v>-0.98589300871746655</v>
      </c>
    </row>
    <row r="319" spans="2:8" x14ac:dyDescent="0.35">
      <c r="B319" s="8" t="s">
        <v>86</v>
      </c>
      <c r="C319" s="9">
        <v>21</v>
      </c>
      <c r="D319" s="10" t="s">
        <v>407</v>
      </c>
      <c r="E319" s="10" t="s">
        <v>411</v>
      </c>
      <c r="F319" s="11">
        <v>13000000</v>
      </c>
      <c r="G319" s="11" t="s">
        <v>492</v>
      </c>
      <c r="H319" s="13">
        <v>0.66732476148060793</v>
      </c>
    </row>
    <row r="320" spans="2:8" x14ac:dyDescent="0.35">
      <c r="B320" s="8" t="s">
        <v>101</v>
      </c>
      <c r="C320" s="9">
        <v>30</v>
      </c>
      <c r="D320" s="10" t="s">
        <v>407</v>
      </c>
      <c r="E320" s="10" t="s">
        <v>411</v>
      </c>
      <c r="F320" s="11">
        <v>8000000</v>
      </c>
      <c r="G320" s="11" t="s">
        <v>493</v>
      </c>
      <c r="H320" s="13">
        <v>-0.58960320760183194</v>
      </c>
    </row>
    <row r="321" spans="2:8" x14ac:dyDescent="0.35">
      <c r="B321" s="8" t="s">
        <v>190</v>
      </c>
      <c r="C321" s="9">
        <v>21</v>
      </c>
      <c r="D321" s="10" t="s">
        <v>407</v>
      </c>
      <c r="E321" s="10" t="s">
        <v>410</v>
      </c>
      <c r="F321" s="11">
        <v>13000000</v>
      </c>
      <c r="G321" s="11" t="s">
        <v>493</v>
      </c>
      <c r="H321" s="13">
        <v>-1.3714969787189357</v>
      </c>
    </row>
    <row r="322" spans="2:8" x14ac:dyDescent="0.35">
      <c r="B322" s="8" t="s">
        <v>176</v>
      </c>
      <c r="C322" s="9">
        <v>41</v>
      </c>
      <c r="D322" s="10" t="s">
        <v>406</v>
      </c>
      <c r="E322" s="10" t="s">
        <v>409</v>
      </c>
      <c r="F322" s="11">
        <v>8000000</v>
      </c>
      <c r="G322" s="11" t="s">
        <v>493</v>
      </c>
      <c r="H322" s="13">
        <v>0.61306866273075644</v>
      </c>
    </row>
    <row r="323" spans="2:8" x14ac:dyDescent="0.35">
      <c r="B323" s="8" t="s">
        <v>390</v>
      </c>
      <c r="C323" s="9">
        <v>23</v>
      </c>
      <c r="D323" s="10" t="s">
        <v>407</v>
      </c>
      <c r="E323" s="10" t="s">
        <v>410</v>
      </c>
      <c r="F323" s="11">
        <v>9000000</v>
      </c>
      <c r="G323" s="11" t="s">
        <v>493</v>
      </c>
      <c r="H323" s="13">
        <v>-0.52014722245774669</v>
      </c>
    </row>
    <row r="324" spans="2:8" x14ac:dyDescent="0.35">
      <c r="B324" s="8" t="s">
        <v>23</v>
      </c>
      <c r="C324" s="9">
        <v>52</v>
      </c>
      <c r="D324" s="10" t="s">
        <v>407</v>
      </c>
      <c r="E324" s="10" t="s">
        <v>411</v>
      </c>
      <c r="F324" s="11">
        <v>14000000</v>
      </c>
      <c r="G324" s="11" t="s">
        <v>493</v>
      </c>
      <c r="H324" s="13">
        <v>-0.21550124626172948</v>
      </c>
    </row>
    <row r="325" spans="2:8" x14ac:dyDescent="0.35">
      <c r="B325" s="8" t="s">
        <v>91</v>
      </c>
      <c r="C325" s="9">
        <v>57</v>
      </c>
      <c r="D325" s="10" t="s">
        <v>406</v>
      </c>
      <c r="E325" s="10" t="s">
        <v>409</v>
      </c>
      <c r="F325" s="11">
        <v>-11000000</v>
      </c>
      <c r="G325" s="11" t="s">
        <v>493</v>
      </c>
      <c r="H325" s="13">
        <v>-0.26709366132686724</v>
      </c>
    </row>
    <row r="326" spans="2:8" x14ac:dyDescent="0.35">
      <c r="B326" s="8" t="s">
        <v>230</v>
      </c>
      <c r="C326" s="9">
        <v>34</v>
      </c>
      <c r="D326" s="10" t="s">
        <v>407</v>
      </c>
      <c r="E326" s="10" t="s">
        <v>410</v>
      </c>
      <c r="F326" s="11">
        <v>14000000</v>
      </c>
      <c r="G326" s="11" t="s">
        <v>493</v>
      </c>
      <c r="H326" s="13">
        <v>1.3701732808732789</v>
      </c>
    </row>
    <row r="327" spans="2:8" x14ac:dyDescent="0.35">
      <c r="B327" s="8" t="s">
        <v>245</v>
      </c>
      <c r="C327" s="9">
        <v>53</v>
      </c>
      <c r="D327" s="10" t="s">
        <v>408</v>
      </c>
      <c r="E327" s="10" t="s">
        <v>410</v>
      </c>
      <c r="F327" s="11">
        <v>10000000</v>
      </c>
      <c r="G327" s="11" t="s">
        <v>493</v>
      </c>
      <c r="H327" s="13">
        <v>6.1419348292448515E-2</v>
      </c>
    </row>
    <row r="328" spans="2:8" x14ac:dyDescent="0.35">
      <c r="B328" s="8" t="s">
        <v>203</v>
      </c>
      <c r="C328" s="9">
        <v>39</v>
      </c>
      <c r="D328" s="10" t="s">
        <v>406</v>
      </c>
      <c r="E328" s="10" t="s">
        <v>412</v>
      </c>
      <c r="F328" s="11">
        <v>12000000</v>
      </c>
      <c r="G328" s="11" t="s">
        <v>493</v>
      </c>
      <c r="H328" s="13">
        <v>1.6646632375509436</v>
      </c>
    </row>
    <row r="329" spans="2:8" x14ac:dyDescent="0.35">
      <c r="B329" s="8" t="s">
        <v>182</v>
      </c>
      <c r="C329" s="9">
        <v>51</v>
      </c>
      <c r="D329" s="10" t="s">
        <v>407</v>
      </c>
      <c r="E329" s="10" t="s">
        <v>409</v>
      </c>
      <c r="F329" s="11">
        <v>12000000</v>
      </c>
      <c r="G329" s="11" t="s">
        <v>493</v>
      </c>
      <c r="H329" s="13">
        <v>1.8155209044403477</v>
      </c>
    </row>
    <row r="330" spans="2:8" x14ac:dyDescent="0.35">
      <c r="B330" s="8" t="s">
        <v>309</v>
      </c>
      <c r="C330" s="9">
        <v>29</v>
      </c>
      <c r="D330" s="10" t="s">
        <v>407</v>
      </c>
      <c r="E330" s="10" t="s">
        <v>410</v>
      </c>
      <c r="F330" s="11">
        <v>13000000</v>
      </c>
      <c r="G330" s="11" t="s">
        <v>493</v>
      </c>
      <c r="H330" s="13">
        <v>-0.12862242159764331</v>
      </c>
    </row>
    <row r="331" spans="2:8" x14ac:dyDescent="0.35">
      <c r="B331" s="8" t="s">
        <v>294</v>
      </c>
      <c r="C331" s="9">
        <v>33</v>
      </c>
      <c r="D331" s="10" t="s">
        <v>407</v>
      </c>
      <c r="E331" s="10" t="s">
        <v>412</v>
      </c>
      <c r="F331" s="11">
        <v>9000000</v>
      </c>
      <c r="G331" s="11" t="s">
        <v>493</v>
      </c>
      <c r="H331" s="13">
        <v>-2.1323389124399696</v>
      </c>
    </row>
    <row r="332" spans="2:8" x14ac:dyDescent="0.35">
      <c r="B332" s="8" t="s">
        <v>342</v>
      </c>
      <c r="C332" s="9">
        <v>60</v>
      </c>
      <c r="D332" s="10" t="s">
        <v>406</v>
      </c>
      <c r="E332" s="10" t="s">
        <v>410</v>
      </c>
      <c r="F332" s="11">
        <v>14000000</v>
      </c>
      <c r="G332" s="11" t="s">
        <v>493</v>
      </c>
      <c r="H332" s="13">
        <v>0.35187091358886685</v>
      </c>
    </row>
    <row r="333" spans="2:8" x14ac:dyDescent="0.35">
      <c r="B333" s="8" t="s">
        <v>33</v>
      </c>
      <c r="C333" s="9">
        <v>24</v>
      </c>
      <c r="D333" s="10" t="s">
        <v>406</v>
      </c>
      <c r="E333" s="10" t="s">
        <v>412</v>
      </c>
      <c r="F333" s="11">
        <v>9000000</v>
      </c>
      <c r="G333" s="11" t="s">
        <v>493</v>
      </c>
      <c r="H333" s="13">
        <v>1.8398971427703255</v>
      </c>
    </row>
    <row r="334" spans="2:8" x14ac:dyDescent="0.35">
      <c r="B334" s="8" t="s">
        <v>402</v>
      </c>
      <c r="C334" s="9">
        <v>26</v>
      </c>
      <c r="D334" s="10" t="s">
        <v>406</v>
      </c>
      <c r="E334" s="10" t="s">
        <v>410</v>
      </c>
      <c r="F334" s="11">
        <v>13000000</v>
      </c>
      <c r="G334" s="11" t="s">
        <v>493</v>
      </c>
      <c r="H334" s="13">
        <v>0.43337697822339971</v>
      </c>
    </row>
    <row r="335" spans="2:8" x14ac:dyDescent="0.35">
      <c r="B335" s="8" t="s">
        <v>161</v>
      </c>
      <c r="C335" s="9">
        <v>32</v>
      </c>
      <c r="D335" s="10" t="s">
        <v>407</v>
      </c>
      <c r="E335" s="10" t="s">
        <v>410</v>
      </c>
      <c r="F335" s="11">
        <v>11000000</v>
      </c>
      <c r="G335" s="11" t="s">
        <v>493</v>
      </c>
      <c r="H335" s="13">
        <v>9.8006078218310144E-2</v>
      </c>
    </row>
    <row r="336" spans="2:8" x14ac:dyDescent="0.35">
      <c r="B336" s="8" t="s">
        <v>341</v>
      </c>
      <c r="C336" s="9">
        <v>49</v>
      </c>
      <c r="D336" s="10" t="s">
        <v>407</v>
      </c>
      <c r="E336" s="10" t="s">
        <v>412</v>
      </c>
      <c r="F336" s="11">
        <v>10000000</v>
      </c>
      <c r="G336" s="11" t="s">
        <v>493</v>
      </c>
      <c r="H336" s="13">
        <v>-0.35348286354205444</v>
      </c>
    </row>
    <row r="337" spans="2:8" x14ac:dyDescent="0.35">
      <c r="B337" s="8" t="s">
        <v>160</v>
      </c>
      <c r="C337" s="9">
        <v>28</v>
      </c>
      <c r="D337" s="10" t="s">
        <v>406</v>
      </c>
      <c r="E337" s="10" t="s">
        <v>412</v>
      </c>
      <c r="F337" s="11">
        <v>9000000</v>
      </c>
      <c r="G337" s="11" t="s">
        <v>493</v>
      </c>
      <c r="H337" s="13">
        <v>-0.626922058823974</v>
      </c>
    </row>
    <row r="338" spans="2:8" x14ac:dyDescent="0.35">
      <c r="B338" s="8" t="s">
        <v>111</v>
      </c>
      <c r="C338" s="9">
        <v>53</v>
      </c>
      <c r="D338" s="10" t="s">
        <v>406</v>
      </c>
      <c r="E338" s="10" t="s">
        <v>412</v>
      </c>
      <c r="F338" s="11">
        <v>11000000</v>
      </c>
      <c r="G338" s="11" t="s">
        <v>493</v>
      </c>
      <c r="H338" s="13">
        <v>1.655728484214178</v>
      </c>
    </row>
    <row r="339" spans="2:8" x14ac:dyDescent="0.35">
      <c r="B339" s="8" t="s">
        <v>394</v>
      </c>
      <c r="C339" s="9">
        <v>47</v>
      </c>
      <c r="D339" s="10" t="s">
        <v>406</v>
      </c>
      <c r="E339" s="10" t="s">
        <v>409</v>
      </c>
      <c r="F339" s="11">
        <v>13000000</v>
      </c>
      <c r="G339" s="11" t="s">
        <v>493</v>
      </c>
      <c r="H339" s="13">
        <v>0.27111650019937222</v>
      </c>
    </row>
    <row r="340" spans="2:8" x14ac:dyDescent="0.35">
      <c r="B340" s="8" t="s">
        <v>155</v>
      </c>
      <c r="C340" s="9">
        <v>41</v>
      </c>
      <c r="D340" s="10" t="s">
        <v>406</v>
      </c>
      <c r="E340" s="10" t="s">
        <v>409</v>
      </c>
      <c r="F340" s="11">
        <v>11000000</v>
      </c>
      <c r="G340" s="11" t="s">
        <v>493</v>
      </c>
      <c r="H340" s="13">
        <v>-1.9450344424749104</v>
      </c>
    </row>
    <row r="341" spans="2:8" x14ac:dyDescent="0.35">
      <c r="B341" s="8" t="s">
        <v>267</v>
      </c>
      <c r="C341" s="9">
        <v>25</v>
      </c>
      <c r="D341" s="10" t="s">
        <v>406</v>
      </c>
      <c r="E341" s="10" t="s">
        <v>409</v>
      </c>
      <c r="F341" s="11">
        <v>11000000</v>
      </c>
      <c r="G341" s="11" t="s">
        <v>493</v>
      </c>
      <c r="H341" s="13">
        <v>0.46027810099682526</v>
      </c>
    </row>
    <row r="342" spans="2:8" x14ac:dyDescent="0.35">
      <c r="B342" s="8" t="s">
        <v>257</v>
      </c>
      <c r="C342" s="9">
        <v>60</v>
      </c>
      <c r="D342" s="10" t="s">
        <v>407</v>
      </c>
      <c r="E342" s="10" t="s">
        <v>409</v>
      </c>
      <c r="F342" s="11">
        <v>13000000</v>
      </c>
      <c r="G342" s="11" t="s">
        <v>493</v>
      </c>
      <c r="H342" s="13">
        <v>-2.0176095855051277</v>
      </c>
    </row>
    <row r="343" spans="2:8" x14ac:dyDescent="0.35">
      <c r="B343" s="8" t="s">
        <v>162</v>
      </c>
      <c r="C343" s="9">
        <v>36</v>
      </c>
      <c r="D343" s="10" t="s">
        <v>406</v>
      </c>
      <c r="E343" s="10" t="s">
        <v>411</v>
      </c>
      <c r="F343" s="11">
        <v>14000000</v>
      </c>
      <c r="G343" s="11" t="s">
        <v>493</v>
      </c>
      <c r="H343" s="13">
        <v>-0.24497873345581792</v>
      </c>
    </row>
    <row r="344" spans="2:8" x14ac:dyDescent="0.35">
      <c r="B344" s="8" t="s">
        <v>385</v>
      </c>
      <c r="C344" s="9">
        <v>52</v>
      </c>
      <c r="D344" s="10" t="s">
        <v>406</v>
      </c>
      <c r="E344" s="10" t="s">
        <v>411</v>
      </c>
      <c r="F344" s="11">
        <v>14000000</v>
      </c>
      <c r="G344" s="11" t="s">
        <v>493</v>
      </c>
      <c r="H344" s="13">
        <v>-0.29474485604980821</v>
      </c>
    </row>
    <row r="345" spans="2:8" x14ac:dyDescent="0.35">
      <c r="B345" s="8" t="s">
        <v>188</v>
      </c>
      <c r="C345" s="9">
        <v>37</v>
      </c>
      <c r="D345" s="10" t="s">
        <v>407</v>
      </c>
      <c r="E345" s="10" t="s">
        <v>411</v>
      </c>
      <c r="F345" s="11">
        <v>13000000</v>
      </c>
      <c r="G345" s="11" t="s">
        <v>493</v>
      </c>
      <c r="H345" s="13">
        <v>0.36344113579221188</v>
      </c>
    </row>
    <row r="346" spans="2:8" x14ac:dyDescent="0.35">
      <c r="B346" s="8" t="s">
        <v>196</v>
      </c>
      <c r="C346" s="9">
        <v>45</v>
      </c>
      <c r="D346" s="10" t="s">
        <v>406</v>
      </c>
      <c r="E346" s="10" t="s">
        <v>411</v>
      </c>
      <c r="F346" s="11">
        <v>11000000</v>
      </c>
      <c r="G346" s="11" t="s">
        <v>493</v>
      </c>
      <c r="H346" s="13">
        <v>1.4544171986280277</v>
      </c>
    </row>
    <row r="347" spans="2:8" x14ac:dyDescent="0.35">
      <c r="B347" s="8" t="s">
        <v>318</v>
      </c>
      <c r="C347" s="9">
        <v>18</v>
      </c>
      <c r="D347" s="10" t="s">
        <v>406</v>
      </c>
      <c r="E347" s="10" t="s">
        <v>410</v>
      </c>
      <c r="F347" s="11">
        <v>13000000</v>
      </c>
      <c r="G347" s="11" t="s">
        <v>493</v>
      </c>
      <c r="H347" s="13">
        <v>0.32002504385406272</v>
      </c>
    </row>
    <row r="348" spans="2:8" x14ac:dyDescent="0.35">
      <c r="B348" s="8" t="s">
        <v>352</v>
      </c>
      <c r="C348" s="9">
        <v>54</v>
      </c>
      <c r="D348" s="10" t="s">
        <v>407</v>
      </c>
      <c r="E348" s="10" t="s">
        <v>409</v>
      </c>
      <c r="F348" s="11"/>
      <c r="G348" s="11" t="s">
        <v>493</v>
      </c>
      <c r="H348" s="13">
        <v>-0.85053574987058767</v>
      </c>
    </row>
    <row r="349" spans="2:8" x14ac:dyDescent="0.35">
      <c r="B349" s="8" t="s">
        <v>187</v>
      </c>
      <c r="C349" s="9">
        <v>56</v>
      </c>
      <c r="D349" s="10" t="s">
        <v>406</v>
      </c>
      <c r="E349" s="10" t="s">
        <v>412</v>
      </c>
      <c r="F349" s="11">
        <v>12000000</v>
      </c>
      <c r="G349" s="11" t="s">
        <v>493</v>
      </c>
      <c r="H349" s="13">
        <v>0.45452430497106366</v>
      </c>
    </row>
    <row r="350" spans="2:8" x14ac:dyDescent="0.35">
      <c r="B350" s="8" t="s">
        <v>132</v>
      </c>
      <c r="C350" s="9">
        <v>44</v>
      </c>
      <c r="D350" s="10" t="s">
        <v>406</v>
      </c>
      <c r="E350" s="10" t="s">
        <v>412</v>
      </c>
      <c r="F350" s="11">
        <v>12000000</v>
      </c>
      <c r="G350" s="11" t="s">
        <v>493</v>
      </c>
      <c r="H350" s="13">
        <v>-1.7415382863962139</v>
      </c>
    </row>
    <row r="351" spans="2:8" x14ac:dyDescent="0.35">
      <c r="B351" s="8" t="s">
        <v>58</v>
      </c>
      <c r="C351" s="9">
        <v>54</v>
      </c>
      <c r="D351" s="10" t="s">
        <v>406</v>
      </c>
      <c r="E351" s="10" t="s">
        <v>412</v>
      </c>
      <c r="F351" s="11">
        <v>11000000</v>
      </c>
      <c r="G351" s="11" t="s">
        <v>493</v>
      </c>
      <c r="H351" s="13">
        <v>0.25402490668217281</v>
      </c>
    </row>
    <row r="352" spans="2:8" x14ac:dyDescent="0.35">
      <c r="B352" s="8" t="s">
        <v>175</v>
      </c>
      <c r="C352" s="9">
        <v>51</v>
      </c>
      <c r="D352" s="10" t="s">
        <v>406</v>
      </c>
      <c r="E352" s="10" t="s">
        <v>411</v>
      </c>
      <c r="F352" s="11">
        <v>14000000</v>
      </c>
      <c r="G352" s="11" t="s">
        <v>493</v>
      </c>
      <c r="H352" s="13">
        <v>0.14459251929621927</v>
      </c>
    </row>
    <row r="353" spans="2:8" x14ac:dyDescent="0.35">
      <c r="B353" s="8" t="s">
        <v>102</v>
      </c>
      <c r="C353" s="9">
        <v>29</v>
      </c>
      <c r="D353" s="10" t="s">
        <v>406</v>
      </c>
      <c r="E353" s="10" t="s">
        <v>409</v>
      </c>
      <c r="F353" s="11">
        <v>13000000</v>
      </c>
      <c r="G353" s="11" t="s">
        <v>493</v>
      </c>
      <c r="H353" s="13">
        <v>0.2512804347438311</v>
      </c>
    </row>
    <row r="354" spans="2:8" x14ac:dyDescent="0.35">
      <c r="B354" s="8" t="s">
        <v>338</v>
      </c>
      <c r="C354" s="9">
        <v>51</v>
      </c>
      <c r="D354" s="10" t="s">
        <v>407</v>
      </c>
      <c r="E354" s="10" t="s">
        <v>410</v>
      </c>
      <c r="F354" s="11">
        <v>14000000</v>
      </c>
      <c r="G354" s="11" t="s">
        <v>493</v>
      </c>
      <c r="H354" s="13">
        <v>0.62541341552353524</v>
      </c>
    </row>
    <row r="355" spans="2:8" x14ac:dyDescent="0.35">
      <c r="B355" s="8" t="s">
        <v>14</v>
      </c>
      <c r="C355" s="9">
        <v>24</v>
      </c>
      <c r="D355" s="10" t="s">
        <v>406</v>
      </c>
      <c r="E355" s="10" t="s">
        <v>409</v>
      </c>
      <c r="F355" s="11">
        <v>14000000</v>
      </c>
      <c r="G355" s="11" t="s">
        <v>493</v>
      </c>
      <c r="H355" s="13">
        <v>2.0516733288693061</v>
      </c>
    </row>
    <row r="356" spans="2:8" x14ac:dyDescent="0.35">
      <c r="B356" s="8" t="s">
        <v>358</v>
      </c>
      <c r="C356" s="9">
        <v>37</v>
      </c>
      <c r="D356" s="10" t="s">
        <v>406</v>
      </c>
      <c r="E356" s="10" t="s">
        <v>409</v>
      </c>
      <c r="F356" s="11">
        <v>9000000</v>
      </c>
      <c r="G356" s="11" t="s">
        <v>493</v>
      </c>
      <c r="H356" s="13">
        <v>0.55189978369821824</v>
      </c>
    </row>
    <row r="357" spans="2:8" x14ac:dyDescent="0.35">
      <c r="B357" s="8" t="s">
        <v>13</v>
      </c>
      <c r="C357" s="9">
        <v>48</v>
      </c>
      <c r="D357" s="10" t="s">
        <v>407</v>
      </c>
      <c r="E357" s="10" t="s">
        <v>411</v>
      </c>
      <c r="F357" s="11">
        <v>12000000</v>
      </c>
      <c r="G357" s="11" t="s">
        <v>493</v>
      </c>
      <c r="H357" s="13">
        <v>-1.428964716211357</v>
      </c>
    </row>
    <row r="358" spans="2:8" x14ac:dyDescent="0.35">
      <c r="B358" s="8" t="s">
        <v>20</v>
      </c>
      <c r="C358" s="9">
        <v>59</v>
      </c>
      <c r="D358" s="10" t="s">
        <v>406</v>
      </c>
      <c r="E358" s="10" t="s">
        <v>410</v>
      </c>
      <c r="F358" s="11">
        <v>9000000</v>
      </c>
      <c r="G358" s="11" t="s">
        <v>493</v>
      </c>
      <c r="H358" s="13">
        <v>1.0867373412995429</v>
      </c>
    </row>
    <row r="359" spans="2:8" x14ac:dyDescent="0.35">
      <c r="B359" s="8" t="s">
        <v>370</v>
      </c>
      <c r="C359" s="9">
        <v>20</v>
      </c>
      <c r="D359" s="10" t="s">
        <v>406</v>
      </c>
      <c r="E359" s="10" t="s">
        <v>411</v>
      </c>
      <c r="F359" s="11">
        <v>8000000</v>
      </c>
      <c r="G359" s="11" t="s">
        <v>493</v>
      </c>
      <c r="H359" s="13">
        <v>0.51203160573818085</v>
      </c>
    </row>
    <row r="360" spans="2:8" x14ac:dyDescent="0.35">
      <c r="B360" s="8" t="s">
        <v>34</v>
      </c>
      <c r="C360" s="9">
        <v>52</v>
      </c>
      <c r="D360" s="10" t="s">
        <v>407</v>
      </c>
      <c r="E360" s="10" t="s">
        <v>411</v>
      </c>
      <c r="F360" s="11">
        <v>8000000</v>
      </c>
      <c r="G360" s="11" t="s">
        <v>493</v>
      </c>
      <c r="H360" s="13">
        <v>0.67944802244271829</v>
      </c>
    </row>
    <row r="361" spans="2:8" x14ac:dyDescent="0.35">
      <c r="B361" s="8" t="s">
        <v>129</v>
      </c>
      <c r="C361" s="9">
        <v>18</v>
      </c>
      <c r="D361" s="10" t="s">
        <v>406</v>
      </c>
      <c r="E361" s="10" t="s">
        <v>409</v>
      </c>
      <c r="F361" s="11">
        <v>9000000</v>
      </c>
      <c r="G361" s="11" t="s">
        <v>493</v>
      </c>
      <c r="H361" s="13">
        <v>-0.94081378374619429</v>
      </c>
    </row>
    <row r="362" spans="2:8" x14ac:dyDescent="0.35">
      <c r="B362" s="8" t="s">
        <v>150</v>
      </c>
      <c r="C362" s="9">
        <v>20</v>
      </c>
      <c r="D362" s="10" t="s">
        <v>407</v>
      </c>
      <c r="E362" s="10" t="s">
        <v>410</v>
      </c>
      <c r="F362" s="11">
        <v>11000000</v>
      </c>
      <c r="G362" s="11" t="s">
        <v>493</v>
      </c>
      <c r="H362" s="13">
        <v>-1.4859682743739235</v>
      </c>
    </row>
    <row r="363" spans="2:8" x14ac:dyDescent="0.35">
      <c r="B363" s="8" t="s">
        <v>51</v>
      </c>
      <c r="C363" s="9">
        <v>28</v>
      </c>
      <c r="D363" s="10" t="s">
        <v>406</v>
      </c>
      <c r="E363" s="10" t="s">
        <v>411</v>
      </c>
      <c r="F363" s="11">
        <v>9000000</v>
      </c>
      <c r="G363" s="11" t="s">
        <v>493</v>
      </c>
      <c r="H363" s="13">
        <v>2.0190546719023597</v>
      </c>
    </row>
    <row r="364" spans="2:8" x14ac:dyDescent="0.35">
      <c r="B364" s="8" t="s">
        <v>241</v>
      </c>
      <c r="C364" s="9">
        <v>27</v>
      </c>
      <c r="D364" s="10" t="s">
        <v>407</v>
      </c>
      <c r="E364" s="10" t="s">
        <v>409</v>
      </c>
      <c r="F364" s="11">
        <v>12000000</v>
      </c>
      <c r="G364" s="11" t="s">
        <v>493</v>
      </c>
      <c r="H364" s="13">
        <v>-0.24409925890497122</v>
      </c>
    </row>
    <row r="365" spans="2:8" x14ac:dyDescent="0.35">
      <c r="B365" s="8" t="s">
        <v>145</v>
      </c>
      <c r="C365" s="9">
        <v>39</v>
      </c>
      <c r="D365" s="10" t="s">
        <v>406</v>
      </c>
      <c r="E365" s="10" t="s">
        <v>411</v>
      </c>
      <c r="F365" s="11">
        <v>8000000</v>
      </c>
      <c r="G365" s="11" t="s">
        <v>493</v>
      </c>
      <c r="H365" s="13">
        <v>0.2125180468771819</v>
      </c>
    </row>
    <row r="366" spans="2:8" x14ac:dyDescent="0.35">
      <c r="B366" s="8" t="s">
        <v>110</v>
      </c>
      <c r="C366" s="9">
        <v>57</v>
      </c>
      <c r="D366" s="10" t="s">
        <v>406</v>
      </c>
      <c r="E366" s="10" t="s">
        <v>411</v>
      </c>
      <c r="F366" s="11">
        <v>12000000</v>
      </c>
      <c r="G366" s="11" t="s">
        <v>493</v>
      </c>
      <c r="H366" s="13">
        <v>-0.71343127875979018</v>
      </c>
    </row>
    <row r="367" spans="2:8" x14ac:dyDescent="0.35">
      <c r="B367" s="8" t="s">
        <v>353</v>
      </c>
      <c r="C367" s="9">
        <v>54</v>
      </c>
      <c r="D367" s="10" t="s">
        <v>406</v>
      </c>
      <c r="E367" s="10" t="s">
        <v>409</v>
      </c>
      <c r="F367" s="11">
        <v>11000000</v>
      </c>
      <c r="G367" s="11" t="s">
        <v>493</v>
      </c>
      <c r="H367" s="13">
        <v>0.36603883984358776</v>
      </c>
    </row>
    <row r="368" spans="2:8" x14ac:dyDescent="0.35">
      <c r="B368" s="8" t="s">
        <v>200</v>
      </c>
      <c r="C368" s="9">
        <v>25</v>
      </c>
      <c r="D368" s="10" t="s">
        <v>407</v>
      </c>
      <c r="E368" s="10" t="s">
        <v>411</v>
      </c>
      <c r="F368" s="11">
        <v>9000000</v>
      </c>
      <c r="G368" s="11" t="s">
        <v>493</v>
      </c>
      <c r="H368" s="13">
        <v>-1.6723640556724151</v>
      </c>
    </row>
    <row r="369" spans="2:8" x14ac:dyDescent="0.35">
      <c r="B369" s="8" t="s">
        <v>258</v>
      </c>
      <c r="C369" s="9">
        <v>26</v>
      </c>
      <c r="D369" s="10" t="s">
        <v>407</v>
      </c>
      <c r="E369" s="10" t="s">
        <v>411</v>
      </c>
      <c r="F369" s="11">
        <v>11000000</v>
      </c>
      <c r="G369" s="11" t="s">
        <v>493</v>
      </c>
      <c r="H369" s="13">
        <v>-0.22140659426977174</v>
      </c>
    </row>
    <row r="370" spans="2:8" x14ac:dyDescent="0.35">
      <c r="B370" s="8" t="s">
        <v>395</v>
      </c>
      <c r="C370" s="9">
        <v>60</v>
      </c>
      <c r="D370" s="10" t="s">
        <v>406</v>
      </c>
      <c r="E370" s="10" t="s">
        <v>409</v>
      </c>
      <c r="F370" s="11">
        <v>14000000</v>
      </c>
      <c r="G370" s="11" t="s">
        <v>493</v>
      </c>
      <c r="H370" s="13">
        <v>0.23573856391696546</v>
      </c>
    </row>
    <row r="371" spans="2:8" x14ac:dyDescent="0.35">
      <c r="B371" s="8" t="s">
        <v>316</v>
      </c>
      <c r="C371" s="9">
        <v>59</v>
      </c>
      <c r="D371" s="10" t="s">
        <v>406</v>
      </c>
      <c r="E371" s="10" t="s">
        <v>409</v>
      </c>
      <c r="F371" s="11">
        <v>10000000</v>
      </c>
      <c r="G371" s="11" t="s">
        <v>493</v>
      </c>
      <c r="H371" s="13">
        <v>0.10966163066002975</v>
      </c>
    </row>
    <row r="372" spans="2:8" x14ac:dyDescent="0.35">
      <c r="B372" s="8" t="s">
        <v>170</v>
      </c>
      <c r="C372" s="9">
        <v>37</v>
      </c>
      <c r="D372" s="10" t="s">
        <v>407</v>
      </c>
      <c r="E372" s="10" t="s">
        <v>410</v>
      </c>
      <c r="F372" s="11">
        <v>10000000</v>
      </c>
      <c r="G372" s="11" t="s">
        <v>493</v>
      </c>
      <c r="H372" s="13">
        <v>0.49825150127477186</v>
      </c>
    </row>
    <row r="373" spans="2:8" x14ac:dyDescent="0.35">
      <c r="B373" s="8" t="s">
        <v>28</v>
      </c>
      <c r="C373" s="9">
        <v>52</v>
      </c>
      <c r="D373" s="10" t="s">
        <v>406</v>
      </c>
      <c r="E373" s="10" t="s">
        <v>410</v>
      </c>
      <c r="F373" s="11">
        <v>9000000</v>
      </c>
      <c r="G373" s="11" t="s">
        <v>493</v>
      </c>
      <c r="H373" s="13">
        <v>0.28623919057890967</v>
      </c>
    </row>
    <row r="374" spans="2:8" x14ac:dyDescent="0.35">
      <c r="B374" s="8" t="s">
        <v>120</v>
      </c>
      <c r="C374" s="9">
        <v>32</v>
      </c>
      <c r="D374" s="10" t="s">
        <v>407</v>
      </c>
      <c r="E374" s="10" t="s">
        <v>412</v>
      </c>
      <c r="F374" s="11">
        <v>13000000</v>
      </c>
      <c r="G374" s="11" t="s">
        <v>493</v>
      </c>
      <c r="H374" s="13">
        <v>1.0030293770932521</v>
      </c>
    </row>
    <row r="375" spans="2:8" x14ac:dyDescent="0.35">
      <c r="B375" s="8" t="s">
        <v>292</v>
      </c>
      <c r="C375" s="9">
        <v>39</v>
      </c>
      <c r="D375" s="10" t="s">
        <v>407</v>
      </c>
      <c r="E375" s="10" t="s">
        <v>412</v>
      </c>
      <c r="F375" s="11">
        <v>13000000</v>
      </c>
      <c r="G375" s="11" t="s">
        <v>493</v>
      </c>
      <c r="H375" s="13">
        <v>-1.6210983937228616</v>
      </c>
    </row>
    <row r="376" spans="2:8" x14ac:dyDescent="0.35">
      <c r="B376" s="8" t="s">
        <v>347</v>
      </c>
      <c r="C376" s="9">
        <v>54</v>
      </c>
      <c r="D376" s="10" t="s">
        <v>407</v>
      </c>
      <c r="E376" s="10" t="s">
        <v>411</v>
      </c>
      <c r="F376" s="11">
        <v>8000000</v>
      </c>
      <c r="G376" s="11" t="s">
        <v>493</v>
      </c>
      <c r="H376" s="13">
        <v>1.633764426064293</v>
      </c>
    </row>
    <row r="377" spans="2:8" x14ac:dyDescent="0.35">
      <c r="B377" s="8" t="s">
        <v>279</v>
      </c>
      <c r="C377" s="9">
        <v>52</v>
      </c>
      <c r="D377" s="10" t="s">
        <v>406</v>
      </c>
      <c r="E377" s="10" t="s">
        <v>412</v>
      </c>
      <c r="F377" s="11">
        <v>9000000</v>
      </c>
      <c r="G377" s="11" t="s">
        <v>493</v>
      </c>
      <c r="H377" s="13">
        <v>-1.2416168579564226</v>
      </c>
    </row>
    <row r="378" spans="2:8" x14ac:dyDescent="0.35">
      <c r="B378" s="8" t="s">
        <v>76</v>
      </c>
      <c r="C378" s="9">
        <v>60</v>
      </c>
      <c r="D378" s="10" t="s">
        <v>406</v>
      </c>
      <c r="E378" s="10" t="s">
        <v>409</v>
      </c>
      <c r="F378" s="11">
        <v>13000000</v>
      </c>
      <c r="G378" s="11" t="s">
        <v>493</v>
      </c>
      <c r="H378" s="13">
        <v>-0.27586054519242392</v>
      </c>
    </row>
    <row r="379" spans="2:8" x14ac:dyDescent="0.35">
      <c r="B379" s="8" t="s">
        <v>372</v>
      </c>
      <c r="C379" s="9">
        <v>33</v>
      </c>
      <c r="D379" s="10" t="s">
        <v>407</v>
      </c>
      <c r="E379" s="10" t="s">
        <v>411</v>
      </c>
      <c r="F379" s="11">
        <v>13000000</v>
      </c>
      <c r="G379" s="11" t="s">
        <v>493</v>
      </c>
      <c r="H379" s="13">
        <v>-2.0033115842105045</v>
      </c>
    </row>
    <row r="380" spans="2:8" x14ac:dyDescent="0.35">
      <c r="B380" s="8" t="s">
        <v>178</v>
      </c>
      <c r="C380" s="9">
        <v>28</v>
      </c>
      <c r="D380" s="10" t="s">
        <v>406</v>
      </c>
      <c r="E380" s="10" t="s">
        <v>412</v>
      </c>
      <c r="F380" s="11">
        <v>12000000</v>
      </c>
      <c r="G380" s="11" t="s">
        <v>493</v>
      </c>
      <c r="H380" s="13">
        <v>-0.30818578383561557</v>
      </c>
    </row>
    <row r="381" spans="2:8" x14ac:dyDescent="0.35">
      <c r="B381" s="8" t="s">
        <v>142</v>
      </c>
      <c r="C381" s="9">
        <v>53</v>
      </c>
      <c r="D381" s="10" t="s">
        <v>407</v>
      </c>
      <c r="E381" s="10" t="s">
        <v>412</v>
      </c>
      <c r="F381" s="11">
        <v>13000000</v>
      </c>
      <c r="G381" s="11" t="s">
        <v>493</v>
      </c>
      <c r="H381" s="13">
        <v>0.73745826634099276</v>
      </c>
    </row>
    <row r="382" spans="2:8" x14ac:dyDescent="0.35">
      <c r="B382" s="8" t="s">
        <v>237</v>
      </c>
      <c r="C382" s="9">
        <v>51</v>
      </c>
      <c r="D382" s="10" t="s">
        <v>407</v>
      </c>
      <c r="E382" s="10" t="s">
        <v>409</v>
      </c>
      <c r="F382" s="11">
        <v>-9000000</v>
      </c>
      <c r="G382" s="11" t="s">
        <v>493</v>
      </c>
      <c r="H382" s="13">
        <v>-3.3125216651182399E-2</v>
      </c>
    </row>
    <row r="383" spans="2:8" x14ac:dyDescent="0.35">
      <c r="B383" s="8" t="s">
        <v>78</v>
      </c>
      <c r="C383" s="9">
        <v>30</v>
      </c>
      <c r="D383" s="10" t="s">
        <v>406</v>
      </c>
      <c r="E383" s="10" t="s">
        <v>412</v>
      </c>
      <c r="F383" s="11">
        <v>9000000</v>
      </c>
      <c r="G383" s="11" t="s">
        <v>493</v>
      </c>
      <c r="H383" s="13">
        <v>0.47989728057204312</v>
      </c>
    </row>
    <row r="384" spans="2:8" x14ac:dyDescent="0.35">
      <c r="B384" s="8" t="s">
        <v>345</v>
      </c>
      <c r="C384" s="9">
        <v>25</v>
      </c>
      <c r="D384" s="10" t="s">
        <v>406</v>
      </c>
      <c r="E384" s="10" t="s">
        <v>410</v>
      </c>
      <c r="F384" s="11">
        <v>13000000</v>
      </c>
      <c r="G384" s="11" t="s">
        <v>493</v>
      </c>
      <c r="H384" s="13">
        <v>-1.1126369401438092</v>
      </c>
    </row>
    <row r="385" spans="2:8" x14ac:dyDescent="0.35">
      <c r="B385" s="8" t="s">
        <v>189</v>
      </c>
      <c r="C385" s="9">
        <v>44</v>
      </c>
      <c r="D385" s="10" t="s">
        <v>407</v>
      </c>
      <c r="E385" s="10" t="s">
        <v>411</v>
      </c>
      <c r="F385" s="11">
        <v>10000000</v>
      </c>
      <c r="G385" s="11" t="s">
        <v>493</v>
      </c>
      <c r="H385" s="13">
        <v>-0.94283408145737813</v>
      </c>
    </row>
    <row r="386" spans="2:8" x14ac:dyDescent="0.35">
      <c r="B386" s="8" t="s">
        <v>149</v>
      </c>
      <c r="C386" s="9">
        <v>23</v>
      </c>
      <c r="D386" s="10" t="s">
        <v>408</v>
      </c>
      <c r="E386" s="10" t="s">
        <v>409</v>
      </c>
      <c r="F386" s="11">
        <v>10000000</v>
      </c>
      <c r="G386" s="11" t="s">
        <v>493</v>
      </c>
      <c r="H386" s="13">
        <v>2.1837013922177819</v>
      </c>
    </row>
    <row r="387" spans="2:8" x14ac:dyDescent="0.35">
      <c r="B387" s="8" t="s">
        <v>280</v>
      </c>
      <c r="C387" s="9">
        <v>21</v>
      </c>
      <c r="D387" s="10" t="s">
        <v>407</v>
      </c>
      <c r="E387" s="10" t="s">
        <v>409</v>
      </c>
      <c r="F387" s="11">
        <v>11000000</v>
      </c>
      <c r="G387" s="11" t="s">
        <v>493</v>
      </c>
      <c r="H387" s="13">
        <v>-5.5979176932631269E-2</v>
      </c>
    </row>
    <row r="388" spans="2:8" x14ac:dyDescent="0.35">
      <c r="B388" s="8" t="s">
        <v>281</v>
      </c>
      <c r="C388" s="9">
        <v>22</v>
      </c>
      <c r="D388" s="10" t="s">
        <v>406</v>
      </c>
      <c r="E388" s="10" t="s">
        <v>412</v>
      </c>
      <c r="F388" s="11">
        <v>8000000</v>
      </c>
      <c r="G388" s="11" t="s">
        <v>493</v>
      </c>
      <c r="H388" s="13">
        <v>2.799840297393007E-4</v>
      </c>
    </row>
    <row r="389" spans="2:8" x14ac:dyDescent="0.35">
      <c r="B389" s="8" t="s">
        <v>144</v>
      </c>
      <c r="C389" s="9">
        <v>38</v>
      </c>
      <c r="D389" s="10" t="s">
        <v>406</v>
      </c>
      <c r="E389" s="10" t="s">
        <v>410</v>
      </c>
      <c r="F389" s="11">
        <v>9000000</v>
      </c>
      <c r="G389" s="11" t="s">
        <v>493</v>
      </c>
      <c r="H389" s="13">
        <v>2.1326957299458744</v>
      </c>
    </row>
    <row r="390" spans="2:8" x14ac:dyDescent="0.35">
      <c r="B390" s="8" t="s">
        <v>122</v>
      </c>
      <c r="C390" s="9">
        <v>32</v>
      </c>
      <c r="D390" s="10" t="s">
        <v>407</v>
      </c>
      <c r="E390" s="10" t="s">
        <v>411</v>
      </c>
      <c r="F390" s="11">
        <v>13000000</v>
      </c>
      <c r="G390" s="11" t="s">
        <v>493</v>
      </c>
      <c r="H390" s="13">
        <v>-2.9404998506707813E-2</v>
      </c>
    </row>
    <row r="391" spans="2:8" x14ac:dyDescent="0.35">
      <c r="B391" s="8" t="s">
        <v>240</v>
      </c>
      <c r="C391" s="9">
        <v>50</v>
      </c>
      <c r="D391" s="10" t="s">
        <v>406</v>
      </c>
      <c r="E391" s="10" t="s">
        <v>410</v>
      </c>
      <c r="F391" s="11">
        <v>12000000</v>
      </c>
      <c r="G391" s="11" t="s">
        <v>492</v>
      </c>
      <c r="H391" s="13">
        <v>-0.3048941393702313</v>
      </c>
    </row>
    <row r="392" spans="2:8" x14ac:dyDescent="0.35">
      <c r="B392" s="8" t="s">
        <v>21</v>
      </c>
      <c r="C392" s="9">
        <v>55</v>
      </c>
      <c r="D392" s="10" t="s">
        <v>406</v>
      </c>
      <c r="E392" s="10" t="s">
        <v>412</v>
      </c>
      <c r="F392" s="11">
        <v>13000000</v>
      </c>
      <c r="G392" s="11" t="s">
        <v>493</v>
      </c>
      <c r="H392" s="13">
        <v>0.53649199042947793</v>
      </c>
    </row>
    <row r="393" spans="2:8" x14ac:dyDescent="0.35">
      <c r="B393" s="8" t="s">
        <v>264</v>
      </c>
      <c r="C393" s="9">
        <v>56</v>
      </c>
      <c r="D393" s="10" t="s">
        <v>407</v>
      </c>
      <c r="E393" s="10" t="s">
        <v>409</v>
      </c>
      <c r="F393" s="11">
        <v>10000000</v>
      </c>
      <c r="G393" s="11" t="s">
        <v>493</v>
      </c>
      <c r="H393" s="13">
        <v>-2.9560179503935062</v>
      </c>
    </row>
    <row r="394" spans="2:8" x14ac:dyDescent="0.35">
      <c r="B394" s="8" t="s">
        <v>227</v>
      </c>
      <c r="C394" s="9">
        <v>27</v>
      </c>
      <c r="D394" s="10" t="s">
        <v>406</v>
      </c>
      <c r="E394" s="10" t="s">
        <v>412</v>
      </c>
      <c r="F394" s="11">
        <v>14000000</v>
      </c>
      <c r="G394" s="11" t="s">
        <v>493</v>
      </c>
      <c r="H394" s="13">
        <v>-7.5501081240353429E-2</v>
      </c>
    </row>
    <row r="395" spans="2:8" x14ac:dyDescent="0.35">
      <c r="B395" s="8" t="s">
        <v>11</v>
      </c>
      <c r="C395" s="9">
        <v>26</v>
      </c>
      <c r="D395" s="10" t="s">
        <v>406</v>
      </c>
      <c r="E395" s="10" t="s">
        <v>411</v>
      </c>
      <c r="F395" s="11">
        <v>12000000</v>
      </c>
      <c r="G395" s="11" t="s">
        <v>493</v>
      </c>
      <c r="H395" s="13">
        <v>-1.4031962627355623</v>
      </c>
    </row>
    <row r="396" spans="2:8" x14ac:dyDescent="0.35">
      <c r="B396" s="8" t="s">
        <v>371</v>
      </c>
      <c r="C396" s="9">
        <v>38</v>
      </c>
      <c r="D396" s="10" t="s">
        <v>406</v>
      </c>
      <c r="E396" s="10" t="s">
        <v>409</v>
      </c>
      <c r="F396" s="11">
        <v>11000000</v>
      </c>
      <c r="G396" s="11" t="s">
        <v>493</v>
      </c>
      <c r="H396" s="13">
        <v>-0.84384867205408265</v>
      </c>
    </row>
    <row r="397" spans="2:8" x14ac:dyDescent="0.35">
      <c r="B397" s="8" t="s">
        <v>271</v>
      </c>
      <c r="C397" s="9">
        <v>29</v>
      </c>
      <c r="D397" s="10" t="s">
        <v>406</v>
      </c>
      <c r="E397" s="10" t="s">
        <v>412</v>
      </c>
      <c r="F397" s="11">
        <v>11000000</v>
      </c>
      <c r="G397" s="11" t="s">
        <v>493</v>
      </c>
      <c r="H397" s="13">
        <v>-0.56156478237985019</v>
      </c>
    </row>
    <row r="398" spans="2:8" x14ac:dyDescent="0.35">
      <c r="B398" s="8" t="s">
        <v>81</v>
      </c>
      <c r="C398" s="9">
        <v>50</v>
      </c>
      <c r="D398" s="10" t="s">
        <v>407</v>
      </c>
      <c r="E398" s="10" t="s">
        <v>410</v>
      </c>
      <c r="F398" s="11">
        <v>10000000</v>
      </c>
      <c r="G398" s="11" t="s">
        <v>493</v>
      </c>
      <c r="H398" s="13">
        <v>4.2745792834258311E-3</v>
      </c>
    </row>
    <row r="399" spans="2:8" x14ac:dyDescent="0.35">
      <c r="B399" s="8" t="s">
        <v>141</v>
      </c>
      <c r="C399" s="9">
        <v>25</v>
      </c>
      <c r="D399" s="10" t="s">
        <v>407</v>
      </c>
      <c r="E399" s="10" t="s">
        <v>409</v>
      </c>
      <c r="F399" s="11">
        <v>12000000</v>
      </c>
      <c r="G399" s="11" t="s">
        <v>493</v>
      </c>
      <c r="H399" s="13">
        <v>-1.3649980028908115</v>
      </c>
    </row>
    <row r="400" spans="2:8" x14ac:dyDescent="0.35">
      <c r="B400" s="8" t="s">
        <v>32</v>
      </c>
      <c r="C400" s="9">
        <v>25</v>
      </c>
      <c r="D400" s="10" t="s">
        <v>407</v>
      </c>
      <c r="E400" s="10" t="s">
        <v>409</v>
      </c>
      <c r="F400" s="11">
        <v>13000000</v>
      </c>
      <c r="G400" s="11" t="s">
        <v>493</v>
      </c>
      <c r="H400" s="13">
        <v>-3.3327820408921467E-2</v>
      </c>
    </row>
    <row r="401" spans="2:8" x14ac:dyDescent="0.35">
      <c r="B401" s="8" t="s">
        <v>287</v>
      </c>
      <c r="C401" s="9">
        <v>51</v>
      </c>
      <c r="D401" s="10" t="s">
        <v>406</v>
      </c>
      <c r="E401" s="10" t="s">
        <v>412</v>
      </c>
      <c r="F401" s="11">
        <v>9000000</v>
      </c>
      <c r="G401" s="11" t="s">
        <v>493</v>
      </c>
      <c r="H401" s="13">
        <v>-0.67086763486438528</v>
      </c>
    </row>
    <row r="402" spans="2:8" x14ac:dyDescent="0.35">
      <c r="B402" s="8" t="s">
        <v>29</v>
      </c>
      <c r="C402" s="9">
        <v>54</v>
      </c>
      <c r="D402" s="10" t="s">
        <v>406</v>
      </c>
      <c r="E402" s="10" t="s">
        <v>409</v>
      </c>
      <c r="F402" s="11">
        <v>9000000</v>
      </c>
      <c r="G402" s="11" t="s">
        <v>493</v>
      </c>
      <c r="H402" s="13">
        <v>1.3384284367495822</v>
      </c>
    </row>
    <row r="403" spans="2:8" ht="15" thickBot="1" x14ac:dyDescent="0.4">
      <c r="B403" s="16" t="s">
        <v>376</v>
      </c>
      <c r="C403" s="18">
        <v>27</v>
      </c>
      <c r="D403" s="19" t="s">
        <v>407</v>
      </c>
      <c r="E403" s="19" t="s">
        <v>410</v>
      </c>
      <c r="F403" s="48">
        <v>10000000</v>
      </c>
      <c r="G403" s="48" t="s">
        <v>493</v>
      </c>
      <c r="H403" s="21">
        <v>-0.29207845705159957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BE7A6-F243-4BF6-B31D-7C4808C104BC}">
  <dimension ref="B1:AO403"/>
  <sheetViews>
    <sheetView showGridLines="0" zoomScale="80" zoomScaleNormal="80" workbookViewId="0"/>
  </sheetViews>
  <sheetFormatPr defaultColWidth="8.7265625" defaultRowHeight="14.5" x14ac:dyDescent="0.35"/>
  <cols>
    <col min="1" max="1" width="11.1796875" style="2" customWidth="1"/>
    <col min="2" max="2" width="17.81640625" style="2" customWidth="1"/>
    <col min="3" max="3" width="17.7265625" style="2" bestFit="1" customWidth="1"/>
    <col min="4" max="4" width="20.81640625" style="2" bestFit="1" customWidth="1"/>
    <col min="5" max="5" width="14.1796875" style="2" bestFit="1" customWidth="1"/>
    <col min="6" max="6" width="14.7265625" style="2" bestFit="1" customWidth="1"/>
    <col min="7" max="7" width="9.81640625" style="2" bestFit="1" customWidth="1"/>
    <col min="8" max="8" width="18.26953125" style="2" bestFit="1" customWidth="1"/>
    <col min="9" max="9" width="11.1796875" style="2" customWidth="1"/>
    <col min="10" max="10" width="17" style="2" customWidth="1"/>
    <col min="11" max="11" width="29.1796875" style="2" bestFit="1" customWidth="1"/>
    <col min="12" max="12" width="8.7265625" style="2"/>
    <col min="13" max="13" width="11.26953125" style="2" bestFit="1" customWidth="1"/>
    <col min="14" max="14" width="12.7265625" style="2" bestFit="1" customWidth="1"/>
    <col min="15" max="15" width="12.1796875" style="2" bestFit="1" customWidth="1"/>
    <col min="16" max="17" width="12.7265625" style="2" bestFit="1" customWidth="1"/>
    <col min="18" max="18" width="11.1796875" style="2" customWidth="1"/>
    <col min="19" max="19" width="17" style="2" customWidth="1"/>
    <col min="20" max="20" width="30.1796875" style="2" bestFit="1" customWidth="1"/>
    <col min="21" max="21" width="11.1796875" style="2" customWidth="1"/>
    <col min="22" max="22" width="32.1796875" style="2" bestFit="1" customWidth="1"/>
    <col min="23" max="23" width="11.1796875" style="2" customWidth="1"/>
    <col min="24" max="27" width="15.453125" style="2" customWidth="1"/>
    <col min="28" max="28" width="11.1796875" style="2" customWidth="1"/>
    <col min="29" max="29" width="11.7265625" style="2" customWidth="1"/>
    <col min="30" max="30" width="19.453125" style="2" bestFit="1" customWidth="1"/>
    <col min="31" max="31" width="9.453125" style="2" bestFit="1" customWidth="1"/>
    <col min="32" max="32" width="11.1796875" style="2" customWidth="1"/>
    <col min="33" max="16384" width="8.7265625" style="2"/>
  </cols>
  <sheetData>
    <row r="1" spans="2:41" x14ac:dyDescent="0.35">
      <c r="B1" s="1" t="s">
        <v>415</v>
      </c>
      <c r="J1" s="1" t="s">
        <v>427</v>
      </c>
      <c r="M1" s="1" t="s">
        <v>416</v>
      </c>
      <c r="S1" s="1" t="s">
        <v>428</v>
      </c>
      <c r="V1" s="1" t="s">
        <v>524</v>
      </c>
      <c r="X1" s="1" t="s">
        <v>523</v>
      </c>
      <c r="AC1" s="1" t="s">
        <v>481</v>
      </c>
    </row>
    <row r="2" spans="2:41" ht="15" thickBot="1" x14ac:dyDescent="0.4"/>
    <row r="3" spans="2:41" ht="15" thickBot="1" x14ac:dyDescent="0.4">
      <c r="B3" s="3" t="s">
        <v>1</v>
      </c>
      <c r="C3" s="4" t="s">
        <v>2</v>
      </c>
      <c r="D3" s="5" t="s">
        <v>3</v>
      </c>
      <c r="E3" s="5" t="s">
        <v>4</v>
      </c>
      <c r="F3" s="5" t="s">
        <v>5</v>
      </c>
      <c r="G3" s="5" t="s">
        <v>495</v>
      </c>
      <c r="H3" s="6" t="s">
        <v>413</v>
      </c>
      <c r="I3" s="7"/>
      <c r="J3" s="3" t="s">
        <v>2</v>
      </c>
      <c r="K3" s="3" t="s">
        <v>414</v>
      </c>
      <c r="M3" s="4" t="s">
        <v>0</v>
      </c>
      <c r="N3" s="5" t="s">
        <v>417</v>
      </c>
      <c r="O3" s="5" t="s">
        <v>4</v>
      </c>
      <c r="P3" s="5" t="s">
        <v>5</v>
      </c>
      <c r="Q3" s="6" t="s">
        <v>495</v>
      </c>
      <c r="S3" s="4" t="s">
        <v>0</v>
      </c>
      <c r="T3" s="6" t="s">
        <v>414</v>
      </c>
      <c r="V3" s="3" t="s">
        <v>0</v>
      </c>
      <c r="W3" s="7"/>
      <c r="X3" s="7" t="s">
        <v>512</v>
      </c>
      <c r="Y3" s="7"/>
      <c r="Z3" s="7"/>
      <c r="AA3" s="7"/>
      <c r="AC3" s="1" t="s">
        <v>473</v>
      </c>
    </row>
    <row r="4" spans="2:41" x14ac:dyDescent="0.35">
      <c r="B4" s="8" t="s">
        <v>299</v>
      </c>
      <c r="C4" s="9">
        <v>22</v>
      </c>
      <c r="D4" s="10" t="s">
        <v>407</v>
      </c>
      <c r="E4" s="10" t="s">
        <v>411</v>
      </c>
      <c r="F4" s="11">
        <v>14000000</v>
      </c>
      <c r="G4" s="11" t="s">
        <v>493</v>
      </c>
      <c r="H4" s="13">
        <v>-1.1106447037254592</v>
      </c>
      <c r="J4" s="8">
        <v>18</v>
      </c>
      <c r="K4" s="14">
        <v>3.01</v>
      </c>
      <c r="M4" s="15" t="str">
        <f t="shared" ref="M4:M67" si="0">IF(C4&lt;0,"Negative",IF(C4=0,"Zero",IF(C4&gt;100,"Unreasonably High",IF(C4="","Blank","OK"))))</f>
        <v>OK</v>
      </c>
      <c r="N4" s="10" t="str">
        <f t="shared" ref="N4:N67" si="1">IF(D4="","Blank",IF(D4="F","OK",IF(D4="M","OK","Unreasonable")))</f>
        <v>OK</v>
      </c>
      <c r="O4" s="10" t="str">
        <f t="shared" ref="O4:O67" si="2">IF(E4="Education Loan","OK",IF(E4="Home Loan","OK",IF(E4="Personal Loan","OK",IF(E4="Vehicle Loan","OK",IF(E4="","Blank","Unreasonable")))))</f>
        <v>OK</v>
      </c>
      <c r="P4" s="10" t="str">
        <f t="shared" ref="P4:P67" si="3">IF(F4="","Blank",IF(F4&lt;0,"Negative",IF(F4=0,"Zero",IF(F4&gt;10^9,"Very High","OK"))))</f>
        <v>OK</v>
      </c>
      <c r="Q4" s="13" t="str">
        <f t="shared" ref="Q4:Q67" si="4">IF(G4="","Blank",IF(G4="Yes","OK",IF(G4="No","OK","Unreasonable")))</f>
        <v>OK</v>
      </c>
      <c r="S4" s="15"/>
      <c r="T4" s="13" t="str">
        <f>IF(K4="","Blank",IF(K4&lt;0,"Negative",IF(K4&gt;100,"Very High",IF(AND(J4&lt;&gt;18,K4&lt;=K3),"Unreasonable","OK"))))</f>
        <v>OK</v>
      </c>
      <c r="V4" s="8" t="str">
        <f t="shared" ref="V4:V67" si="5">IF(VLOOKUP(C4,$J$4:$J$46,1,0)=C4,"OK","Check")</f>
        <v>OK</v>
      </c>
      <c r="X4" s="2" t="s">
        <v>513</v>
      </c>
      <c r="AC4" s="58" t="s">
        <v>474</v>
      </c>
      <c r="AD4" s="59">
        <v>0</v>
      </c>
    </row>
    <row r="5" spans="2:41" x14ac:dyDescent="0.35">
      <c r="B5" s="8" t="s">
        <v>39</v>
      </c>
      <c r="C5" s="9">
        <v>58</v>
      </c>
      <c r="D5" s="10" t="s">
        <v>407</v>
      </c>
      <c r="E5" s="10" t="s">
        <v>411</v>
      </c>
      <c r="F5" s="11">
        <v>9000000</v>
      </c>
      <c r="G5" s="11" t="s">
        <v>493</v>
      </c>
      <c r="H5" s="13">
        <v>1.1778199720275357</v>
      </c>
      <c r="J5" s="8">
        <v>19</v>
      </c>
      <c r="K5" s="14">
        <v>3.085</v>
      </c>
      <c r="M5" s="15" t="str">
        <f t="shared" si="0"/>
        <v>OK</v>
      </c>
      <c r="N5" s="10" t="str">
        <f t="shared" si="1"/>
        <v>OK</v>
      </c>
      <c r="O5" s="10" t="str">
        <f t="shared" si="2"/>
        <v>OK</v>
      </c>
      <c r="P5" s="10" t="str">
        <f t="shared" si="3"/>
        <v>OK</v>
      </c>
      <c r="Q5" s="13" t="str">
        <f t="shared" si="4"/>
        <v>OK</v>
      </c>
      <c r="S5" s="15" t="str">
        <f>IF(J5=J4+1,"OK","Check")</f>
        <v>OK</v>
      </c>
      <c r="T5" s="13" t="str">
        <f t="shared" ref="T5:T46" si="6">IF(K5="","Blank",IF(K5&lt;0,"Negative",IF(K5&gt;100,"Very High",IF(AND(J5&lt;&gt;18,K5&lt;=K4),"Unreasonable","OK"))))</f>
        <v>OK</v>
      </c>
      <c r="V5" s="8" t="str">
        <f t="shared" si="5"/>
        <v>OK</v>
      </c>
      <c r="X5" s="2" t="s">
        <v>514</v>
      </c>
      <c r="AC5" s="8" t="s">
        <v>475</v>
      </c>
      <c r="AD5" s="65">
        <v>1</v>
      </c>
    </row>
    <row r="6" spans="2:41" ht="15" thickBot="1" x14ac:dyDescent="0.4">
      <c r="B6" s="8" t="s">
        <v>131</v>
      </c>
      <c r="C6" s="9">
        <v>19</v>
      </c>
      <c r="D6" s="10" t="s">
        <v>406</v>
      </c>
      <c r="E6" s="10" t="s">
        <v>411</v>
      </c>
      <c r="F6" s="11">
        <v>10000000</v>
      </c>
      <c r="G6" s="11" t="s">
        <v>493</v>
      </c>
      <c r="H6" s="13">
        <v>0.83217425536876488</v>
      </c>
      <c r="J6" s="8">
        <v>20</v>
      </c>
      <c r="K6" s="14">
        <v>3.1619999999999999</v>
      </c>
      <c r="M6" s="15" t="str">
        <f t="shared" si="0"/>
        <v>OK</v>
      </c>
      <c r="N6" s="10" t="str">
        <f t="shared" si="1"/>
        <v>OK</v>
      </c>
      <c r="O6" s="10" t="str">
        <f t="shared" si="2"/>
        <v>OK</v>
      </c>
      <c r="P6" s="10" t="str">
        <f t="shared" si="3"/>
        <v>OK</v>
      </c>
      <c r="Q6" s="13" t="str">
        <f t="shared" si="4"/>
        <v>OK</v>
      </c>
      <c r="S6" s="15" t="str">
        <f t="shared" ref="S6:S46" si="7">IF(J6=J5+1,"OK","Check")</f>
        <v>OK</v>
      </c>
      <c r="T6" s="13" t="str">
        <f t="shared" si="6"/>
        <v>OK</v>
      </c>
      <c r="V6" s="8" t="str">
        <f t="shared" si="5"/>
        <v>OK</v>
      </c>
      <c r="X6" s="2" t="s">
        <v>515</v>
      </c>
      <c r="AC6" s="16" t="s">
        <v>476</v>
      </c>
      <c r="AD6" s="66">
        <f>4*100</f>
        <v>400</v>
      </c>
    </row>
    <row r="7" spans="2:41" x14ac:dyDescent="0.35">
      <c r="B7" s="8" t="s">
        <v>398</v>
      </c>
      <c r="C7" s="9">
        <v>32</v>
      </c>
      <c r="D7" s="10" t="s">
        <v>406</v>
      </c>
      <c r="E7" s="10" t="s">
        <v>412</v>
      </c>
      <c r="F7" s="11">
        <v>12000000</v>
      </c>
      <c r="G7" s="11" t="s">
        <v>493</v>
      </c>
      <c r="H7" s="13">
        <v>0.61961130286769261</v>
      </c>
      <c r="J7" s="8">
        <v>21</v>
      </c>
      <c r="K7" s="14">
        <v>3.2410000000000001</v>
      </c>
      <c r="M7" s="15" t="str">
        <f t="shared" si="0"/>
        <v>OK</v>
      </c>
      <c r="N7" s="10" t="str">
        <f t="shared" si="1"/>
        <v>OK</v>
      </c>
      <c r="O7" s="10" t="str">
        <f t="shared" si="2"/>
        <v>OK</v>
      </c>
      <c r="P7" s="10" t="str">
        <f t="shared" si="3"/>
        <v>OK</v>
      </c>
      <c r="Q7" s="13" t="str">
        <f t="shared" si="4"/>
        <v>OK</v>
      </c>
      <c r="S7" s="15" t="str">
        <f t="shared" si="7"/>
        <v>OK</v>
      </c>
      <c r="T7" s="13" t="str">
        <f t="shared" si="6"/>
        <v>OK</v>
      </c>
      <c r="V7" s="8" t="str">
        <f t="shared" si="5"/>
        <v>OK</v>
      </c>
      <c r="X7" s="2" t="s">
        <v>516</v>
      </c>
    </row>
    <row r="8" spans="2:41" ht="15" thickBot="1" x14ac:dyDescent="0.4">
      <c r="B8" s="8" t="s">
        <v>115</v>
      </c>
      <c r="C8" s="9">
        <v>22</v>
      </c>
      <c r="D8" s="10" t="s">
        <v>406</v>
      </c>
      <c r="E8" s="10" t="s">
        <v>411</v>
      </c>
      <c r="F8" s="11">
        <v>8000000</v>
      </c>
      <c r="G8" s="11" t="s">
        <v>493</v>
      </c>
      <c r="H8" s="13">
        <v>-2.0099079015942518</v>
      </c>
      <c r="J8" s="8">
        <v>22</v>
      </c>
      <c r="K8" s="14">
        <v>3.3220000000000001</v>
      </c>
      <c r="M8" s="15" t="str">
        <f t="shared" si="0"/>
        <v>OK</v>
      </c>
      <c r="N8" s="10" t="str">
        <f t="shared" si="1"/>
        <v>OK</v>
      </c>
      <c r="O8" s="10" t="str">
        <f t="shared" si="2"/>
        <v>OK</v>
      </c>
      <c r="P8" s="10" t="str">
        <f t="shared" si="3"/>
        <v>OK</v>
      </c>
      <c r="Q8" s="13" t="str">
        <f t="shared" si="4"/>
        <v>OK</v>
      </c>
      <c r="S8" s="15" t="str">
        <f t="shared" si="7"/>
        <v>OK</v>
      </c>
      <c r="T8" s="13" t="str">
        <f t="shared" si="6"/>
        <v>OK</v>
      </c>
      <c r="V8" s="8" t="str">
        <f t="shared" si="5"/>
        <v>OK</v>
      </c>
      <c r="AC8" s="1" t="s">
        <v>477</v>
      </c>
    </row>
    <row r="9" spans="2:41" ht="15" thickBot="1" x14ac:dyDescent="0.4">
      <c r="B9" s="8" t="s">
        <v>30</v>
      </c>
      <c r="C9" s="9">
        <v>37</v>
      </c>
      <c r="D9" s="10" t="s">
        <v>406</v>
      </c>
      <c r="E9" s="10" t="s">
        <v>412</v>
      </c>
      <c r="F9" s="11">
        <v>12000000</v>
      </c>
      <c r="G9" s="11" t="s">
        <v>493</v>
      </c>
      <c r="H9" s="13">
        <v>-0.93692640446011888</v>
      </c>
      <c r="J9" s="8">
        <v>23</v>
      </c>
      <c r="K9" s="14">
        <v>3.4049999999999998</v>
      </c>
      <c r="M9" s="15" t="str">
        <f t="shared" si="0"/>
        <v>OK</v>
      </c>
      <c r="N9" s="10" t="str">
        <f t="shared" si="1"/>
        <v>OK</v>
      </c>
      <c r="O9" s="10" t="str">
        <f t="shared" si="2"/>
        <v>OK</v>
      </c>
      <c r="P9" s="10" t="str">
        <f t="shared" si="3"/>
        <v>OK</v>
      </c>
      <c r="Q9" s="13" t="str">
        <f t="shared" si="4"/>
        <v>OK</v>
      </c>
      <c r="S9" s="15" t="str">
        <f t="shared" si="7"/>
        <v>OK</v>
      </c>
      <c r="T9" s="13" t="str">
        <f t="shared" si="6"/>
        <v>OK</v>
      </c>
      <c r="V9" s="8" t="str">
        <f t="shared" si="5"/>
        <v>OK</v>
      </c>
      <c r="X9" s="7" t="s">
        <v>517</v>
      </c>
      <c r="AC9" s="63" t="s">
        <v>478</v>
      </c>
      <c r="AD9" s="97" t="s">
        <v>479</v>
      </c>
      <c r="AE9" s="64" t="s">
        <v>480</v>
      </c>
    </row>
    <row r="10" spans="2:41" x14ac:dyDescent="0.35">
      <c r="B10" s="8" t="s">
        <v>216</v>
      </c>
      <c r="C10" s="9">
        <v>34</v>
      </c>
      <c r="D10" s="10" t="s">
        <v>406</v>
      </c>
      <c r="E10" s="10" t="s">
        <v>411</v>
      </c>
      <c r="F10" s="11">
        <v>12000000</v>
      </c>
      <c r="G10" s="11" t="s">
        <v>493</v>
      </c>
      <c r="H10" s="13">
        <v>0.77959402180307169</v>
      </c>
      <c r="J10" s="8">
        <v>24</v>
      </c>
      <c r="K10" s="14">
        <v>3.49</v>
      </c>
      <c r="M10" s="15" t="str">
        <f t="shared" si="0"/>
        <v>OK</v>
      </c>
      <c r="N10" s="10" t="str">
        <f t="shared" si="1"/>
        <v>OK</v>
      </c>
      <c r="O10" s="10" t="str">
        <f t="shared" si="2"/>
        <v>OK</v>
      </c>
      <c r="P10" s="10" t="str">
        <f t="shared" si="3"/>
        <v>OK</v>
      </c>
      <c r="Q10" s="13" t="str">
        <f t="shared" si="4"/>
        <v>OK</v>
      </c>
      <c r="S10" s="15" t="str">
        <f t="shared" si="7"/>
        <v>OK</v>
      </c>
      <c r="T10" s="13" t="str">
        <f t="shared" si="6"/>
        <v>OK</v>
      </c>
      <c r="V10" s="8" t="str">
        <f t="shared" si="5"/>
        <v>OK</v>
      </c>
      <c r="X10" s="2" t="s">
        <v>515</v>
      </c>
      <c r="AC10" s="60">
        <v>-3</v>
      </c>
      <c r="AD10" s="15">
        <f>COUNTIFS($H$4:$H$403,"&lt;"&amp;AC10)</f>
        <v>0</v>
      </c>
      <c r="AE10" s="13">
        <f>AD10</f>
        <v>0</v>
      </c>
    </row>
    <row r="11" spans="2:41" x14ac:dyDescent="0.35">
      <c r="B11" s="8" t="s">
        <v>89</v>
      </c>
      <c r="C11" s="9">
        <v>28</v>
      </c>
      <c r="D11" s="10" t="s">
        <v>406</v>
      </c>
      <c r="E11" s="10" t="s">
        <v>410</v>
      </c>
      <c r="F11" s="11">
        <v>12000000</v>
      </c>
      <c r="G11" s="11" t="s">
        <v>493</v>
      </c>
      <c r="H11" s="13">
        <v>1.5913995521727402</v>
      </c>
      <c r="J11" s="8">
        <v>25</v>
      </c>
      <c r="K11" s="14">
        <v>3.577</v>
      </c>
      <c r="M11" s="15" t="str">
        <f t="shared" si="0"/>
        <v>OK</v>
      </c>
      <c r="N11" s="10" t="str">
        <f t="shared" si="1"/>
        <v>OK</v>
      </c>
      <c r="O11" s="10" t="str">
        <f t="shared" si="2"/>
        <v>OK</v>
      </c>
      <c r="P11" s="10" t="str">
        <f t="shared" si="3"/>
        <v>OK</v>
      </c>
      <c r="Q11" s="13" t="str">
        <f t="shared" si="4"/>
        <v>OK</v>
      </c>
      <c r="S11" s="15" t="str">
        <f t="shared" si="7"/>
        <v>OK</v>
      </c>
      <c r="T11" s="13" t="str">
        <f t="shared" si="6"/>
        <v>OK</v>
      </c>
      <c r="V11" s="8" t="str">
        <f t="shared" si="5"/>
        <v>OK</v>
      </c>
      <c r="X11" s="2" t="s">
        <v>518</v>
      </c>
      <c r="AC11" s="60">
        <f>AC10+0.5</f>
        <v>-2.5</v>
      </c>
      <c r="AD11" s="15">
        <f t="shared" ref="AD11:AD24" si="8">COUNTIFS($H$4:$H$403,"&lt;"&amp;AC11)</f>
        <v>1</v>
      </c>
      <c r="AE11" s="13">
        <f>AD11-AD10</f>
        <v>1</v>
      </c>
      <c r="AO11" s="2" t="s">
        <v>482</v>
      </c>
    </row>
    <row r="12" spans="2:41" x14ac:dyDescent="0.35">
      <c r="B12" s="8" t="s">
        <v>12</v>
      </c>
      <c r="C12" s="9">
        <v>47</v>
      </c>
      <c r="D12" s="10" t="s">
        <v>406</v>
      </c>
      <c r="E12" s="10" t="s">
        <v>411</v>
      </c>
      <c r="F12" s="11">
        <v>13000000</v>
      </c>
      <c r="G12" s="11" t="s">
        <v>493</v>
      </c>
      <c r="H12" s="13">
        <v>-0.84163822449810488</v>
      </c>
      <c r="J12" s="8">
        <v>26</v>
      </c>
      <c r="K12" s="14">
        <v>3.6659999999999999</v>
      </c>
      <c r="M12" s="15" t="str">
        <f t="shared" si="0"/>
        <v>OK</v>
      </c>
      <c r="N12" s="10" t="str">
        <f t="shared" si="1"/>
        <v>OK</v>
      </c>
      <c r="O12" s="10" t="str">
        <f t="shared" si="2"/>
        <v>OK</v>
      </c>
      <c r="P12" s="10" t="str">
        <f t="shared" si="3"/>
        <v>OK</v>
      </c>
      <c r="Q12" s="13" t="str">
        <f t="shared" si="4"/>
        <v>OK</v>
      </c>
      <c r="S12" s="15" t="str">
        <f t="shared" si="7"/>
        <v>OK</v>
      </c>
      <c r="T12" s="13" t="str">
        <f t="shared" si="6"/>
        <v>OK</v>
      </c>
      <c r="V12" s="8" t="str">
        <f t="shared" si="5"/>
        <v>OK</v>
      </c>
      <c r="AC12" s="60">
        <f t="shared" ref="AC12:AC23" si="9">AC11+0.5</f>
        <v>-2</v>
      </c>
      <c r="AD12" s="15">
        <f t="shared" si="8"/>
        <v>9</v>
      </c>
      <c r="AE12" s="13">
        <f t="shared" ref="AE12:AE23" si="10">AD12-AD11</f>
        <v>8</v>
      </c>
    </row>
    <row r="13" spans="2:41" x14ac:dyDescent="0.35">
      <c r="B13" s="8" t="s">
        <v>215</v>
      </c>
      <c r="C13" s="9">
        <v>40</v>
      </c>
      <c r="D13" s="10" t="s">
        <v>406</v>
      </c>
      <c r="E13" s="10" t="s">
        <v>409</v>
      </c>
      <c r="F13" s="11">
        <v>9000000</v>
      </c>
      <c r="G13" s="11" t="s">
        <v>493</v>
      </c>
      <c r="H13" s="13">
        <v>-0.29295494855786119</v>
      </c>
      <c r="J13" s="8">
        <v>27</v>
      </c>
      <c r="K13" s="14">
        <v>3.758</v>
      </c>
      <c r="M13" s="15" t="str">
        <f t="shared" si="0"/>
        <v>OK</v>
      </c>
      <c r="N13" s="10" t="str">
        <f t="shared" si="1"/>
        <v>OK</v>
      </c>
      <c r="O13" s="10" t="str">
        <f t="shared" si="2"/>
        <v>OK</v>
      </c>
      <c r="P13" s="10" t="str">
        <f t="shared" si="3"/>
        <v>OK</v>
      </c>
      <c r="Q13" s="13" t="str">
        <f t="shared" si="4"/>
        <v>OK</v>
      </c>
      <c r="S13" s="15" t="str">
        <f t="shared" si="7"/>
        <v>OK</v>
      </c>
      <c r="T13" s="13" t="str">
        <f t="shared" si="6"/>
        <v>OK</v>
      </c>
      <c r="V13" s="8" t="str">
        <f t="shared" si="5"/>
        <v>OK</v>
      </c>
      <c r="X13" s="7" t="s">
        <v>4</v>
      </c>
      <c r="AC13" s="60">
        <f t="shared" si="9"/>
        <v>-1.5</v>
      </c>
      <c r="AD13" s="15">
        <f t="shared" si="8"/>
        <v>32</v>
      </c>
      <c r="AE13" s="13">
        <f t="shared" si="10"/>
        <v>23</v>
      </c>
    </row>
    <row r="14" spans="2:41" x14ac:dyDescent="0.35">
      <c r="B14" s="8" t="s">
        <v>210</v>
      </c>
      <c r="C14" s="9">
        <v>29</v>
      </c>
      <c r="D14" s="10" t="s">
        <v>406</v>
      </c>
      <c r="E14" s="10" t="s">
        <v>410</v>
      </c>
      <c r="F14" s="11">
        <v>12000000</v>
      </c>
      <c r="G14" s="11" t="s">
        <v>493</v>
      </c>
      <c r="H14" s="13">
        <v>0.64105116979468679</v>
      </c>
      <c r="J14" s="8">
        <v>28</v>
      </c>
      <c r="K14" s="14">
        <f>K13*1.025</f>
        <v>3.8519499999999995</v>
      </c>
      <c r="M14" s="15" t="str">
        <f t="shared" si="0"/>
        <v>OK</v>
      </c>
      <c r="N14" s="10" t="str">
        <f t="shared" si="1"/>
        <v>OK</v>
      </c>
      <c r="O14" s="10" t="str">
        <f t="shared" si="2"/>
        <v>OK</v>
      </c>
      <c r="P14" s="10" t="str">
        <f t="shared" si="3"/>
        <v>OK</v>
      </c>
      <c r="Q14" s="13" t="str">
        <f t="shared" si="4"/>
        <v>OK</v>
      </c>
      <c r="S14" s="15" t="str">
        <f t="shared" si="7"/>
        <v>OK</v>
      </c>
      <c r="T14" s="13" t="str">
        <f t="shared" si="6"/>
        <v>OK</v>
      </c>
      <c r="V14" s="8" t="str">
        <f t="shared" si="5"/>
        <v>OK</v>
      </c>
      <c r="X14" s="2" t="s">
        <v>515</v>
      </c>
      <c r="AC14" s="60">
        <f t="shared" si="9"/>
        <v>-1</v>
      </c>
      <c r="AD14" s="15">
        <f t="shared" si="8"/>
        <v>67</v>
      </c>
      <c r="AE14" s="13">
        <f t="shared" si="10"/>
        <v>35</v>
      </c>
    </row>
    <row r="15" spans="2:41" x14ac:dyDescent="0.35">
      <c r="B15" s="8" t="s">
        <v>198</v>
      </c>
      <c r="C15" s="9">
        <v>49</v>
      </c>
      <c r="D15" s="10" t="s">
        <v>406</v>
      </c>
      <c r="E15" s="10" t="s">
        <v>409</v>
      </c>
      <c r="F15" s="11">
        <v>8000000</v>
      </c>
      <c r="G15" s="11" t="s">
        <v>493</v>
      </c>
      <c r="H15" s="13">
        <v>0.61863857040635661</v>
      </c>
      <c r="J15" s="8">
        <v>29</v>
      </c>
      <c r="K15" s="14">
        <v>3.948</v>
      </c>
      <c r="M15" s="15" t="str">
        <f t="shared" si="0"/>
        <v>OK</v>
      </c>
      <c r="N15" s="10" t="str">
        <f t="shared" si="1"/>
        <v>OK</v>
      </c>
      <c r="O15" s="10" t="str">
        <f t="shared" si="2"/>
        <v>OK</v>
      </c>
      <c r="P15" s="10" t="str">
        <f t="shared" si="3"/>
        <v>OK</v>
      </c>
      <c r="Q15" s="13" t="str">
        <f t="shared" si="4"/>
        <v>OK</v>
      </c>
      <c r="S15" s="15" t="str">
        <f t="shared" si="7"/>
        <v>OK</v>
      </c>
      <c r="T15" s="13" t="str">
        <f t="shared" si="6"/>
        <v>OK</v>
      </c>
      <c r="V15" s="8" t="str">
        <f t="shared" si="5"/>
        <v>OK</v>
      </c>
      <c r="X15" s="2" t="s">
        <v>519</v>
      </c>
      <c r="AC15" s="60">
        <f t="shared" si="9"/>
        <v>-0.5</v>
      </c>
      <c r="AD15" s="15">
        <f t="shared" si="8"/>
        <v>128</v>
      </c>
      <c r="AE15" s="13">
        <f t="shared" si="10"/>
        <v>61</v>
      </c>
    </row>
    <row r="16" spans="2:41" x14ac:dyDescent="0.35">
      <c r="B16" s="8" t="s">
        <v>250</v>
      </c>
      <c r="C16" s="9">
        <v>60</v>
      </c>
      <c r="D16" s="10" t="s">
        <v>406</v>
      </c>
      <c r="E16" s="10" t="s">
        <v>411</v>
      </c>
      <c r="F16" s="11">
        <v>10000000</v>
      </c>
      <c r="G16" s="11" t="s">
        <v>493</v>
      </c>
      <c r="H16" s="13">
        <v>-0.25982288226133693</v>
      </c>
      <c r="J16" s="8">
        <v>30</v>
      </c>
      <c r="K16" s="14">
        <v>4.0469999999999997</v>
      </c>
      <c r="M16" s="15" t="str">
        <f t="shared" si="0"/>
        <v>OK</v>
      </c>
      <c r="N16" s="10" t="str">
        <f t="shared" si="1"/>
        <v>OK</v>
      </c>
      <c r="O16" s="10" t="str">
        <f t="shared" si="2"/>
        <v>OK</v>
      </c>
      <c r="P16" s="10" t="str">
        <f t="shared" si="3"/>
        <v>OK</v>
      </c>
      <c r="Q16" s="13" t="str">
        <f t="shared" si="4"/>
        <v>OK</v>
      </c>
      <c r="S16" s="15" t="str">
        <f t="shared" si="7"/>
        <v>OK</v>
      </c>
      <c r="T16" s="13" t="str">
        <f t="shared" si="6"/>
        <v>OK</v>
      </c>
      <c r="V16" s="8" t="str">
        <f t="shared" si="5"/>
        <v>OK</v>
      </c>
      <c r="AC16" s="60">
        <f t="shared" si="9"/>
        <v>0</v>
      </c>
      <c r="AD16" s="15">
        <f t="shared" si="8"/>
        <v>207</v>
      </c>
      <c r="AE16" s="13">
        <f t="shared" si="10"/>
        <v>79</v>
      </c>
    </row>
    <row r="17" spans="2:31" x14ac:dyDescent="0.35">
      <c r="B17" s="8" t="s">
        <v>315</v>
      </c>
      <c r="C17" s="9">
        <v>59</v>
      </c>
      <c r="D17" s="10" t="s">
        <v>406</v>
      </c>
      <c r="E17" s="10" t="s">
        <v>410</v>
      </c>
      <c r="F17" s="11">
        <v>9000000</v>
      </c>
      <c r="G17" s="11" t="s">
        <v>492</v>
      </c>
      <c r="H17" s="13">
        <v>1.704851169496554</v>
      </c>
      <c r="J17" s="8">
        <v>31</v>
      </c>
      <c r="K17" s="14">
        <v>3.9329999999999998</v>
      </c>
      <c r="M17" s="15" t="str">
        <f t="shared" si="0"/>
        <v>OK</v>
      </c>
      <c r="N17" s="10" t="str">
        <f t="shared" si="1"/>
        <v>OK</v>
      </c>
      <c r="O17" s="10" t="str">
        <f t="shared" si="2"/>
        <v>OK</v>
      </c>
      <c r="P17" s="10" t="str">
        <f t="shared" si="3"/>
        <v>OK</v>
      </c>
      <c r="Q17" s="13" t="str">
        <f t="shared" si="4"/>
        <v>OK</v>
      </c>
      <c r="S17" s="15" t="str">
        <f t="shared" si="7"/>
        <v>OK</v>
      </c>
      <c r="T17" s="13" t="str">
        <f t="shared" si="6"/>
        <v>Unreasonable</v>
      </c>
      <c r="V17" s="8" t="str">
        <f t="shared" si="5"/>
        <v>OK</v>
      </c>
      <c r="X17" s="7" t="s">
        <v>5</v>
      </c>
      <c r="AC17" s="60">
        <f t="shared" si="9"/>
        <v>0.5</v>
      </c>
      <c r="AD17" s="15">
        <f t="shared" si="8"/>
        <v>290</v>
      </c>
      <c r="AE17" s="13">
        <f t="shared" si="10"/>
        <v>83</v>
      </c>
    </row>
    <row r="18" spans="2:31" x14ac:dyDescent="0.35">
      <c r="B18" s="8" t="s">
        <v>330</v>
      </c>
      <c r="C18" s="9">
        <v>30</v>
      </c>
      <c r="D18" s="10" t="s">
        <v>406</v>
      </c>
      <c r="E18" s="10" t="s">
        <v>412</v>
      </c>
      <c r="F18" s="11">
        <v>13000000</v>
      </c>
      <c r="G18" s="11" t="s">
        <v>493</v>
      </c>
      <c r="H18" s="13">
        <v>-1.9498275450587499</v>
      </c>
      <c r="J18" s="8">
        <v>32</v>
      </c>
      <c r="K18" s="14">
        <v>4.2519999999999998</v>
      </c>
      <c r="M18" s="15" t="str">
        <f t="shared" si="0"/>
        <v>OK</v>
      </c>
      <c r="N18" s="10" t="str">
        <f t="shared" si="1"/>
        <v>OK</v>
      </c>
      <c r="O18" s="10" t="str">
        <f t="shared" si="2"/>
        <v>OK</v>
      </c>
      <c r="P18" s="10" t="str">
        <f t="shared" si="3"/>
        <v>OK</v>
      </c>
      <c r="Q18" s="13" t="str">
        <f t="shared" si="4"/>
        <v>OK</v>
      </c>
      <c r="S18" s="15" t="str">
        <f t="shared" si="7"/>
        <v>OK</v>
      </c>
      <c r="T18" s="13" t="str">
        <f t="shared" si="6"/>
        <v>OK</v>
      </c>
      <c r="V18" s="8" t="str">
        <f t="shared" si="5"/>
        <v>OK</v>
      </c>
      <c r="X18" s="2" t="s">
        <v>513</v>
      </c>
      <c r="AC18" s="60">
        <f t="shared" si="9"/>
        <v>1</v>
      </c>
      <c r="AD18" s="15">
        <f t="shared" si="8"/>
        <v>336</v>
      </c>
      <c r="AE18" s="13">
        <f t="shared" si="10"/>
        <v>46</v>
      </c>
    </row>
    <row r="19" spans="2:31" x14ac:dyDescent="0.35">
      <c r="B19" s="8" t="s">
        <v>69</v>
      </c>
      <c r="C19" s="9">
        <v>24</v>
      </c>
      <c r="D19" s="10" t="s">
        <v>407</v>
      </c>
      <c r="E19" s="10" t="s">
        <v>409</v>
      </c>
      <c r="F19" s="11">
        <v>13000000</v>
      </c>
      <c r="G19" s="11" t="s">
        <v>493</v>
      </c>
      <c r="H19" s="13">
        <v>1.1108306892539845</v>
      </c>
      <c r="J19" s="8">
        <v>33</v>
      </c>
      <c r="K19" s="14">
        <v>4.3579999999999997</v>
      </c>
      <c r="M19" s="15" t="str">
        <f t="shared" si="0"/>
        <v>OK</v>
      </c>
      <c r="N19" s="10" t="str">
        <f t="shared" si="1"/>
        <v>OK</v>
      </c>
      <c r="O19" s="10" t="str">
        <f t="shared" si="2"/>
        <v>OK</v>
      </c>
      <c r="P19" s="10" t="str">
        <f t="shared" si="3"/>
        <v>OK</v>
      </c>
      <c r="Q19" s="13" t="str">
        <f t="shared" si="4"/>
        <v>OK</v>
      </c>
      <c r="S19" s="15" t="str">
        <f t="shared" si="7"/>
        <v>OK</v>
      </c>
      <c r="T19" s="13" t="str">
        <f t="shared" si="6"/>
        <v>OK</v>
      </c>
      <c r="V19" s="8" t="str">
        <f t="shared" si="5"/>
        <v>OK</v>
      </c>
      <c r="X19" s="2" t="s">
        <v>514</v>
      </c>
      <c r="AC19" s="60">
        <f t="shared" si="9"/>
        <v>1.5</v>
      </c>
      <c r="AD19" s="15">
        <f t="shared" si="8"/>
        <v>377</v>
      </c>
      <c r="AE19" s="13">
        <f t="shared" si="10"/>
        <v>41</v>
      </c>
    </row>
    <row r="20" spans="2:31" x14ac:dyDescent="0.35">
      <c r="B20" s="8" t="s">
        <v>41</v>
      </c>
      <c r="C20" s="9">
        <v>46</v>
      </c>
      <c r="D20" s="10" t="s">
        <v>407</v>
      </c>
      <c r="E20" s="10" t="s">
        <v>410</v>
      </c>
      <c r="F20" s="11">
        <v>11000000</v>
      </c>
      <c r="G20" s="11" t="s">
        <v>493</v>
      </c>
      <c r="H20" s="13">
        <v>-0.4869390898787514</v>
      </c>
      <c r="J20" s="8">
        <v>34</v>
      </c>
      <c r="K20" s="14">
        <v>-4.4669999999999996</v>
      </c>
      <c r="M20" s="15" t="str">
        <f t="shared" si="0"/>
        <v>OK</v>
      </c>
      <c r="N20" s="10" t="str">
        <f t="shared" si="1"/>
        <v>OK</v>
      </c>
      <c r="O20" s="10" t="str">
        <f t="shared" si="2"/>
        <v>OK</v>
      </c>
      <c r="P20" s="10" t="str">
        <f t="shared" si="3"/>
        <v>OK</v>
      </c>
      <c r="Q20" s="13" t="str">
        <f t="shared" si="4"/>
        <v>OK</v>
      </c>
      <c r="S20" s="15" t="str">
        <f t="shared" si="7"/>
        <v>OK</v>
      </c>
      <c r="T20" s="13" t="str">
        <f t="shared" si="6"/>
        <v>Negative</v>
      </c>
      <c r="V20" s="8" t="str">
        <f t="shared" si="5"/>
        <v>OK</v>
      </c>
      <c r="X20" s="2" t="s">
        <v>515</v>
      </c>
      <c r="AC20" s="60">
        <f t="shared" si="9"/>
        <v>2</v>
      </c>
      <c r="AD20" s="15">
        <f t="shared" si="8"/>
        <v>390</v>
      </c>
      <c r="AE20" s="13">
        <f t="shared" si="10"/>
        <v>13</v>
      </c>
    </row>
    <row r="21" spans="2:31" x14ac:dyDescent="0.35">
      <c r="B21" s="8" t="s">
        <v>392</v>
      </c>
      <c r="C21" s="9">
        <v>27</v>
      </c>
      <c r="D21" s="10" t="s">
        <v>406</v>
      </c>
      <c r="E21" s="10" t="s">
        <v>410</v>
      </c>
      <c r="F21" s="11">
        <v>11000000</v>
      </c>
      <c r="G21" s="11" t="s">
        <v>493</v>
      </c>
      <c r="H21" s="13">
        <v>-0.63516689881952693</v>
      </c>
      <c r="J21" s="8">
        <v>35</v>
      </c>
      <c r="K21" s="14">
        <v>4.5789999999999997</v>
      </c>
      <c r="M21" s="15" t="str">
        <f t="shared" si="0"/>
        <v>OK</v>
      </c>
      <c r="N21" s="10" t="str">
        <f t="shared" si="1"/>
        <v>OK</v>
      </c>
      <c r="O21" s="10" t="str">
        <f t="shared" si="2"/>
        <v>OK</v>
      </c>
      <c r="P21" s="10" t="str">
        <f t="shared" si="3"/>
        <v>OK</v>
      </c>
      <c r="Q21" s="13" t="str">
        <f t="shared" si="4"/>
        <v>OK</v>
      </c>
      <c r="S21" s="15" t="str">
        <f t="shared" si="7"/>
        <v>OK</v>
      </c>
      <c r="T21" s="13" t="str">
        <f t="shared" si="6"/>
        <v>OK</v>
      </c>
      <c r="V21" s="8" t="str">
        <f t="shared" si="5"/>
        <v>OK</v>
      </c>
      <c r="X21" s="2" t="s">
        <v>516</v>
      </c>
      <c r="AC21" s="60">
        <f t="shared" si="9"/>
        <v>2.5</v>
      </c>
      <c r="AD21" s="15">
        <f t="shared" si="8"/>
        <v>396</v>
      </c>
      <c r="AE21" s="13">
        <f t="shared" si="10"/>
        <v>6</v>
      </c>
    </row>
    <row r="22" spans="2:31" x14ac:dyDescent="0.35">
      <c r="B22" s="8" t="s">
        <v>289</v>
      </c>
      <c r="C22" s="9">
        <v>27</v>
      </c>
      <c r="D22" s="10" t="s">
        <v>406</v>
      </c>
      <c r="E22" s="10" t="s">
        <v>412</v>
      </c>
      <c r="F22" s="11">
        <v>10000000</v>
      </c>
      <c r="G22" s="11" t="s">
        <v>493</v>
      </c>
      <c r="H22" s="13">
        <v>-0.34206237560412306</v>
      </c>
      <c r="J22" s="8">
        <v>36</v>
      </c>
      <c r="K22" s="14">
        <v>4.6929999999999996</v>
      </c>
      <c r="M22" s="15" t="str">
        <f t="shared" si="0"/>
        <v>OK</v>
      </c>
      <c r="N22" s="10" t="str">
        <f t="shared" si="1"/>
        <v>OK</v>
      </c>
      <c r="O22" s="10" t="str">
        <f t="shared" si="2"/>
        <v>OK</v>
      </c>
      <c r="P22" s="10" t="str">
        <f t="shared" si="3"/>
        <v>OK</v>
      </c>
      <c r="Q22" s="13" t="str">
        <f t="shared" si="4"/>
        <v>OK</v>
      </c>
      <c r="S22" s="15" t="str">
        <f t="shared" si="7"/>
        <v>OK</v>
      </c>
      <c r="T22" s="13" t="str">
        <f t="shared" si="6"/>
        <v>OK</v>
      </c>
      <c r="V22" s="8" t="str">
        <f t="shared" si="5"/>
        <v>OK</v>
      </c>
      <c r="AC22" s="60">
        <f t="shared" si="9"/>
        <v>3</v>
      </c>
      <c r="AD22" s="15">
        <f t="shared" si="8"/>
        <v>399</v>
      </c>
      <c r="AE22" s="13">
        <f t="shared" si="10"/>
        <v>3</v>
      </c>
    </row>
    <row r="23" spans="2:31" x14ac:dyDescent="0.35">
      <c r="B23" s="8" t="s">
        <v>403</v>
      </c>
      <c r="C23" s="9">
        <v>45</v>
      </c>
      <c r="D23" s="10" t="s">
        <v>407</v>
      </c>
      <c r="E23" s="10" t="s">
        <v>411</v>
      </c>
      <c r="F23" s="11">
        <v>13000000</v>
      </c>
      <c r="G23" s="11" t="s">
        <v>493</v>
      </c>
      <c r="H23" s="13">
        <v>-0.53936173991096703</v>
      </c>
      <c r="J23" s="8">
        <v>37</v>
      </c>
      <c r="K23" s="14">
        <v>4.8099999999999996</v>
      </c>
      <c r="M23" s="15" t="str">
        <f t="shared" si="0"/>
        <v>OK</v>
      </c>
      <c r="N23" s="10" t="str">
        <f t="shared" si="1"/>
        <v>OK</v>
      </c>
      <c r="O23" s="10" t="str">
        <f t="shared" si="2"/>
        <v>OK</v>
      </c>
      <c r="P23" s="10" t="str">
        <f t="shared" si="3"/>
        <v>OK</v>
      </c>
      <c r="Q23" s="13" t="str">
        <f t="shared" si="4"/>
        <v>OK</v>
      </c>
      <c r="S23" s="15" t="str">
        <f t="shared" si="7"/>
        <v>OK</v>
      </c>
      <c r="T23" s="13" t="str">
        <f t="shared" si="6"/>
        <v>OK</v>
      </c>
      <c r="V23" s="8" t="str">
        <f t="shared" si="5"/>
        <v>OK</v>
      </c>
      <c r="X23" s="7" t="s">
        <v>495</v>
      </c>
      <c r="AC23" s="60">
        <f t="shared" si="9"/>
        <v>3.5</v>
      </c>
      <c r="AD23" s="15">
        <f t="shared" si="8"/>
        <v>400</v>
      </c>
      <c r="AE23" s="13">
        <f t="shared" si="10"/>
        <v>1</v>
      </c>
    </row>
    <row r="24" spans="2:31" ht="15" thickBot="1" x14ac:dyDescent="0.4">
      <c r="B24" s="8" t="s">
        <v>357</v>
      </c>
      <c r="C24" s="9">
        <v>44</v>
      </c>
      <c r="D24" s="10" t="s">
        <v>407</v>
      </c>
      <c r="E24" s="10" t="s">
        <v>412</v>
      </c>
      <c r="F24" s="11">
        <v>10000000</v>
      </c>
      <c r="G24" s="11" t="s">
        <v>493</v>
      </c>
      <c r="H24" s="13">
        <v>-1.2532378408301672</v>
      </c>
      <c r="J24" s="8">
        <v>38</v>
      </c>
      <c r="K24" s="14">
        <v>4.93</v>
      </c>
      <c r="M24" s="15" t="str">
        <f t="shared" si="0"/>
        <v>OK</v>
      </c>
      <c r="N24" s="10" t="str">
        <f t="shared" si="1"/>
        <v>OK</v>
      </c>
      <c r="O24" s="10" t="str">
        <f t="shared" si="2"/>
        <v>OK</v>
      </c>
      <c r="P24" s="10" t="str">
        <f t="shared" si="3"/>
        <v>OK</v>
      </c>
      <c r="Q24" s="13" t="str">
        <f t="shared" si="4"/>
        <v>OK</v>
      </c>
      <c r="S24" s="15" t="str">
        <f t="shared" si="7"/>
        <v>OK</v>
      </c>
      <c r="T24" s="13" t="str">
        <f t="shared" si="6"/>
        <v>OK</v>
      </c>
      <c r="V24" s="8" t="str">
        <f t="shared" si="5"/>
        <v>OK</v>
      </c>
      <c r="X24" s="2" t="s">
        <v>515</v>
      </c>
      <c r="AC24" s="61">
        <f>AC23+0.5</f>
        <v>4</v>
      </c>
      <c r="AD24" s="22">
        <f t="shared" si="8"/>
        <v>400</v>
      </c>
      <c r="AE24" s="21">
        <f>AD24-AD23</f>
        <v>0</v>
      </c>
    </row>
    <row r="25" spans="2:31" x14ac:dyDescent="0.35">
      <c r="B25" s="8" t="s">
        <v>107</v>
      </c>
      <c r="C25" s="9">
        <v>29</v>
      </c>
      <c r="D25" s="10" t="s">
        <v>406</v>
      </c>
      <c r="E25" s="10" t="s">
        <v>410</v>
      </c>
      <c r="F25" s="11">
        <v>14000000</v>
      </c>
      <c r="G25" s="11" t="s">
        <v>493</v>
      </c>
      <c r="H25" s="13">
        <v>2.1014225580258332E-2</v>
      </c>
      <c r="J25" s="8">
        <v>39</v>
      </c>
      <c r="K25" s="14">
        <v>5.0529999999999999</v>
      </c>
      <c r="M25" s="15" t="str">
        <f t="shared" si="0"/>
        <v>OK</v>
      </c>
      <c r="N25" s="10" t="str">
        <f t="shared" si="1"/>
        <v>OK</v>
      </c>
      <c r="O25" s="10" t="str">
        <f t="shared" si="2"/>
        <v>OK</v>
      </c>
      <c r="P25" s="10" t="str">
        <f t="shared" si="3"/>
        <v>OK</v>
      </c>
      <c r="Q25" s="13" t="str">
        <f t="shared" si="4"/>
        <v>OK</v>
      </c>
      <c r="S25" s="15" t="str">
        <f t="shared" si="7"/>
        <v>OK</v>
      </c>
      <c r="T25" s="13" t="str">
        <f t="shared" si="6"/>
        <v>OK</v>
      </c>
      <c r="V25" s="8" t="str">
        <f t="shared" si="5"/>
        <v>OK</v>
      </c>
      <c r="X25" s="2" t="s">
        <v>520</v>
      </c>
      <c r="AC25" s="62"/>
      <c r="AE25" s="2">
        <f>SUM(AE10:AE24)</f>
        <v>400</v>
      </c>
    </row>
    <row r="26" spans="2:31" x14ac:dyDescent="0.35">
      <c r="B26" s="8" t="s">
        <v>321</v>
      </c>
      <c r="C26" s="9">
        <v>30</v>
      </c>
      <c r="D26" s="10" t="s">
        <v>406</v>
      </c>
      <c r="E26" s="10" t="s">
        <v>411</v>
      </c>
      <c r="F26" s="11">
        <v>-11000000</v>
      </c>
      <c r="G26" s="11" t="s">
        <v>493</v>
      </c>
      <c r="H26" s="13">
        <v>-0.77461629926297804</v>
      </c>
      <c r="J26" s="8">
        <v>40</v>
      </c>
      <c r="K26" s="14">
        <v>5.1790000000000003</v>
      </c>
      <c r="M26" s="15" t="str">
        <f t="shared" si="0"/>
        <v>OK</v>
      </c>
      <c r="N26" s="10" t="str">
        <f t="shared" si="1"/>
        <v>OK</v>
      </c>
      <c r="O26" s="10" t="str">
        <f t="shared" si="2"/>
        <v>OK</v>
      </c>
      <c r="P26" s="10" t="str">
        <f t="shared" si="3"/>
        <v>Negative</v>
      </c>
      <c r="Q26" s="13" t="str">
        <f t="shared" si="4"/>
        <v>OK</v>
      </c>
      <c r="S26" s="15" t="str">
        <f t="shared" si="7"/>
        <v>OK</v>
      </c>
      <c r="T26" s="13" t="str">
        <f t="shared" si="6"/>
        <v>OK</v>
      </c>
      <c r="V26" s="8" t="str">
        <f t="shared" si="5"/>
        <v>OK</v>
      </c>
      <c r="AC26" s="62"/>
      <c r="AE26" s="2" t="str">
        <f>IF(AE25=AD6,"OK","Check")</f>
        <v>OK</v>
      </c>
    </row>
    <row r="27" spans="2:31" x14ac:dyDescent="0.35">
      <c r="B27" s="8" t="s">
        <v>311</v>
      </c>
      <c r="C27" s="9">
        <v>39</v>
      </c>
      <c r="D27" s="10" t="s">
        <v>407</v>
      </c>
      <c r="E27" s="10" t="s">
        <v>411</v>
      </c>
      <c r="F27" s="11">
        <v>9000000</v>
      </c>
      <c r="G27" s="11" t="s">
        <v>493</v>
      </c>
      <c r="H27" s="13">
        <v>-0.59918005076971403</v>
      </c>
      <c r="J27" s="8">
        <v>41</v>
      </c>
      <c r="K27" s="14">
        <v>5.3079999999999998</v>
      </c>
      <c r="M27" s="15" t="str">
        <f t="shared" si="0"/>
        <v>OK</v>
      </c>
      <c r="N27" s="10" t="str">
        <f t="shared" si="1"/>
        <v>OK</v>
      </c>
      <c r="O27" s="10" t="str">
        <f t="shared" si="2"/>
        <v>OK</v>
      </c>
      <c r="P27" s="10" t="str">
        <f t="shared" si="3"/>
        <v>OK</v>
      </c>
      <c r="Q27" s="13" t="str">
        <f t="shared" si="4"/>
        <v>OK</v>
      </c>
      <c r="S27" s="15" t="str">
        <f t="shared" si="7"/>
        <v>OK</v>
      </c>
      <c r="T27" s="13" t="str">
        <f t="shared" si="6"/>
        <v>OK</v>
      </c>
      <c r="V27" s="8" t="str">
        <f t="shared" si="5"/>
        <v>OK</v>
      </c>
      <c r="X27" s="7" t="s">
        <v>521</v>
      </c>
    </row>
    <row r="28" spans="2:31" x14ac:dyDescent="0.35">
      <c r="B28" s="8" t="s">
        <v>322</v>
      </c>
      <c r="C28" s="9">
        <v>49</v>
      </c>
      <c r="D28" s="10" t="s">
        <v>406</v>
      </c>
      <c r="E28" s="10" t="s">
        <v>411</v>
      </c>
      <c r="F28" s="11">
        <v>12000000</v>
      </c>
      <c r="G28" s="11" t="s">
        <v>493</v>
      </c>
      <c r="H28" s="13">
        <v>1.6154231298223503</v>
      </c>
      <c r="J28" s="8">
        <v>42</v>
      </c>
      <c r="K28" s="14">
        <v>5.4409999999999998</v>
      </c>
      <c r="M28" s="15" t="str">
        <f t="shared" si="0"/>
        <v>OK</v>
      </c>
      <c r="N28" s="10" t="str">
        <f t="shared" si="1"/>
        <v>OK</v>
      </c>
      <c r="O28" s="10" t="str">
        <f t="shared" si="2"/>
        <v>OK</v>
      </c>
      <c r="P28" s="10" t="str">
        <f t="shared" si="3"/>
        <v>OK</v>
      </c>
      <c r="Q28" s="13" t="str">
        <f t="shared" si="4"/>
        <v>OK</v>
      </c>
      <c r="S28" s="15" t="str">
        <f t="shared" si="7"/>
        <v>OK</v>
      </c>
      <c r="T28" s="13" t="str">
        <f t="shared" si="6"/>
        <v>OK</v>
      </c>
      <c r="V28" s="8" t="str">
        <f t="shared" si="5"/>
        <v>OK</v>
      </c>
      <c r="X28" s="2" t="s">
        <v>539</v>
      </c>
    </row>
    <row r="29" spans="2:31" x14ac:dyDescent="0.35">
      <c r="B29" s="8" t="s">
        <v>325</v>
      </c>
      <c r="C29" s="9">
        <v>28</v>
      </c>
      <c r="D29" s="10" t="s">
        <v>407</v>
      </c>
      <c r="E29" s="10" t="s">
        <v>409</v>
      </c>
      <c r="F29" s="11">
        <v>10000000</v>
      </c>
      <c r="G29" s="11" t="s">
        <v>493</v>
      </c>
      <c r="H29" s="13">
        <v>0.14349649522104033</v>
      </c>
      <c r="J29" s="8">
        <v>43</v>
      </c>
      <c r="K29" s="14">
        <f>K28*1.025</f>
        <v>5.577024999999999</v>
      </c>
      <c r="M29" s="15" t="str">
        <f t="shared" si="0"/>
        <v>OK</v>
      </c>
      <c r="N29" s="10" t="str">
        <f t="shared" si="1"/>
        <v>OK</v>
      </c>
      <c r="O29" s="10" t="str">
        <f t="shared" si="2"/>
        <v>OK</v>
      </c>
      <c r="P29" s="10" t="str">
        <f t="shared" si="3"/>
        <v>OK</v>
      </c>
      <c r="Q29" s="13" t="str">
        <f t="shared" si="4"/>
        <v>OK</v>
      </c>
      <c r="S29" s="15" t="str">
        <f t="shared" si="7"/>
        <v>OK</v>
      </c>
      <c r="T29" s="13" t="str">
        <f t="shared" si="6"/>
        <v>OK</v>
      </c>
      <c r="V29" s="8" t="str">
        <f t="shared" si="5"/>
        <v>OK</v>
      </c>
    </row>
    <row r="30" spans="2:31" x14ac:dyDescent="0.35">
      <c r="B30" s="8" t="s">
        <v>354</v>
      </c>
      <c r="C30" s="9">
        <v>23</v>
      </c>
      <c r="D30" s="10" t="s">
        <v>407</v>
      </c>
      <c r="E30" s="10" t="s">
        <v>409</v>
      </c>
      <c r="F30" s="11">
        <v>12000000</v>
      </c>
      <c r="G30" s="11" t="s">
        <v>493</v>
      </c>
      <c r="H30" s="13">
        <v>-0.52892384922916413</v>
      </c>
      <c r="J30" s="8">
        <v>44</v>
      </c>
      <c r="K30" s="14">
        <v>5.7160000000000002</v>
      </c>
      <c r="M30" s="15" t="str">
        <f t="shared" si="0"/>
        <v>OK</v>
      </c>
      <c r="N30" s="10" t="str">
        <f t="shared" si="1"/>
        <v>OK</v>
      </c>
      <c r="O30" s="10" t="str">
        <f t="shared" si="2"/>
        <v>OK</v>
      </c>
      <c r="P30" s="10" t="str">
        <f t="shared" si="3"/>
        <v>OK</v>
      </c>
      <c r="Q30" s="13" t="str">
        <f t="shared" si="4"/>
        <v>OK</v>
      </c>
      <c r="S30" s="15" t="str">
        <f t="shared" si="7"/>
        <v>OK</v>
      </c>
      <c r="T30" s="13" t="str">
        <f t="shared" si="6"/>
        <v>OK</v>
      </c>
      <c r="V30" s="8" t="str">
        <f t="shared" si="5"/>
        <v>OK</v>
      </c>
      <c r="X30" s="7" t="s">
        <v>414</v>
      </c>
    </row>
    <row r="31" spans="2:31" x14ac:dyDescent="0.35">
      <c r="B31" s="8" t="s">
        <v>103</v>
      </c>
      <c r="C31" s="9">
        <v>21</v>
      </c>
      <c r="D31" s="10" t="s">
        <v>407</v>
      </c>
      <c r="E31" s="10" t="s">
        <v>409</v>
      </c>
      <c r="F31" s="11">
        <v>13000000</v>
      </c>
      <c r="G31" s="11" t="s">
        <v>493</v>
      </c>
      <c r="H31" s="13">
        <v>-0.55185874498898446</v>
      </c>
      <c r="J31" s="8">
        <v>45</v>
      </c>
      <c r="K31" s="14">
        <v>5.859</v>
      </c>
      <c r="M31" s="15" t="str">
        <f t="shared" si="0"/>
        <v>OK</v>
      </c>
      <c r="N31" s="10" t="str">
        <f t="shared" si="1"/>
        <v>OK</v>
      </c>
      <c r="O31" s="10" t="str">
        <f t="shared" si="2"/>
        <v>OK</v>
      </c>
      <c r="P31" s="10" t="str">
        <f t="shared" si="3"/>
        <v>OK</v>
      </c>
      <c r="Q31" s="13" t="str">
        <f t="shared" si="4"/>
        <v>OK</v>
      </c>
      <c r="S31" s="15" t="str">
        <f t="shared" si="7"/>
        <v>OK</v>
      </c>
      <c r="T31" s="13" t="str">
        <f t="shared" si="6"/>
        <v>OK</v>
      </c>
      <c r="V31" s="8" t="str">
        <f t="shared" si="5"/>
        <v>OK</v>
      </c>
      <c r="X31" s="2" t="s">
        <v>513</v>
      </c>
    </row>
    <row r="32" spans="2:31" x14ac:dyDescent="0.35">
      <c r="B32" s="8" t="s">
        <v>83</v>
      </c>
      <c r="C32" s="9">
        <v>49</v>
      </c>
      <c r="D32" s="10" t="s">
        <v>407</v>
      </c>
      <c r="E32" s="10" t="s">
        <v>411</v>
      </c>
      <c r="F32" s="11">
        <v>10000000</v>
      </c>
      <c r="G32" s="11" t="s">
        <v>493</v>
      </c>
      <c r="H32" s="13">
        <v>-5.6442998413998073E-2</v>
      </c>
      <c r="J32" s="8">
        <v>46</v>
      </c>
      <c r="K32" s="14">
        <v>6.0049999999999999</v>
      </c>
      <c r="M32" s="15" t="str">
        <f t="shared" si="0"/>
        <v>OK</v>
      </c>
      <c r="N32" s="10" t="str">
        <f t="shared" si="1"/>
        <v>OK</v>
      </c>
      <c r="O32" s="10" t="str">
        <f t="shared" si="2"/>
        <v>OK</v>
      </c>
      <c r="P32" s="10" t="str">
        <f t="shared" si="3"/>
        <v>OK</v>
      </c>
      <c r="Q32" s="13" t="str">
        <f t="shared" si="4"/>
        <v>OK</v>
      </c>
      <c r="S32" s="15" t="str">
        <f t="shared" si="7"/>
        <v>OK</v>
      </c>
      <c r="T32" s="13" t="str">
        <f t="shared" si="6"/>
        <v>OK</v>
      </c>
      <c r="V32" s="8" t="str">
        <f t="shared" si="5"/>
        <v>OK</v>
      </c>
      <c r="X32" s="2" t="s">
        <v>514</v>
      </c>
    </row>
    <row r="33" spans="2:24" x14ac:dyDescent="0.35">
      <c r="B33" s="8" t="s">
        <v>362</v>
      </c>
      <c r="C33" s="9">
        <v>59</v>
      </c>
      <c r="D33" s="10" t="s">
        <v>406</v>
      </c>
      <c r="E33" s="10" t="s">
        <v>409</v>
      </c>
      <c r="F33" s="11">
        <v>8000000</v>
      </c>
      <c r="G33" s="11" t="s">
        <v>493</v>
      </c>
      <c r="H33" s="13">
        <v>0.82166717165457659</v>
      </c>
      <c r="J33" s="8">
        <v>47</v>
      </c>
      <c r="K33" s="14">
        <v>5.91</v>
      </c>
      <c r="M33" s="15" t="str">
        <f t="shared" si="0"/>
        <v>OK</v>
      </c>
      <c r="N33" s="10" t="str">
        <f t="shared" si="1"/>
        <v>OK</v>
      </c>
      <c r="O33" s="10" t="str">
        <f t="shared" si="2"/>
        <v>OK</v>
      </c>
      <c r="P33" s="10" t="str">
        <f t="shared" si="3"/>
        <v>OK</v>
      </c>
      <c r="Q33" s="13" t="str">
        <f t="shared" si="4"/>
        <v>OK</v>
      </c>
      <c r="S33" s="15" t="str">
        <f t="shared" si="7"/>
        <v>OK</v>
      </c>
      <c r="T33" s="13" t="str">
        <f t="shared" si="6"/>
        <v>Unreasonable</v>
      </c>
      <c r="V33" s="8" t="str">
        <f t="shared" si="5"/>
        <v>OK</v>
      </c>
      <c r="X33" s="2" t="s">
        <v>515</v>
      </c>
    </row>
    <row r="34" spans="2:24" x14ac:dyDescent="0.35">
      <c r="B34" s="8" t="s">
        <v>219</v>
      </c>
      <c r="C34" s="9">
        <v>46</v>
      </c>
      <c r="D34" s="10" t="s">
        <v>406</v>
      </c>
      <c r="E34" s="10" t="s">
        <v>411</v>
      </c>
      <c r="F34" s="11">
        <v>12000000</v>
      </c>
      <c r="G34" s="11" t="s">
        <v>493</v>
      </c>
      <c r="H34" s="13">
        <v>-0.28572007752289413</v>
      </c>
      <c r="J34" s="8">
        <v>48</v>
      </c>
      <c r="K34" s="14">
        <v>6.3090000000000002</v>
      </c>
      <c r="M34" s="15" t="str">
        <f t="shared" si="0"/>
        <v>OK</v>
      </c>
      <c r="N34" s="10" t="str">
        <f t="shared" si="1"/>
        <v>OK</v>
      </c>
      <c r="O34" s="10" t="str">
        <f t="shared" si="2"/>
        <v>OK</v>
      </c>
      <c r="P34" s="10" t="str">
        <f t="shared" si="3"/>
        <v>OK</v>
      </c>
      <c r="Q34" s="13" t="str">
        <f t="shared" si="4"/>
        <v>OK</v>
      </c>
      <c r="S34" s="15" t="str">
        <f t="shared" si="7"/>
        <v>OK</v>
      </c>
      <c r="T34" s="13" t="str">
        <f t="shared" si="6"/>
        <v>OK</v>
      </c>
      <c r="V34" s="8" t="str">
        <f t="shared" si="5"/>
        <v>OK</v>
      </c>
      <c r="X34" s="2" t="s">
        <v>516</v>
      </c>
    </row>
    <row r="35" spans="2:24" x14ac:dyDescent="0.35">
      <c r="B35" s="8" t="s">
        <v>259</v>
      </c>
      <c r="C35" s="9">
        <v>44</v>
      </c>
      <c r="D35" s="10" t="s">
        <v>408</v>
      </c>
      <c r="E35" s="10" t="s">
        <v>409</v>
      </c>
      <c r="F35" s="11">
        <v>11000000</v>
      </c>
      <c r="G35" s="11" t="s">
        <v>493</v>
      </c>
      <c r="H35" s="13">
        <v>0.57432308719676795</v>
      </c>
      <c r="J35" s="8">
        <v>49</v>
      </c>
      <c r="K35" s="14">
        <v>6.4669999999999996</v>
      </c>
      <c r="M35" s="15" t="str">
        <f t="shared" si="0"/>
        <v>OK</v>
      </c>
      <c r="N35" s="10" t="str">
        <f t="shared" si="1"/>
        <v>Unreasonable</v>
      </c>
      <c r="O35" s="10" t="str">
        <f t="shared" si="2"/>
        <v>OK</v>
      </c>
      <c r="P35" s="10" t="str">
        <f t="shared" si="3"/>
        <v>OK</v>
      </c>
      <c r="Q35" s="13" t="str">
        <f t="shared" si="4"/>
        <v>OK</v>
      </c>
      <c r="S35" s="15" t="str">
        <f t="shared" si="7"/>
        <v>OK</v>
      </c>
      <c r="T35" s="13" t="str">
        <f t="shared" si="6"/>
        <v>OK</v>
      </c>
      <c r="V35" s="8" t="str">
        <f t="shared" si="5"/>
        <v>OK</v>
      </c>
      <c r="X35" s="2" t="s">
        <v>522</v>
      </c>
    </row>
    <row r="36" spans="2:24" x14ac:dyDescent="0.35">
      <c r="B36" s="8" t="s">
        <v>171</v>
      </c>
      <c r="C36" s="9">
        <v>30</v>
      </c>
      <c r="D36" s="10" t="s">
        <v>407</v>
      </c>
      <c r="E36" s="10" t="s">
        <v>409</v>
      </c>
      <c r="F36" s="11">
        <v>11000000</v>
      </c>
      <c r="G36" s="11" t="s">
        <v>493</v>
      </c>
      <c r="H36" s="13">
        <v>5.8537885146831975E-2</v>
      </c>
      <c r="J36" s="8">
        <v>50</v>
      </c>
      <c r="K36" s="14">
        <v>-6.6289999999999996</v>
      </c>
      <c r="M36" s="15" t="str">
        <f t="shared" si="0"/>
        <v>OK</v>
      </c>
      <c r="N36" s="10" t="str">
        <f t="shared" si="1"/>
        <v>OK</v>
      </c>
      <c r="O36" s="10" t="str">
        <f t="shared" si="2"/>
        <v>OK</v>
      </c>
      <c r="P36" s="10" t="str">
        <f t="shared" si="3"/>
        <v>OK</v>
      </c>
      <c r="Q36" s="13" t="str">
        <f t="shared" si="4"/>
        <v>OK</v>
      </c>
      <c r="S36" s="15" t="str">
        <f t="shared" si="7"/>
        <v>OK</v>
      </c>
      <c r="T36" s="13" t="str">
        <f t="shared" si="6"/>
        <v>Negative</v>
      </c>
      <c r="V36" s="8" t="str">
        <f t="shared" si="5"/>
        <v>OK</v>
      </c>
    </row>
    <row r="37" spans="2:24" x14ac:dyDescent="0.35">
      <c r="B37" s="8" t="s">
        <v>404</v>
      </c>
      <c r="C37" s="9">
        <v>31</v>
      </c>
      <c r="D37" s="10" t="s">
        <v>406</v>
      </c>
      <c r="E37" s="10" t="s">
        <v>409</v>
      </c>
      <c r="F37" s="11">
        <v>10000000</v>
      </c>
      <c r="G37" s="11" t="s">
        <v>493</v>
      </c>
      <c r="H37" s="13">
        <v>1.0187425310185303</v>
      </c>
      <c r="J37" s="8">
        <v>51</v>
      </c>
      <c r="K37" s="14">
        <v>6.7949999999999999</v>
      </c>
      <c r="M37" s="15" t="str">
        <f t="shared" si="0"/>
        <v>OK</v>
      </c>
      <c r="N37" s="10" t="str">
        <f t="shared" si="1"/>
        <v>OK</v>
      </c>
      <c r="O37" s="10" t="str">
        <f t="shared" si="2"/>
        <v>OK</v>
      </c>
      <c r="P37" s="10" t="str">
        <f t="shared" si="3"/>
        <v>OK</v>
      </c>
      <c r="Q37" s="13" t="str">
        <f t="shared" si="4"/>
        <v>OK</v>
      </c>
      <c r="S37" s="15" t="str">
        <f t="shared" si="7"/>
        <v>OK</v>
      </c>
      <c r="T37" s="13" t="str">
        <f t="shared" si="6"/>
        <v>OK</v>
      </c>
      <c r="V37" s="8" t="str">
        <f t="shared" si="5"/>
        <v>OK</v>
      </c>
      <c r="X37" s="7" t="s">
        <v>418</v>
      </c>
    </row>
    <row r="38" spans="2:24" x14ac:dyDescent="0.35">
      <c r="B38" s="8" t="s">
        <v>293</v>
      </c>
      <c r="C38" s="9">
        <v>24</v>
      </c>
      <c r="D38" s="10" t="s">
        <v>406</v>
      </c>
      <c r="E38" s="10" t="s">
        <v>410</v>
      </c>
      <c r="F38" s="11">
        <v>12000000</v>
      </c>
      <c r="G38" s="11" t="s">
        <v>493</v>
      </c>
      <c r="H38" s="13">
        <v>-0.99966652793824351</v>
      </c>
      <c r="J38" s="8">
        <v>52</v>
      </c>
      <c r="K38" s="14">
        <v>6.9649999999999999</v>
      </c>
      <c r="M38" s="15" t="str">
        <f t="shared" si="0"/>
        <v>OK</v>
      </c>
      <c r="N38" s="10" t="str">
        <f t="shared" si="1"/>
        <v>OK</v>
      </c>
      <c r="O38" s="10" t="str">
        <f t="shared" si="2"/>
        <v>OK</v>
      </c>
      <c r="P38" s="10" t="str">
        <f t="shared" si="3"/>
        <v>OK</v>
      </c>
      <c r="Q38" s="13" t="str">
        <f t="shared" si="4"/>
        <v>OK</v>
      </c>
      <c r="S38" s="15" t="str">
        <f t="shared" si="7"/>
        <v>OK</v>
      </c>
      <c r="T38" s="13" t="str">
        <f t="shared" si="6"/>
        <v>OK</v>
      </c>
      <c r="V38" s="8" t="str">
        <f t="shared" si="5"/>
        <v>OK</v>
      </c>
      <c r="X38" s="2" t="s">
        <v>541</v>
      </c>
    </row>
    <row r="39" spans="2:24" x14ac:dyDescent="0.35">
      <c r="B39" s="8" t="s">
        <v>173</v>
      </c>
      <c r="C39" s="9">
        <v>58</v>
      </c>
      <c r="D39" s="10" t="s">
        <v>407</v>
      </c>
      <c r="E39" s="10" t="s">
        <v>410</v>
      </c>
      <c r="F39" s="11">
        <v>11000000</v>
      </c>
      <c r="G39" s="11" t="s">
        <v>493</v>
      </c>
      <c r="H39" s="13">
        <v>0.43111462539109158</v>
      </c>
      <c r="J39" s="8">
        <v>53</v>
      </c>
      <c r="K39" s="14">
        <v>7.1390000000000002</v>
      </c>
      <c r="M39" s="15" t="str">
        <f t="shared" si="0"/>
        <v>OK</v>
      </c>
      <c r="N39" s="10" t="str">
        <f t="shared" si="1"/>
        <v>OK</v>
      </c>
      <c r="O39" s="10" t="str">
        <f t="shared" si="2"/>
        <v>OK</v>
      </c>
      <c r="P39" s="10" t="str">
        <f t="shared" si="3"/>
        <v>OK</v>
      </c>
      <c r="Q39" s="13" t="str">
        <f t="shared" si="4"/>
        <v>OK</v>
      </c>
      <c r="S39" s="15" t="str">
        <f t="shared" si="7"/>
        <v>OK</v>
      </c>
      <c r="T39" s="13" t="str">
        <f t="shared" si="6"/>
        <v>OK</v>
      </c>
      <c r="V39" s="8" t="str">
        <f t="shared" si="5"/>
        <v>OK</v>
      </c>
    </row>
    <row r="40" spans="2:24" x14ac:dyDescent="0.35">
      <c r="B40" s="8" t="s">
        <v>205</v>
      </c>
      <c r="C40" s="9">
        <v>37</v>
      </c>
      <c r="D40" s="10" t="s">
        <v>406</v>
      </c>
      <c r="E40" s="10" t="s">
        <v>409</v>
      </c>
      <c r="F40" s="11">
        <v>12000000</v>
      </c>
      <c r="G40" s="11" t="s">
        <v>492</v>
      </c>
      <c r="H40" s="13">
        <v>-0.89902673654845577</v>
      </c>
      <c r="J40" s="8">
        <v>54</v>
      </c>
      <c r="K40" s="14">
        <v>7.3170000000000002</v>
      </c>
      <c r="M40" s="15" t="str">
        <f t="shared" si="0"/>
        <v>OK</v>
      </c>
      <c r="N40" s="10" t="str">
        <f t="shared" si="1"/>
        <v>OK</v>
      </c>
      <c r="O40" s="10" t="str">
        <f t="shared" si="2"/>
        <v>OK</v>
      </c>
      <c r="P40" s="10" t="str">
        <f t="shared" si="3"/>
        <v>OK</v>
      </c>
      <c r="Q40" s="13" t="str">
        <f t="shared" si="4"/>
        <v>OK</v>
      </c>
      <c r="S40" s="15" t="str">
        <f t="shared" si="7"/>
        <v>OK</v>
      </c>
      <c r="T40" s="13" t="str">
        <f t="shared" si="6"/>
        <v>OK</v>
      </c>
      <c r="V40" s="8" t="str">
        <f t="shared" si="5"/>
        <v>OK</v>
      </c>
    </row>
    <row r="41" spans="2:24" x14ac:dyDescent="0.35">
      <c r="B41" s="8" t="s">
        <v>300</v>
      </c>
      <c r="C41" s="9">
        <v>23</v>
      </c>
      <c r="D41" s="10" t="s">
        <v>407</v>
      </c>
      <c r="E41" s="10" t="s">
        <v>409</v>
      </c>
      <c r="F41" s="11">
        <v>10000000</v>
      </c>
      <c r="G41" s="11" t="s">
        <v>493</v>
      </c>
      <c r="H41" s="13">
        <v>0.42109056090233771</v>
      </c>
      <c r="J41" s="8">
        <v>55</v>
      </c>
      <c r="K41" s="14">
        <v>7.5</v>
      </c>
      <c r="M41" s="15" t="str">
        <f t="shared" si="0"/>
        <v>OK</v>
      </c>
      <c r="N41" s="10" t="str">
        <f t="shared" si="1"/>
        <v>OK</v>
      </c>
      <c r="O41" s="10" t="str">
        <f t="shared" si="2"/>
        <v>OK</v>
      </c>
      <c r="P41" s="10" t="str">
        <f t="shared" si="3"/>
        <v>OK</v>
      </c>
      <c r="Q41" s="13" t="str">
        <f t="shared" si="4"/>
        <v>OK</v>
      </c>
      <c r="S41" s="15" t="str">
        <f t="shared" si="7"/>
        <v>OK</v>
      </c>
      <c r="T41" s="13" t="str">
        <f t="shared" si="6"/>
        <v>OK</v>
      </c>
      <c r="V41" s="8" t="str">
        <f t="shared" si="5"/>
        <v>OK</v>
      </c>
    </row>
    <row r="42" spans="2:24" x14ac:dyDescent="0.35">
      <c r="B42" s="8" t="s">
        <v>79</v>
      </c>
      <c r="C42" s="9">
        <v>49</v>
      </c>
      <c r="D42" s="10" t="s">
        <v>406</v>
      </c>
      <c r="E42" s="10" t="s">
        <v>411</v>
      </c>
      <c r="F42" s="11">
        <v>11000000</v>
      </c>
      <c r="G42" s="11" t="s">
        <v>493</v>
      </c>
      <c r="H42" s="13">
        <v>-1.0014395996295131</v>
      </c>
      <c r="J42" s="8">
        <v>56</v>
      </c>
      <c r="K42" s="14">
        <v>7.45</v>
      </c>
      <c r="M42" s="15" t="str">
        <f t="shared" si="0"/>
        <v>OK</v>
      </c>
      <c r="N42" s="10" t="str">
        <f t="shared" si="1"/>
        <v>OK</v>
      </c>
      <c r="O42" s="10" t="str">
        <f t="shared" si="2"/>
        <v>OK</v>
      </c>
      <c r="P42" s="10" t="str">
        <f t="shared" si="3"/>
        <v>OK</v>
      </c>
      <c r="Q42" s="13" t="str">
        <f t="shared" si="4"/>
        <v>OK</v>
      </c>
      <c r="S42" s="15" t="str">
        <f t="shared" si="7"/>
        <v>OK</v>
      </c>
      <c r="T42" s="13" t="str">
        <f t="shared" si="6"/>
        <v>Unreasonable</v>
      </c>
      <c r="V42" s="8" t="str">
        <f t="shared" si="5"/>
        <v>OK</v>
      </c>
    </row>
    <row r="43" spans="2:24" x14ac:dyDescent="0.35">
      <c r="B43" s="8" t="s">
        <v>125</v>
      </c>
      <c r="C43" s="9">
        <v>20</v>
      </c>
      <c r="D43" s="10" t="s">
        <v>406</v>
      </c>
      <c r="E43" s="10" t="s">
        <v>412</v>
      </c>
      <c r="F43" s="11">
        <v>12000000</v>
      </c>
      <c r="G43" s="11" t="s">
        <v>493</v>
      </c>
      <c r="H43" s="13">
        <v>0.27118825216659104</v>
      </c>
      <c r="J43" s="8">
        <v>57</v>
      </c>
      <c r="K43" s="14">
        <v>7.88</v>
      </c>
      <c r="M43" s="15" t="str">
        <f t="shared" si="0"/>
        <v>OK</v>
      </c>
      <c r="N43" s="10" t="str">
        <f t="shared" si="1"/>
        <v>OK</v>
      </c>
      <c r="O43" s="10" t="str">
        <f t="shared" si="2"/>
        <v>OK</v>
      </c>
      <c r="P43" s="10" t="str">
        <f t="shared" si="3"/>
        <v>OK</v>
      </c>
      <c r="Q43" s="13" t="str">
        <f t="shared" si="4"/>
        <v>OK</v>
      </c>
      <c r="S43" s="15" t="str">
        <f t="shared" si="7"/>
        <v>OK</v>
      </c>
      <c r="T43" s="13" t="str">
        <f t="shared" si="6"/>
        <v>OK</v>
      </c>
      <c r="V43" s="8" t="str">
        <f t="shared" si="5"/>
        <v>OK</v>
      </c>
    </row>
    <row r="44" spans="2:24" x14ac:dyDescent="0.35">
      <c r="B44" s="8" t="s">
        <v>243</v>
      </c>
      <c r="C44" s="9">
        <v>25</v>
      </c>
      <c r="D44" s="10" t="s">
        <v>406</v>
      </c>
      <c r="E44" s="10" t="s">
        <v>409</v>
      </c>
      <c r="F44" s="11">
        <v>13000000</v>
      </c>
      <c r="G44" s="11" t="s">
        <v>493</v>
      </c>
      <c r="H44" s="13">
        <v>2.5381062435970625</v>
      </c>
      <c r="J44" s="8">
        <v>58</v>
      </c>
      <c r="K44" s="14">
        <v>8.077</v>
      </c>
      <c r="M44" s="15" t="str">
        <f t="shared" si="0"/>
        <v>OK</v>
      </c>
      <c r="N44" s="10" t="str">
        <f t="shared" si="1"/>
        <v>OK</v>
      </c>
      <c r="O44" s="10" t="str">
        <f t="shared" si="2"/>
        <v>OK</v>
      </c>
      <c r="P44" s="10" t="str">
        <f t="shared" si="3"/>
        <v>OK</v>
      </c>
      <c r="Q44" s="13" t="str">
        <f t="shared" si="4"/>
        <v>OK</v>
      </c>
      <c r="S44" s="15" t="str">
        <f t="shared" si="7"/>
        <v>OK</v>
      </c>
      <c r="T44" s="13" t="str">
        <f t="shared" si="6"/>
        <v>OK</v>
      </c>
      <c r="V44" s="8" t="str">
        <f t="shared" si="5"/>
        <v>OK</v>
      </c>
    </row>
    <row r="45" spans="2:24" x14ac:dyDescent="0.35">
      <c r="B45" s="8" t="s">
        <v>152</v>
      </c>
      <c r="C45" s="9">
        <v>29</v>
      </c>
      <c r="D45" s="10" t="s">
        <v>407</v>
      </c>
      <c r="E45" s="10" t="s">
        <v>412</v>
      </c>
      <c r="F45" s="11">
        <v>-10000000</v>
      </c>
      <c r="G45" s="11" t="s">
        <v>493</v>
      </c>
      <c r="H45" s="13">
        <v>-2.2736015933893294</v>
      </c>
      <c r="J45" s="8">
        <v>59</v>
      </c>
      <c r="K45" s="14">
        <v>8.2789999999999999</v>
      </c>
      <c r="M45" s="15" t="str">
        <f t="shared" si="0"/>
        <v>OK</v>
      </c>
      <c r="N45" s="10" t="str">
        <f t="shared" si="1"/>
        <v>OK</v>
      </c>
      <c r="O45" s="10" t="str">
        <f t="shared" si="2"/>
        <v>OK</v>
      </c>
      <c r="P45" s="10" t="str">
        <f t="shared" si="3"/>
        <v>Negative</v>
      </c>
      <c r="Q45" s="13" t="str">
        <f t="shared" si="4"/>
        <v>OK</v>
      </c>
      <c r="S45" s="15" t="str">
        <f t="shared" si="7"/>
        <v>OK</v>
      </c>
      <c r="T45" s="13" t="str">
        <f t="shared" si="6"/>
        <v>OK</v>
      </c>
      <c r="V45" s="8" t="str">
        <f t="shared" si="5"/>
        <v>OK</v>
      </c>
    </row>
    <row r="46" spans="2:24" ht="15" thickBot="1" x14ac:dyDescent="0.4">
      <c r="B46" s="8" t="s">
        <v>277</v>
      </c>
      <c r="C46" s="9">
        <v>34</v>
      </c>
      <c r="D46" s="10" t="s">
        <v>407</v>
      </c>
      <c r="E46" s="10" t="s">
        <v>410</v>
      </c>
      <c r="F46" s="11">
        <v>10000000</v>
      </c>
      <c r="G46" s="11" t="s">
        <v>493</v>
      </c>
      <c r="H46" s="13">
        <v>-1.5533812728287839</v>
      </c>
      <c r="J46" s="16">
        <v>60</v>
      </c>
      <c r="K46" s="17">
        <v>8.4860000000000007</v>
      </c>
      <c r="M46" s="15" t="str">
        <f t="shared" si="0"/>
        <v>OK</v>
      </c>
      <c r="N46" s="10" t="str">
        <f t="shared" si="1"/>
        <v>OK</v>
      </c>
      <c r="O46" s="10" t="str">
        <f t="shared" si="2"/>
        <v>OK</v>
      </c>
      <c r="P46" s="10" t="str">
        <f t="shared" si="3"/>
        <v>OK</v>
      </c>
      <c r="Q46" s="13" t="str">
        <f t="shared" si="4"/>
        <v>OK</v>
      </c>
      <c r="S46" s="22" t="str">
        <f t="shared" si="7"/>
        <v>OK</v>
      </c>
      <c r="T46" s="21" t="str">
        <f t="shared" si="6"/>
        <v>OK</v>
      </c>
      <c r="V46" s="8" t="str">
        <f t="shared" si="5"/>
        <v>OK</v>
      </c>
    </row>
    <row r="47" spans="2:24" x14ac:dyDescent="0.35">
      <c r="B47" s="8" t="s">
        <v>369</v>
      </c>
      <c r="C47" s="9">
        <v>54</v>
      </c>
      <c r="D47" s="10" t="s">
        <v>407</v>
      </c>
      <c r="E47" s="10" t="s">
        <v>411</v>
      </c>
      <c r="F47" s="11">
        <v>9000000</v>
      </c>
      <c r="G47" s="11" t="s">
        <v>493</v>
      </c>
      <c r="H47" s="13">
        <v>-0.69678167272878067</v>
      </c>
      <c r="M47" s="15" t="str">
        <f t="shared" si="0"/>
        <v>OK</v>
      </c>
      <c r="N47" s="10" t="str">
        <f t="shared" si="1"/>
        <v>OK</v>
      </c>
      <c r="O47" s="10" t="str">
        <f t="shared" si="2"/>
        <v>OK</v>
      </c>
      <c r="P47" s="10" t="str">
        <f t="shared" si="3"/>
        <v>OK</v>
      </c>
      <c r="Q47" s="13" t="str">
        <f t="shared" si="4"/>
        <v>OK</v>
      </c>
      <c r="V47" s="8" t="str">
        <f t="shared" si="5"/>
        <v>OK</v>
      </c>
    </row>
    <row r="48" spans="2:24" x14ac:dyDescent="0.35">
      <c r="B48" s="8" t="s">
        <v>105</v>
      </c>
      <c r="C48" s="9">
        <v>55</v>
      </c>
      <c r="D48" s="10" t="s">
        <v>406</v>
      </c>
      <c r="E48" s="10" t="s">
        <v>411</v>
      </c>
      <c r="F48" s="11">
        <v>9000000</v>
      </c>
      <c r="G48" s="11" t="s">
        <v>493</v>
      </c>
      <c r="H48" s="13">
        <v>-0.16145025199562585</v>
      </c>
      <c r="M48" s="15" t="str">
        <f t="shared" si="0"/>
        <v>OK</v>
      </c>
      <c r="N48" s="10" t="str">
        <f t="shared" si="1"/>
        <v>OK</v>
      </c>
      <c r="O48" s="10" t="str">
        <f t="shared" si="2"/>
        <v>OK</v>
      </c>
      <c r="P48" s="10" t="str">
        <f t="shared" si="3"/>
        <v>OK</v>
      </c>
      <c r="Q48" s="13" t="str">
        <f t="shared" si="4"/>
        <v>OK</v>
      </c>
      <c r="V48" s="8" t="str">
        <f t="shared" si="5"/>
        <v>OK</v>
      </c>
    </row>
    <row r="49" spans="2:22" x14ac:dyDescent="0.35">
      <c r="B49" s="8" t="s">
        <v>328</v>
      </c>
      <c r="C49" s="9">
        <v>35</v>
      </c>
      <c r="D49" s="10" t="s">
        <v>407</v>
      </c>
      <c r="E49" s="10" t="s">
        <v>411</v>
      </c>
      <c r="F49" s="11">
        <v>8000000</v>
      </c>
      <c r="G49" s="11" t="s">
        <v>493</v>
      </c>
      <c r="H49" s="13">
        <v>1.1514516135195962</v>
      </c>
      <c r="M49" s="15" t="str">
        <f t="shared" si="0"/>
        <v>OK</v>
      </c>
      <c r="N49" s="10" t="str">
        <f t="shared" si="1"/>
        <v>OK</v>
      </c>
      <c r="O49" s="10" t="str">
        <f t="shared" si="2"/>
        <v>OK</v>
      </c>
      <c r="P49" s="10" t="str">
        <f t="shared" si="3"/>
        <v>OK</v>
      </c>
      <c r="Q49" s="13" t="str">
        <f t="shared" si="4"/>
        <v>OK</v>
      </c>
      <c r="V49" s="8" t="str">
        <f t="shared" si="5"/>
        <v>OK</v>
      </c>
    </row>
    <row r="50" spans="2:22" x14ac:dyDescent="0.35">
      <c r="B50" s="8" t="s">
        <v>373</v>
      </c>
      <c r="C50" s="9">
        <v>25</v>
      </c>
      <c r="D50" s="10" t="s">
        <v>406</v>
      </c>
      <c r="E50" s="10" t="s">
        <v>411</v>
      </c>
      <c r="F50" s="11">
        <v>9000000</v>
      </c>
      <c r="G50" s="11" t="s">
        <v>493</v>
      </c>
      <c r="H50" s="13">
        <v>0.74526236999668949</v>
      </c>
      <c r="M50" s="15" t="str">
        <f t="shared" si="0"/>
        <v>OK</v>
      </c>
      <c r="N50" s="10" t="str">
        <f t="shared" si="1"/>
        <v>OK</v>
      </c>
      <c r="O50" s="10" t="str">
        <f t="shared" si="2"/>
        <v>OK</v>
      </c>
      <c r="P50" s="10" t="str">
        <f t="shared" si="3"/>
        <v>OK</v>
      </c>
      <c r="Q50" s="13" t="str">
        <f t="shared" si="4"/>
        <v>OK</v>
      </c>
      <c r="V50" s="8" t="str">
        <f t="shared" si="5"/>
        <v>OK</v>
      </c>
    </row>
    <row r="51" spans="2:22" x14ac:dyDescent="0.35">
      <c r="B51" s="8" t="s">
        <v>324</v>
      </c>
      <c r="C51" s="9">
        <v>34</v>
      </c>
      <c r="D51" s="10" t="s">
        <v>407</v>
      </c>
      <c r="E51" s="10" t="s">
        <v>409</v>
      </c>
      <c r="F51" s="11">
        <v>11000000</v>
      </c>
      <c r="G51" s="11" t="s">
        <v>493</v>
      </c>
      <c r="H51" s="13">
        <v>-1.9679367213992494</v>
      </c>
      <c r="M51" s="15" t="str">
        <f t="shared" si="0"/>
        <v>OK</v>
      </c>
      <c r="N51" s="10" t="str">
        <f t="shared" si="1"/>
        <v>OK</v>
      </c>
      <c r="O51" s="10" t="str">
        <f t="shared" si="2"/>
        <v>OK</v>
      </c>
      <c r="P51" s="10" t="str">
        <f t="shared" si="3"/>
        <v>OK</v>
      </c>
      <c r="Q51" s="13" t="str">
        <f t="shared" si="4"/>
        <v>OK</v>
      </c>
      <c r="V51" s="8" t="str">
        <f t="shared" si="5"/>
        <v>OK</v>
      </c>
    </row>
    <row r="52" spans="2:22" x14ac:dyDescent="0.35">
      <c r="B52" s="8" t="s">
        <v>44</v>
      </c>
      <c r="C52" s="9">
        <v>24</v>
      </c>
      <c r="D52" s="10" t="s">
        <v>407</v>
      </c>
      <c r="E52" s="10" t="s">
        <v>409</v>
      </c>
      <c r="F52" s="11">
        <v>11000000</v>
      </c>
      <c r="G52" s="11" t="s">
        <v>493</v>
      </c>
      <c r="H52" s="13">
        <v>0.71643183421922829</v>
      </c>
      <c r="M52" s="15" t="str">
        <f t="shared" si="0"/>
        <v>OK</v>
      </c>
      <c r="N52" s="10" t="str">
        <f t="shared" si="1"/>
        <v>OK</v>
      </c>
      <c r="O52" s="10" t="str">
        <f t="shared" si="2"/>
        <v>OK</v>
      </c>
      <c r="P52" s="10" t="str">
        <f t="shared" si="3"/>
        <v>OK</v>
      </c>
      <c r="Q52" s="13" t="str">
        <f t="shared" si="4"/>
        <v>OK</v>
      </c>
      <c r="V52" s="8" t="str">
        <f t="shared" si="5"/>
        <v>OK</v>
      </c>
    </row>
    <row r="53" spans="2:22" x14ac:dyDescent="0.35">
      <c r="B53" s="8" t="s">
        <v>320</v>
      </c>
      <c r="C53" s="9">
        <v>45</v>
      </c>
      <c r="D53" s="10" t="s">
        <v>406</v>
      </c>
      <c r="E53" s="10" t="s">
        <v>411</v>
      </c>
      <c r="F53" s="11">
        <v>9000000</v>
      </c>
      <c r="G53" s="11" t="s">
        <v>493</v>
      </c>
      <c r="H53" s="13">
        <v>-5.6839988893259093E-2</v>
      </c>
      <c r="M53" s="15" t="str">
        <f t="shared" si="0"/>
        <v>OK</v>
      </c>
      <c r="N53" s="10" t="str">
        <f t="shared" si="1"/>
        <v>OK</v>
      </c>
      <c r="O53" s="10" t="str">
        <f t="shared" si="2"/>
        <v>OK</v>
      </c>
      <c r="P53" s="10" t="str">
        <f t="shared" si="3"/>
        <v>OK</v>
      </c>
      <c r="Q53" s="13" t="str">
        <f t="shared" si="4"/>
        <v>OK</v>
      </c>
      <c r="V53" s="8" t="str">
        <f t="shared" si="5"/>
        <v>OK</v>
      </c>
    </row>
    <row r="54" spans="2:22" x14ac:dyDescent="0.35">
      <c r="B54" s="8" t="s">
        <v>249</v>
      </c>
      <c r="C54" s="9">
        <v>22</v>
      </c>
      <c r="D54" s="10" t="s">
        <v>407</v>
      </c>
      <c r="E54" s="10" t="s">
        <v>412</v>
      </c>
      <c r="F54" s="11">
        <v>9000000</v>
      </c>
      <c r="G54" s="11" t="s">
        <v>493</v>
      </c>
      <c r="H54" s="13">
        <v>0.45910489007086391</v>
      </c>
      <c r="M54" s="15" t="str">
        <f t="shared" si="0"/>
        <v>OK</v>
      </c>
      <c r="N54" s="10" t="str">
        <f t="shared" si="1"/>
        <v>OK</v>
      </c>
      <c r="O54" s="10" t="str">
        <f t="shared" si="2"/>
        <v>OK</v>
      </c>
      <c r="P54" s="10" t="str">
        <f t="shared" si="3"/>
        <v>OK</v>
      </c>
      <c r="Q54" s="13" t="str">
        <f t="shared" si="4"/>
        <v>OK</v>
      </c>
      <c r="V54" s="8" t="str">
        <f t="shared" si="5"/>
        <v>OK</v>
      </c>
    </row>
    <row r="55" spans="2:22" x14ac:dyDescent="0.35">
      <c r="B55" s="8" t="s">
        <v>228</v>
      </c>
      <c r="C55" s="9">
        <v>43</v>
      </c>
      <c r="D55" s="10" t="s">
        <v>407</v>
      </c>
      <c r="E55" s="10" t="s">
        <v>412</v>
      </c>
      <c r="F55" s="11">
        <v>12000000</v>
      </c>
      <c r="G55" s="11" t="s">
        <v>493</v>
      </c>
      <c r="H55" s="13">
        <v>-0.3561152238459942</v>
      </c>
      <c r="M55" s="15" t="str">
        <f t="shared" si="0"/>
        <v>OK</v>
      </c>
      <c r="N55" s="10" t="str">
        <f t="shared" si="1"/>
        <v>OK</v>
      </c>
      <c r="O55" s="10" t="str">
        <f t="shared" si="2"/>
        <v>OK</v>
      </c>
      <c r="P55" s="10" t="str">
        <f t="shared" si="3"/>
        <v>OK</v>
      </c>
      <c r="Q55" s="13" t="str">
        <f t="shared" si="4"/>
        <v>OK</v>
      </c>
      <c r="V55" s="8" t="str">
        <f t="shared" si="5"/>
        <v>OK</v>
      </c>
    </row>
    <row r="56" spans="2:22" x14ac:dyDescent="0.35">
      <c r="B56" s="8" t="s">
        <v>252</v>
      </c>
      <c r="C56" s="9">
        <v>55</v>
      </c>
      <c r="D56" s="10" t="s">
        <v>407</v>
      </c>
      <c r="E56" s="10" t="s">
        <v>412</v>
      </c>
      <c r="F56" s="11">
        <v>13000000</v>
      </c>
      <c r="G56" s="11" t="s">
        <v>493</v>
      </c>
      <c r="H56" s="13">
        <v>1.8422794671917031E-3</v>
      </c>
      <c r="M56" s="15" t="str">
        <f t="shared" si="0"/>
        <v>OK</v>
      </c>
      <c r="N56" s="10" t="str">
        <f t="shared" si="1"/>
        <v>OK</v>
      </c>
      <c r="O56" s="10" t="str">
        <f t="shared" si="2"/>
        <v>OK</v>
      </c>
      <c r="P56" s="10" t="str">
        <f t="shared" si="3"/>
        <v>OK</v>
      </c>
      <c r="Q56" s="13" t="str">
        <f t="shared" si="4"/>
        <v>OK</v>
      </c>
      <c r="V56" s="8" t="str">
        <f t="shared" si="5"/>
        <v>OK</v>
      </c>
    </row>
    <row r="57" spans="2:22" x14ac:dyDescent="0.35">
      <c r="B57" s="8" t="s">
        <v>337</v>
      </c>
      <c r="C57" s="9">
        <v>23</v>
      </c>
      <c r="D57" s="10" t="s">
        <v>407</v>
      </c>
      <c r="E57" s="10" t="s">
        <v>411</v>
      </c>
      <c r="F57" s="11">
        <v>10000000</v>
      </c>
      <c r="G57" s="11" t="s">
        <v>493</v>
      </c>
      <c r="H57" s="13">
        <v>-0.67080321573468027</v>
      </c>
      <c r="M57" s="15" t="str">
        <f t="shared" si="0"/>
        <v>OK</v>
      </c>
      <c r="N57" s="10" t="str">
        <f t="shared" si="1"/>
        <v>OK</v>
      </c>
      <c r="O57" s="10" t="str">
        <f t="shared" si="2"/>
        <v>OK</v>
      </c>
      <c r="P57" s="10" t="str">
        <f t="shared" si="3"/>
        <v>OK</v>
      </c>
      <c r="Q57" s="13" t="str">
        <f t="shared" si="4"/>
        <v>OK</v>
      </c>
      <c r="V57" s="8" t="str">
        <f t="shared" si="5"/>
        <v>OK</v>
      </c>
    </row>
    <row r="58" spans="2:22" x14ac:dyDescent="0.35">
      <c r="B58" s="8" t="s">
        <v>212</v>
      </c>
      <c r="C58" s="9">
        <v>60</v>
      </c>
      <c r="D58" s="10" t="s">
        <v>407</v>
      </c>
      <c r="E58" s="10" t="s">
        <v>410</v>
      </c>
      <c r="F58" s="11">
        <v>9000000</v>
      </c>
      <c r="G58" s="11" t="s">
        <v>493</v>
      </c>
      <c r="H58" s="13">
        <v>-1.1167234051900294</v>
      </c>
      <c r="M58" s="15" t="str">
        <f t="shared" si="0"/>
        <v>OK</v>
      </c>
      <c r="N58" s="10" t="str">
        <f t="shared" si="1"/>
        <v>OK</v>
      </c>
      <c r="O58" s="10" t="str">
        <f t="shared" si="2"/>
        <v>OK</v>
      </c>
      <c r="P58" s="10" t="str">
        <f t="shared" si="3"/>
        <v>OK</v>
      </c>
      <c r="Q58" s="13" t="str">
        <f t="shared" si="4"/>
        <v>OK</v>
      </c>
      <c r="V58" s="8" t="str">
        <f t="shared" si="5"/>
        <v>OK</v>
      </c>
    </row>
    <row r="59" spans="2:22" x14ac:dyDescent="0.35">
      <c r="B59" s="8" t="s">
        <v>46</v>
      </c>
      <c r="C59" s="9">
        <v>53</v>
      </c>
      <c r="D59" s="10" t="s">
        <v>407</v>
      </c>
      <c r="E59" s="10" t="s">
        <v>412</v>
      </c>
      <c r="F59" s="11">
        <v>12000000</v>
      </c>
      <c r="G59" s="11" t="s">
        <v>493</v>
      </c>
      <c r="H59" s="13">
        <v>0.40300929568610178</v>
      </c>
      <c r="M59" s="15" t="str">
        <f t="shared" si="0"/>
        <v>OK</v>
      </c>
      <c r="N59" s="10" t="str">
        <f t="shared" si="1"/>
        <v>OK</v>
      </c>
      <c r="O59" s="10" t="str">
        <f t="shared" si="2"/>
        <v>OK</v>
      </c>
      <c r="P59" s="10" t="str">
        <f t="shared" si="3"/>
        <v>OK</v>
      </c>
      <c r="Q59" s="13" t="str">
        <f t="shared" si="4"/>
        <v>OK</v>
      </c>
      <c r="V59" s="8" t="str">
        <f t="shared" si="5"/>
        <v>OK</v>
      </c>
    </row>
    <row r="60" spans="2:22" x14ac:dyDescent="0.35">
      <c r="B60" s="8" t="s">
        <v>90</v>
      </c>
      <c r="C60" s="9">
        <v>46</v>
      </c>
      <c r="D60" s="10" t="s">
        <v>407</v>
      </c>
      <c r="E60" s="10" t="s">
        <v>412</v>
      </c>
      <c r="F60" s="11">
        <v>11000000</v>
      </c>
      <c r="G60" s="11" t="s">
        <v>493</v>
      </c>
      <c r="H60" s="13">
        <v>0.49448559275289911</v>
      </c>
      <c r="M60" s="15" t="str">
        <f t="shared" si="0"/>
        <v>OK</v>
      </c>
      <c r="N60" s="10" t="str">
        <f t="shared" si="1"/>
        <v>OK</v>
      </c>
      <c r="O60" s="10" t="str">
        <f t="shared" si="2"/>
        <v>OK</v>
      </c>
      <c r="P60" s="10" t="str">
        <f t="shared" si="3"/>
        <v>OK</v>
      </c>
      <c r="Q60" s="13" t="str">
        <f t="shared" si="4"/>
        <v>OK</v>
      </c>
      <c r="V60" s="8" t="str">
        <f t="shared" si="5"/>
        <v>OK</v>
      </c>
    </row>
    <row r="61" spans="2:22" x14ac:dyDescent="0.35">
      <c r="B61" s="8" t="s">
        <v>135</v>
      </c>
      <c r="C61" s="9">
        <v>33</v>
      </c>
      <c r="D61" s="10" t="s">
        <v>406</v>
      </c>
      <c r="E61" s="10" t="s">
        <v>409</v>
      </c>
      <c r="F61" s="11">
        <v>11000000</v>
      </c>
      <c r="G61" s="11" t="s">
        <v>493</v>
      </c>
      <c r="H61" s="13">
        <v>-1.3280585241291899E-2</v>
      </c>
      <c r="M61" s="15" t="str">
        <f t="shared" si="0"/>
        <v>OK</v>
      </c>
      <c r="N61" s="10" t="str">
        <f t="shared" si="1"/>
        <v>OK</v>
      </c>
      <c r="O61" s="10" t="str">
        <f t="shared" si="2"/>
        <v>OK</v>
      </c>
      <c r="P61" s="10" t="str">
        <f t="shared" si="3"/>
        <v>OK</v>
      </c>
      <c r="Q61" s="13" t="str">
        <f t="shared" si="4"/>
        <v>OK</v>
      </c>
      <c r="V61" s="8" t="str">
        <f t="shared" si="5"/>
        <v>OK</v>
      </c>
    </row>
    <row r="62" spans="2:22" x14ac:dyDescent="0.35">
      <c r="B62" s="8" t="s">
        <v>384</v>
      </c>
      <c r="C62" s="9">
        <v>38</v>
      </c>
      <c r="D62" s="10" t="s">
        <v>407</v>
      </c>
      <c r="E62" s="10" t="s">
        <v>409</v>
      </c>
      <c r="F62" s="11">
        <v>10000000</v>
      </c>
      <c r="G62" s="11" t="s">
        <v>493</v>
      </c>
      <c r="H62" s="13">
        <v>0.83430845550683963</v>
      </c>
      <c r="M62" s="15" t="str">
        <f t="shared" si="0"/>
        <v>OK</v>
      </c>
      <c r="N62" s="10" t="str">
        <f t="shared" si="1"/>
        <v>OK</v>
      </c>
      <c r="O62" s="10" t="str">
        <f t="shared" si="2"/>
        <v>OK</v>
      </c>
      <c r="P62" s="10" t="str">
        <f t="shared" si="3"/>
        <v>OK</v>
      </c>
      <c r="Q62" s="13" t="str">
        <f t="shared" si="4"/>
        <v>OK</v>
      </c>
      <c r="V62" s="8" t="str">
        <f t="shared" si="5"/>
        <v>OK</v>
      </c>
    </row>
    <row r="63" spans="2:22" x14ac:dyDescent="0.35">
      <c r="B63" s="8" t="s">
        <v>323</v>
      </c>
      <c r="C63" s="9">
        <v>30</v>
      </c>
      <c r="D63" s="10" t="s">
        <v>407</v>
      </c>
      <c r="E63" s="10" t="s">
        <v>411</v>
      </c>
      <c r="F63" s="11">
        <v>14000000</v>
      </c>
      <c r="G63" s="11" t="s">
        <v>493</v>
      </c>
      <c r="H63" s="13">
        <v>-0.12183251331651324</v>
      </c>
      <c r="M63" s="15" t="str">
        <f t="shared" si="0"/>
        <v>OK</v>
      </c>
      <c r="N63" s="10" t="str">
        <f t="shared" si="1"/>
        <v>OK</v>
      </c>
      <c r="O63" s="10" t="str">
        <f t="shared" si="2"/>
        <v>OK</v>
      </c>
      <c r="P63" s="10" t="str">
        <f t="shared" si="3"/>
        <v>OK</v>
      </c>
      <c r="Q63" s="13" t="str">
        <f t="shared" si="4"/>
        <v>OK</v>
      </c>
      <c r="V63" s="8" t="str">
        <f t="shared" si="5"/>
        <v>OK</v>
      </c>
    </row>
    <row r="64" spans="2:22" x14ac:dyDescent="0.35">
      <c r="B64" s="8" t="s">
        <v>401</v>
      </c>
      <c r="C64" s="9">
        <v>50</v>
      </c>
      <c r="D64" s="10" t="s">
        <v>406</v>
      </c>
      <c r="E64" s="10" t="s">
        <v>410</v>
      </c>
      <c r="F64" s="11"/>
      <c r="G64" s="11" t="s">
        <v>493</v>
      </c>
      <c r="H64" s="13">
        <v>0.36101342697428501</v>
      </c>
      <c r="M64" s="15" t="str">
        <f t="shared" si="0"/>
        <v>OK</v>
      </c>
      <c r="N64" s="10" t="str">
        <f t="shared" si="1"/>
        <v>OK</v>
      </c>
      <c r="O64" s="10" t="str">
        <f t="shared" si="2"/>
        <v>OK</v>
      </c>
      <c r="P64" s="10" t="str">
        <f t="shared" si="3"/>
        <v>Blank</v>
      </c>
      <c r="Q64" s="13" t="str">
        <f t="shared" si="4"/>
        <v>OK</v>
      </c>
      <c r="V64" s="8" t="str">
        <f t="shared" si="5"/>
        <v>OK</v>
      </c>
    </row>
    <row r="65" spans="2:22" x14ac:dyDescent="0.35">
      <c r="B65" s="8" t="s">
        <v>388</v>
      </c>
      <c r="C65" s="9">
        <v>23</v>
      </c>
      <c r="D65" s="10" t="s">
        <v>408</v>
      </c>
      <c r="E65" s="10" t="s">
        <v>412</v>
      </c>
      <c r="F65" s="11">
        <v>13000000</v>
      </c>
      <c r="G65" s="11" t="s">
        <v>493</v>
      </c>
      <c r="H65" s="13">
        <v>0.83550312934025173</v>
      </c>
      <c r="M65" s="15" t="str">
        <f t="shared" si="0"/>
        <v>OK</v>
      </c>
      <c r="N65" s="10" t="str">
        <f t="shared" si="1"/>
        <v>Unreasonable</v>
      </c>
      <c r="O65" s="10" t="str">
        <f t="shared" si="2"/>
        <v>OK</v>
      </c>
      <c r="P65" s="10" t="str">
        <f t="shared" si="3"/>
        <v>OK</v>
      </c>
      <c r="Q65" s="13" t="str">
        <f t="shared" si="4"/>
        <v>OK</v>
      </c>
      <c r="V65" s="8" t="str">
        <f t="shared" si="5"/>
        <v>OK</v>
      </c>
    </row>
    <row r="66" spans="2:22" x14ac:dyDescent="0.35">
      <c r="B66" s="8" t="s">
        <v>233</v>
      </c>
      <c r="C66" s="9">
        <v>58</v>
      </c>
      <c r="D66" s="10" t="s">
        <v>406</v>
      </c>
      <c r="E66" s="10" t="s">
        <v>409</v>
      </c>
      <c r="F66" s="11">
        <v>14000000</v>
      </c>
      <c r="G66" s="11" t="s">
        <v>493</v>
      </c>
      <c r="H66" s="13">
        <v>-1.2987024640524649</v>
      </c>
      <c r="M66" s="15" t="str">
        <f t="shared" si="0"/>
        <v>OK</v>
      </c>
      <c r="N66" s="10" t="str">
        <f t="shared" si="1"/>
        <v>OK</v>
      </c>
      <c r="O66" s="10" t="str">
        <f t="shared" si="2"/>
        <v>OK</v>
      </c>
      <c r="P66" s="10" t="str">
        <f t="shared" si="3"/>
        <v>OK</v>
      </c>
      <c r="Q66" s="13" t="str">
        <f t="shared" si="4"/>
        <v>OK</v>
      </c>
      <c r="V66" s="8" t="str">
        <f t="shared" si="5"/>
        <v>OK</v>
      </c>
    </row>
    <row r="67" spans="2:22" x14ac:dyDescent="0.35">
      <c r="B67" s="8" t="s">
        <v>80</v>
      </c>
      <c r="C67" s="9">
        <v>56</v>
      </c>
      <c r="D67" s="10" t="s">
        <v>406</v>
      </c>
      <c r="E67" s="10" t="s">
        <v>409</v>
      </c>
      <c r="F67" s="11">
        <v>12000000</v>
      </c>
      <c r="G67" s="11" t="s">
        <v>493</v>
      </c>
      <c r="H67" s="13">
        <v>-0.20903258901016183</v>
      </c>
      <c r="M67" s="15" t="str">
        <f t="shared" si="0"/>
        <v>OK</v>
      </c>
      <c r="N67" s="10" t="str">
        <f t="shared" si="1"/>
        <v>OK</v>
      </c>
      <c r="O67" s="10" t="str">
        <f t="shared" si="2"/>
        <v>OK</v>
      </c>
      <c r="P67" s="10" t="str">
        <f t="shared" si="3"/>
        <v>OK</v>
      </c>
      <c r="Q67" s="13" t="str">
        <f t="shared" si="4"/>
        <v>OK</v>
      </c>
      <c r="V67" s="8" t="str">
        <f t="shared" si="5"/>
        <v>OK</v>
      </c>
    </row>
    <row r="68" spans="2:22" x14ac:dyDescent="0.35">
      <c r="B68" s="8" t="s">
        <v>147</v>
      </c>
      <c r="C68" s="9">
        <v>44</v>
      </c>
      <c r="D68" s="10" t="s">
        <v>407</v>
      </c>
      <c r="E68" s="10" t="s">
        <v>411</v>
      </c>
      <c r="F68" s="11">
        <v>11000000</v>
      </c>
      <c r="G68" s="11" t="s">
        <v>493</v>
      </c>
      <c r="H68" s="13">
        <v>-0.59877465937991214</v>
      </c>
      <c r="M68" s="15" t="str">
        <f t="shared" ref="M68:M131" si="11">IF(C68&lt;0,"Negative",IF(C68=0,"Zero",IF(C68&gt;100,"Unreasonably High",IF(C68="","Blank","OK"))))</f>
        <v>OK</v>
      </c>
      <c r="N68" s="10" t="str">
        <f t="shared" ref="N68:N131" si="12">IF(D68="","Blank",IF(D68="F","OK",IF(D68="M","OK","Unreasonable")))</f>
        <v>OK</v>
      </c>
      <c r="O68" s="10" t="str">
        <f t="shared" ref="O68:O131" si="13">IF(E68="Education Loan","OK",IF(E68="Home Loan","OK",IF(E68="Personal Loan","OK",IF(E68="Vehicle Loan","OK",IF(E68="","Blank","Unreasonable")))))</f>
        <v>OK</v>
      </c>
      <c r="P68" s="10" t="str">
        <f t="shared" ref="P68:P131" si="14">IF(F68="","Blank",IF(F68&lt;0,"Negative",IF(F68=0,"Zero",IF(F68&gt;10^9,"Very High","OK"))))</f>
        <v>OK</v>
      </c>
      <c r="Q68" s="13" t="str">
        <f t="shared" ref="Q68:Q131" si="15">IF(G68="","Blank",IF(G68="Yes","OK",IF(G68="No","OK","Unreasonable")))</f>
        <v>OK</v>
      </c>
      <c r="V68" s="8" t="str">
        <f t="shared" ref="V68:V131" si="16">IF(VLOOKUP(C68,$J$4:$J$46,1,0)=C68,"OK","Check")</f>
        <v>OK</v>
      </c>
    </row>
    <row r="69" spans="2:22" x14ac:dyDescent="0.35">
      <c r="B69" s="8" t="s">
        <v>24</v>
      </c>
      <c r="C69" s="9">
        <v>21</v>
      </c>
      <c r="D69" s="10" t="s">
        <v>407</v>
      </c>
      <c r="E69" s="10" t="s">
        <v>409</v>
      </c>
      <c r="F69" s="11">
        <v>14000000</v>
      </c>
      <c r="G69" s="11" t="s">
        <v>493</v>
      </c>
      <c r="H69" s="13">
        <v>-0.24097018705135076</v>
      </c>
      <c r="M69" s="15" t="str">
        <f t="shared" si="11"/>
        <v>OK</v>
      </c>
      <c r="N69" s="10" t="str">
        <f t="shared" si="12"/>
        <v>OK</v>
      </c>
      <c r="O69" s="10" t="str">
        <f t="shared" si="13"/>
        <v>OK</v>
      </c>
      <c r="P69" s="10" t="str">
        <f t="shared" si="14"/>
        <v>OK</v>
      </c>
      <c r="Q69" s="13" t="str">
        <f t="shared" si="15"/>
        <v>OK</v>
      </c>
      <c r="V69" s="8" t="str">
        <f t="shared" si="16"/>
        <v>OK</v>
      </c>
    </row>
    <row r="70" spans="2:22" x14ac:dyDescent="0.35">
      <c r="B70" s="8" t="s">
        <v>348</v>
      </c>
      <c r="C70" s="9">
        <v>39</v>
      </c>
      <c r="D70" s="10" t="s">
        <v>406</v>
      </c>
      <c r="E70" s="10" t="s">
        <v>411</v>
      </c>
      <c r="F70" s="11">
        <v>9000000</v>
      </c>
      <c r="G70" s="11" t="s">
        <v>493</v>
      </c>
      <c r="H70" s="13">
        <v>-0.67099213176933403</v>
      </c>
      <c r="M70" s="15" t="str">
        <f t="shared" si="11"/>
        <v>OK</v>
      </c>
      <c r="N70" s="10" t="str">
        <f t="shared" si="12"/>
        <v>OK</v>
      </c>
      <c r="O70" s="10" t="str">
        <f t="shared" si="13"/>
        <v>OK</v>
      </c>
      <c r="P70" s="10" t="str">
        <f t="shared" si="14"/>
        <v>OK</v>
      </c>
      <c r="Q70" s="13" t="str">
        <f t="shared" si="15"/>
        <v>OK</v>
      </c>
      <c r="V70" s="8" t="str">
        <f t="shared" si="16"/>
        <v>OK</v>
      </c>
    </row>
    <row r="71" spans="2:22" x14ac:dyDescent="0.35">
      <c r="B71" s="8" t="s">
        <v>123</v>
      </c>
      <c r="C71" s="9">
        <v>54</v>
      </c>
      <c r="D71" s="10" t="s">
        <v>406</v>
      </c>
      <c r="E71" s="10" t="s">
        <v>409</v>
      </c>
      <c r="F71" s="11">
        <v>12000000</v>
      </c>
      <c r="G71" s="11" t="s">
        <v>493</v>
      </c>
      <c r="H71" s="13">
        <v>1.1334102732692422</v>
      </c>
      <c r="M71" s="15" t="str">
        <f t="shared" si="11"/>
        <v>OK</v>
      </c>
      <c r="N71" s="10" t="str">
        <f t="shared" si="12"/>
        <v>OK</v>
      </c>
      <c r="O71" s="10" t="str">
        <f t="shared" si="13"/>
        <v>OK</v>
      </c>
      <c r="P71" s="10" t="str">
        <f t="shared" si="14"/>
        <v>OK</v>
      </c>
      <c r="Q71" s="13" t="str">
        <f t="shared" si="15"/>
        <v>OK</v>
      </c>
      <c r="V71" s="8" t="str">
        <f t="shared" si="16"/>
        <v>OK</v>
      </c>
    </row>
    <row r="72" spans="2:22" x14ac:dyDescent="0.35">
      <c r="B72" s="8" t="s">
        <v>104</v>
      </c>
      <c r="C72" s="9">
        <v>28</v>
      </c>
      <c r="D72" s="10" t="s">
        <v>406</v>
      </c>
      <c r="E72" s="10" t="s">
        <v>411</v>
      </c>
      <c r="F72" s="11">
        <v>8000000</v>
      </c>
      <c r="G72" s="11" t="s">
        <v>493</v>
      </c>
      <c r="H72" s="13">
        <v>-0.81702182817390878</v>
      </c>
      <c r="M72" s="15" t="str">
        <f t="shared" si="11"/>
        <v>OK</v>
      </c>
      <c r="N72" s="10" t="str">
        <f t="shared" si="12"/>
        <v>OK</v>
      </c>
      <c r="O72" s="10" t="str">
        <f t="shared" si="13"/>
        <v>OK</v>
      </c>
      <c r="P72" s="10" t="str">
        <f t="shared" si="14"/>
        <v>OK</v>
      </c>
      <c r="Q72" s="13" t="str">
        <f t="shared" si="15"/>
        <v>OK</v>
      </c>
      <c r="V72" s="8" t="str">
        <f t="shared" si="16"/>
        <v>OK</v>
      </c>
    </row>
    <row r="73" spans="2:22" x14ac:dyDescent="0.35">
      <c r="B73" s="8" t="s">
        <v>56</v>
      </c>
      <c r="C73" s="9">
        <v>47</v>
      </c>
      <c r="D73" s="10" t="s">
        <v>407</v>
      </c>
      <c r="E73" s="10" t="s">
        <v>409</v>
      </c>
      <c r="F73" s="11">
        <v>8000000</v>
      </c>
      <c r="G73" s="11" t="s">
        <v>493</v>
      </c>
      <c r="H73" s="13">
        <v>0.68626009993917636</v>
      </c>
      <c r="M73" s="15" t="str">
        <f t="shared" si="11"/>
        <v>OK</v>
      </c>
      <c r="N73" s="10" t="str">
        <f t="shared" si="12"/>
        <v>OK</v>
      </c>
      <c r="O73" s="10" t="str">
        <f t="shared" si="13"/>
        <v>OK</v>
      </c>
      <c r="P73" s="10" t="str">
        <f t="shared" si="14"/>
        <v>OK</v>
      </c>
      <c r="Q73" s="13" t="str">
        <f t="shared" si="15"/>
        <v>OK</v>
      </c>
      <c r="V73" s="8" t="str">
        <f t="shared" si="16"/>
        <v>OK</v>
      </c>
    </row>
    <row r="74" spans="2:22" x14ac:dyDescent="0.35">
      <c r="B74" s="8" t="s">
        <v>226</v>
      </c>
      <c r="C74" s="9">
        <v>45</v>
      </c>
      <c r="D74" s="10" t="s">
        <v>407</v>
      </c>
      <c r="E74" s="10" t="s">
        <v>409</v>
      </c>
      <c r="F74" s="11">
        <v>9000000</v>
      </c>
      <c r="G74" s="11" t="s">
        <v>493</v>
      </c>
      <c r="H74" s="13">
        <v>-0.18094330205387393</v>
      </c>
      <c r="M74" s="15" t="str">
        <f t="shared" si="11"/>
        <v>OK</v>
      </c>
      <c r="N74" s="10" t="str">
        <f t="shared" si="12"/>
        <v>OK</v>
      </c>
      <c r="O74" s="10" t="str">
        <f t="shared" si="13"/>
        <v>OK</v>
      </c>
      <c r="P74" s="10" t="str">
        <f t="shared" si="14"/>
        <v>OK</v>
      </c>
      <c r="Q74" s="13" t="str">
        <f t="shared" si="15"/>
        <v>OK</v>
      </c>
      <c r="V74" s="8" t="str">
        <f t="shared" si="16"/>
        <v>OK</v>
      </c>
    </row>
    <row r="75" spans="2:22" x14ac:dyDescent="0.35">
      <c r="B75" s="8" t="s">
        <v>62</v>
      </c>
      <c r="C75" s="9">
        <v>19</v>
      </c>
      <c r="D75" s="10" t="s">
        <v>407</v>
      </c>
      <c r="E75" s="10" t="s">
        <v>411</v>
      </c>
      <c r="F75" s="11">
        <v>11000000</v>
      </c>
      <c r="G75" s="11" t="s">
        <v>493</v>
      </c>
      <c r="H75" s="13">
        <v>-1.9148717415226493</v>
      </c>
      <c r="M75" s="15" t="str">
        <f t="shared" si="11"/>
        <v>OK</v>
      </c>
      <c r="N75" s="10" t="str">
        <f t="shared" si="12"/>
        <v>OK</v>
      </c>
      <c r="O75" s="10" t="str">
        <f t="shared" si="13"/>
        <v>OK</v>
      </c>
      <c r="P75" s="10" t="str">
        <f t="shared" si="14"/>
        <v>OK</v>
      </c>
      <c r="Q75" s="13" t="str">
        <f t="shared" si="15"/>
        <v>OK</v>
      </c>
      <c r="V75" s="8" t="str">
        <f t="shared" si="16"/>
        <v>OK</v>
      </c>
    </row>
    <row r="76" spans="2:22" x14ac:dyDescent="0.35">
      <c r="B76" s="8" t="s">
        <v>67</v>
      </c>
      <c r="C76" s="9">
        <v>24</v>
      </c>
      <c r="D76" s="10" t="s">
        <v>406</v>
      </c>
      <c r="E76" s="10" t="s">
        <v>411</v>
      </c>
      <c r="F76" s="11">
        <v>12000000</v>
      </c>
      <c r="G76" s="11" t="s">
        <v>493</v>
      </c>
      <c r="H76" s="13">
        <v>5.0680307634786183E-3</v>
      </c>
      <c r="M76" s="15" t="str">
        <f t="shared" si="11"/>
        <v>OK</v>
      </c>
      <c r="N76" s="10" t="str">
        <f t="shared" si="12"/>
        <v>OK</v>
      </c>
      <c r="O76" s="10" t="str">
        <f t="shared" si="13"/>
        <v>OK</v>
      </c>
      <c r="P76" s="10" t="str">
        <f t="shared" si="14"/>
        <v>OK</v>
      </c>
      <c r="Q76" s="13" t="str">
        <f t="shared" si="15"/>
        <v>OK</v>
      </c>
      <c r="V76" s="8" t="str">
        <f t="shared" si="16"/>
        <v>OK</v>
      </c>
    </row>
    <row r="77" spans="2:22" x14ac:dyDescent="0.35">
      <c r="B77" s="8" t="s">
        <v>307</v>
      </c>
      <c r="C77" s="9">
        <v>44</v>
      </c>
      <c r="D77" s="10" t="s">
        <v>406</v>
      </c>
      <c r="E77" s="10" t="s">
        <v>409</v>
      </c>
      <c r="F77" s="11">
        <v>10000000</v>
      </c>
      <c r="G77" s="11"/>
      <c r="H77" s="13">
        <v>1.1425570219734418</v>
      </c>
      <c r="M77" s="15" t="str">
        <f t="shared" si="11"/>
        <v>OK</v>
      </c>
      <c r="N77" s="10" t="str">
        <f t="shared" si="12"/>
        <v>OK</v>
      </c>
      <c r="O77" s="10" t="str">
        <f t="shared" si="13"/>
        <v>OK</v>
      </c>
      <c r="P77" s="10" t="str">
        <f t="shared" si="14"/>
        <v>OK</v>
      </c>
      <c r="Q77" s="13" t="str">
        <f t="shared" si="15"/>
        <v>Blank</v>
      </c>
      <c r="V77" s="8" t="str">
        <f t="shared" si="16"/>
        <v>OK</v>
      </c>
    </row>
    <row r="78" spans="2:22" x14ac:dyDescent="0.35">
      <c r="B78" s="8" t="s">
        <v>75</v>
      </c>
      <c r="C78" s="9">
        <v>18</v>
      </c>
      <c r="D78" s="10" t="s">
        <v>407</v>
      </c>
      <c r="E78" s="10" t="s">
        <v>410</v>
      </c>
      <c r="F78" s="11">
        <v>10000000</v>
      </c>
      <c r="G78" s="11" t="s">
        <v>493</v>
      </c>
      <c r="H78" s="13">
        <v>5.2044983202013187E-2</v>
      </c>
      <c r="M78" s="15" t="str">
        <f t="shared" si="11"/>
        <v>OK</v>
      </c>
      <c r="N78" s="10" t="str">
        <f t="shared" si="12"/>
        <v>OK</v>
      </c>
      <c r="O78" s="10" t="str">
        <f t="shared" si="13"/>
        <v>OK</v>
      </c>
      <c r="P78" s="10" t="str">
        <f t="shared" si="14"/>
        <v>OK</v>
      </c>
      <c r="Q78" s="13" t="str">
        <f t="shared" si="15"/>
        <v>OK</v>
      </c>
      <c r="V78" s="8" t="str">
        <f t="shared" si="16"/>
        <v>OK</v>
      </c>
    </row>
    <row r="79" spans="2:22" x14ac:dyDescent="0.35">
      <c r="B79" s="8" t="s">
        <v>329</v>
      </c>
      <c r="C79" s="9">
        <v>51</v>
      </c>
      <c r="D79" s="10" t="s">
        <v>407</v>
      </c>
      <c r="E79" s="10" t="s">
        <v>411</v>
      </c>
      <c r="F79" s="11">
        <v>14000000</v>
      </c>
      <c r="G79" s="11" t="s">
        <v>493</v>
      </c>
      <c r="H79" s="13">
        <v>0.16358315457939768</v>
      </c>
      <c r="M79" s="15" t="str">
        <f t="shared" si="11"/>
        <v>OK</v>
      </c>
      <c r="N79" s="10" t="str">
        <f t="shared" si="12"/>
        <v>OK</v>
      </c>
      <c r="O79" s="10" t="str">
        <f t="shared" si="13"/>
        <v>OK</v>
      </c>
      <c r="P79" s="10" t="str">
        <f t="shared" si="14"/>
        <v>OK</v>
      </c>
      <c r="Q79" s="13" t="str">
        <f t="shared" si="15"/>
        <v>OK</v>
      </c>
      <c r="V79" s="8" t="str">
        <f t="shared" si="16"/>
        <v>OK</v>
      </c>
    </row>
    <row r="80" spans="2:22" x14ac:dyDescent="0.35">
      <c r="B80" s="8" t="s">
        <v>153</v>
      </c>
      <c r="C80" s="9">
        <v>27</v>
      </c>
      <c r="D80" s="10" t="s">
        <v>406</v>
      </c>
      <c r="E80" s="10" t="s">
        <v>409</v>
      </c>
      <c r="F80" s="11">
        <v>9000000</v>
      </c>
      <c r="G80" s="11" t="s">
        <v>493</v>
      </c>
      <c r="H80" s="13">
        <v>0.26880606921093014</v>
      </c>
      <c r="M80" s="15" t="str">
        <f t="shared" si="11"/>
        <v>OK</v>
      </c>
      <c r="N80" s="10" t="str">
        <f t="shared" si="12"/>
        <v>OK</v>
      </c>
      <c r="O80" s="10" t="str">
        <f t="shared" si="13"/>
        <v>OK</v>
      </c>
      <c r="P80" s="10" t="str">
        <f t="shared" si="14"/>
        <v>OK</v>
      </c>
      <c r="Q80" s="13" t="str">
        <f t="shared" si="15"/>
        <v>OK</v>
      </c>
      <c r="V80" s="8" t="str">
        <f t="shared" si="16"/>
        <v>OK</v>
      </c>
    </row>
    <row r="81" spans="2:22" x14ac:dyDescent="0.35">
      <c r="B81" s="8" t="s">
        <v>54</v>
      </c>
      <c r="C81" s="9">
        <v>46</v>
      </c>
      <c r="D81" s="10" t="s">
        <v>407</v>
      </c>
      <c r="E81" s="10" t="s">
        <v>410</v>
      </c>
      <c r="F81" s="11">
        <v>10000000</v>
      </c>
      <c r="G81" s="11" t="s">
        <v>493</v>
      </c>
      <c r="H81" s="13">
        <v>-0.89709893068088964</v>
      </c>
      <c r="M81" s="15" t="str">
        <f t="shared" si="11"/>
        <v>OK</v>
      </c>
      <c r="N81" s="10" t="str">
        <f t="shared" si="12"/>
        <v>OK</v>
      </c>
      <c r="O81" s="10" t="str">
        <f t="shared" si="13"/>
        <v>OK</v>
      </c>
      <c r="P81" s="10" t="str">
        <f t="shared" si="14"/>
        <v>OK</v>
      </c>
      <c r="Q81" s="13" t="str">
        <f t="shared" si="15"/>
        <v>OK</v>
      </c>
      <c r="V81" s="8" t="str">
        <f t="shared" si="16"/>
        <v>OK</v>
      </c>
    </row>
    <row r="82" spans="2:22" x14ac:dyDescent="0.35">
      <c r="B82" s="8" t="s">
        <v>400</v>
      </c>
      <c r="C82" s="9">
        <v>27</v>
      </c>
      <c r="D82" s="10" t="s">
        <v>406</v>
      </c>
      <c r="E82" s="10" t="s">
        <v>409</v>
      </c>
      <c r="F82" s="11">
        <v>12000000</v>
      </c>
      <c r="G82" s="11" t="s">
        <v>493</v>
      </c>
      <c r="H82" s="13">
        <v>-1.246164756702951</v>
      </c>
      <c r="M82" s="15" t="str">
        <f t="shared" si="11"/>
        <v>OK</v>
      </c>
      <c r="N82" s="10" t="str">
        <f t="shared" si="12"/>
        <v>OK</v>
      </c>
      <c r="O82" s="10" t="str">
        <f t="shared" si="13"/>
        <v>OK</v>
      </c>
      <c r="P82" s="10" t="str">
        <f t="shared" si="14"/>
        <v>OK</v>
      </c>
      <c r="Q82" s="13" t="str">
        <f t="shared" si="15"/>
        <v>OK</v>
      </c>
      <c r="V82" s="8" t="str">
        <f t="shared" si="16"/>
        <v>OK</v>
      </c>
    </row>
    <row r="83" spans="2:22" x14ac:dyDescent="0.35">
      <c r="B83" s="8" t="s">
        <v>208</v>
      </c>
      <c r="C83" s="9">
        <v>22</v>
      </c>
      <c r="D83" s="10" t="s">
        <v>407</v>
      </c>
      <c r="E83" s="10" t="s">
        <v>411</v>
      </c>
      <c r="F83" s="11">
        <v>13000000</v>
      </c>
      <c r="G83" s="11" t="s">
        <v>493</v>
      </c>
      <c r="H83" s="13">
        <v>0.3492466466813034</v>
      </c>
      <c r="M83" s="15" t="str">
        <f t="shared" si="11"/>
        <v>OK</v>
      </c>
      <c r="N83" s="10" t="str">
        <f t="shared" si="12"/>
        <v>OK</v>
      </c>
      <c r="O83" s="10" t="str">
        <f t="shared" si="13"/>
        <v>OK</v>
      </c>
      <c r="P83" s="10" t="str">
        <f t="shared" si="14"/>
        <v>OK</v>
      </c>
      <c r="Q83" s="13" t="str">
        <f t="shared" si="15"/>
        <v>OK</v>
      </c>
      <c r="V83" s="8" t="str">
        <f t="shared" si="16"/>
        <v>OK</v>
      </c>
    </row>
    <row r="84" spans="2:22" x14ac:dyDescent="0.35">
      <c r="B84" s="8" t="s">
        <v>306</v>
      </c>
      <c r="C84" s="9">
        <v>37</v>
      </c>
      <c r="D84" s="10" t="s">
        <v>406</v>
      </c>
      <c r="E84" s="10" t="s">
        <v>410</v>
      </c>
      <c r="F84" s="11">
        <v>10000000</v>
      </c>
      <c r="G84" s="11" t="s">
        <v>493</v>
      </c>
      <c r="H84" s="13">
        <v>-0.42363708487905793</v>
      </c>
      <c r="M84" s="15" t="str">
        <f t="shared" si="11"/>
        <v>OK</v>
      </c>
      <c r="N84" s="10" t="str">
        <f t="shared" si="12"/>
        <v>OK</v>
      </c>
      <c r="O84" s="10" t="str">
        <f t="shared" si="13"/>
        <v>OK</v>
      </c>
      <c r="P84" s="10" t="str">
        <f t="shared" si="14"/>
        <v>OK</v>
      </c>
      <c r="Q84" s="13" t="str">
        <f t="shared" si="15"/>
        <v>OK</v>
      </c>
      <c r="V84" s="8" t="str">
        <f t="shared" si="16"/>
        <v>OK</v>
      </c>
    </row>
    <row r="85" spans="2:22" x14ac:dyDescent="0.35">
      <c r="B85" s="8" t="s">
        <v>393</v>
      </c>
      <c r="C85" s="9">
        <v>43</v>
      </c>
      <c r="D85" s="10" t="s">
        <v>407</v>
      </c>
      <c r="E85" s="10" t="s">
        <v>412</v>
      </c>
      <c r="F85" s="11">
        <v>11000000</v>
      </c>
      <c r="G85" s="11" t="s">
        <v>493</v>
      </c>
      <c r="H85" s="13">
        <v>1.3147014456956911</v>
      </c>
      <c r="M85" s="15" t="str">
        <f t="shared" si="11"/>
        <v>OK</v>
      </c>
      <c r="N85" s="10" t="str">
        <f t="shared" si="12"/>
        <v>OK</v>
      </c>
      <c r="O85" s="10" t="str">
        <f t="shared" si="13"/>
        <v>OK</v>
      </c>
      <c r="P85" s="10" t="str">
        <f t="shared" si="14"/>
        <v>OK</v>
      </c>
      <c r="Q85" s="13" t="str">
        <f t="shared" si="15"/>
        <v>OK</v>
      </c>
      <c r="V85" s="8" t="str">
        <f t="shared" si="16"/>
        <v>OK</v>
      </c>
    </row>
    <row r="86" spans="2:22" x14ac:dyDescent="0.35">
      <c r="B86" s="8" t="s">
        <v>184</v>
      </c>
      <c r="C86" s="9">
        <v>60</v>
      </c>
      <c r="D86" s="10" t="s">
        <v>406</v>
      </c>
      <c r="E86" s="10" t="s">
        <v>412</v>
      </c>
      <c r="F86" s="11">
        <v>13000000</v>
      </c>
      <c r="G86" s="11" t="s">
        <v>493</v>
      </c>
      <c r="H86" s="13">
        <v>1.0073150749547268</v>
      </c>
      <c r="M86" s="15" t="str">
        <f t="shared" si="11"/>
        <v>OK</v>
      </c>
      <c r="N86" s="10" t="str">
        <f t="shared" si="12"/>
        <v>OK</v>
      </c>
      <c r="O86" s="10" t="str">
        <f t="shared" si="13"/>
        <v>OK</v>
      </c>
      <c r="P86" s="10" t="str">
        <f t="shared" si="14"/>
        <v>OK</v>
      </c>
      <c r="Q86" s="13" t="str">
        <f t="shared" si="15"/>
        <v>OK</v>
      </c>
      <c r="V86" s="8" t="str">
        <f t="shared" si="16"/>
        <v>OK</v>
      </c>
    </row>
    <row r="87" spans="2:22" x14ac:dyDescent="0.35">
      <c r="B87" s="8" t="s">
        <v>298</v>
      </c>
      <c r="C87" s="9">
        <v>29</v>
      </c>
      <c r="D87" s="10" t="s">
        <v>407</v>
      </c>
      <c r="E87" s="10" t="s">
        <v>410</v>
      </c>
      <c r="F87" s="11">
        <v>13000000</v>
      </c>
      <c r="G87" s="11" t="s">
        <v>493</v>
      </c>
      <c r="H87" s="13">
        <v>0.60450608122849558</v>
      </c>
      <c r="M87" s="15" t="str">
        <f t="shared" si="11"/>
        <v>OK</v>
      </c>
      <c r="N87" s="10" t="str">
        <f t="shared" si="12"/>
        <v>OK</v>
      </c>
      <c r="O87" s="10" t="str">
        <f t="shared" si="13"/>
        <v>OK</v>
      </c>
      <c r="P87" s="10" t="str">
        <f t="shared" si="14"/>
        <v>OK</v>
      </c>
      <c r="Q87" s="13" t="str">
        <f t="shared" si="15"/>
        <v>OK</v>
      </c>
      <c r="V87" s="8" t="str">
        <f t="shared" si="16"/>
        <v>OK</v>
      </c>
    </row>
    <row r="88" spans="2:22" x14ac:dyDescent="0.35">
      <c r="B88" s="8" t="s">
        <v>377</v>
      </c>
      <c r="C88" s="9">
        <v>44</v>
      </c>
      <c r="D88" s="10" t="s">
        <v>406</v>
      </c>
      <c r="E88" s="10" t="s">
        <v>409</v>
      </c>
      <c r="F88" s="11">
        <v>10000000</v>
      </c>
      <c r="G88" s="11" t="s">
        <v>493</v>
      </c>
      <c r="H88" s="13">
        <v>-0.15477228293277523</v>
      </c>
      <c r="M88" s="15" t="str">
        <f t="shared" si="11"/>
        <v>OK</v>
      </c>
      <c r="N88" s="10" t="str">
        <f t="shared" si="12"/>
        <v>OK</v>
      </c>
      <c r="O88" s="10" t="str">
        <f t="shared" si="13"/>
        <v>OK</v>
      </c>
      <c r="P88" s="10" t="str">
        <f t="shared" si="14"/>
        <v>OK</v>
      </c>
      <c r="Q88" s="13" t="str">
        <f t="shared" si="15"/>
        <v>OK</v>
      </c>
      <c r="V88" s="8" t="str">
        <f t="shared" si="16"/>
        <v>OK</v>
      </c>
    </row>
    <row r="89" spans="2:22" x14ac:dyDescent="0.35">
      <c r="B89" s="8" t="s">
        <v>291</v>
      </c>
      <c r="C89" s="9">
        <v>57</v>
      </c>
      <c r="D89" s="10" t="s">
        <v>406</v>
      </c>
      <c r="E89" s="10" t="s">
        <v>411</v>
      </c>
      <c r="F89" s="11">
        <v>12000000</v>
      </c>
      <c r="G89" s="11" t="s">
        <v>493</v>
      </c>
      <c r="H89" s="13">
        <v>0.47979385155199478</v>
      </c>
      <c r="M89" s="15" t="str">
        <f t="shared" si="11"/>
        <v>OK</v>
      </c>
      <c r="N89" s="10" t="str">
        <f t="shared" si="12"/>
        <v>OK</v>
      </c>
      <c r="O89" s="10" t="str">
        <f t="shared" si="13"/>
        <v>OK</v>
      </c>
      <c r="P89" s="10" t="str">
        <f t="shared" si="14"/>
        <v>OK</v>
      </c>
      <c r="Q89" s="13" t="str">
        <f t="shared" si="15"/>
        <v>OK</v>
      </c>
      <c r="V89" s="8" t="str">
        <f t="shared" si="16"/>
        <v>OK</v>
      </c>
    </row>
    <row r="90" spans="2:22" x14ac:dyDescent="0.35">
      <c r="B90" s="8" t="s">
        <v>266</v>
      </c>
      <c r="C90" s="9">
        <v>31</v>
      </c>
      <c r="D90" s="10" t="s">
        <v>407</v>
      </c>
      <c r="E90" s="10" t="s">
        <v>412</v>
      </c>
      <c r="F90" s="11">
        <v>10000000</v>
      </c>
      <c r="G90" s="11" t="s">
        <v>493</v>
      </c>
      <c r="H90" s="13">
        <v>-1.2534799757778774</v>
      </c>
      <c r="M90" s="15" t="str">
        <f t="shared" si="11"/>
        <v>OK</v>
      </c>
      <c r="N90" s="10" t="str">
        <f t="shared" si="12"/>
        <v>OK</v>
      </c>
      <c r="O90" s="10" t="str">
        <f t="shared" si="13"/>
        <v>OK</v>
      </c>
      <c r="P90" s="10" t="str">
        <f t="shared" si="14"/>
        <v>OK</v>
      </c>
      <c r="Q90" s="13" t="str">
        <f t="shared" si="15"/>
        <v>OK</v>
      </c>
      <c r="V90" s="8" t="str">
        <f t="shared" si="16"/>
        <v>OK</v>
      </c>
    </row>
    <row r="91" spans="2:22" x14ac:dyDescent="0.35">
      <c r="B91" s="8" t="s">
        <v>356</v>
      </c>
      <c r="C91" s="9">
        <v>27</v>
      </c>
      <c r="D91" s="10" t="s">
        <v>407</v>
      </c>
      <c r="E91" s="10" t="s">
        <v>412</v>
      </c>
      <c r="F91" s="11">
        <v>13000000</v>
      </c>
      <c r="G91" s="11" t="s">
        <v>493</v>
      </c>
      <c r="H91" s="13">
        <v>-0.91195816836569665</v>
      </c>
      <c r="M91" s="15" t="str">
        <f t="shared" si="11"/>
        <v>OK</v>
      </c>
      <c r="N91" s="10" t="str">
        <f t="shared" si="12"/>
        <v>OK</v>
      </c>
      <c r="O91" s="10" t="str">
        <f t="shared" si="13"/>
        <v>OK</v>
      </c>
      <c r="P91" s="10" t="str">
        <f t="shared" si="14"/>
        <v>OK</v>
      </c>
      <c r="Q91" s="13" t="str">
        <f t="shared" si="15"/>
        <v>OK</v>
      </c>
      <c r="V91" s="8" t="str">
        <f t="shared" si="16"/>
        <v>OK</v>
      </c>
    </row>
    <row r="92" spans="2:22" x14ac:dyDescent="0.35">
      <c r="B92" s="8" t="s">
        <v>218</v>
      </c>
      <c r="C92" s="9">
        <v>37</v>
      </c>
      <c r="D92" s="10" t="s">
        <v>406</v>
      </c>
      <c r="E92" s="10" t="s">
        <v>411</v>
      </c>
      <c r="F92" s="11">
        <v>11000000</v>
      </c>
      <c r="G92" s="11" t="s">
        <v>493</v>
      </c>
      <c r="H92" s="13">
        <v>-1.427751053048373</v>
      </c>
      <c r="M92" s="15" t="str">
        <f t="shared" si="11"/>
        <v>OK</v>
      </c>
      <c r="N92" s="10" t="str">
        <f t="shared" si="12"/>
        <v>OK</v>
      </c>
      <c r="O92" s="10" t="str">
        <f t="shared" si="13"/>
        <v>OK</v>
      </c>
      <c r="P92" s="10" t="str">
        <f t="shared" si="14"/>
        <v>OK</v>
      </c>
      <c r="Q92" s="13" t="str">
        <f t="shared" si="15"/>
        <v>OK</v>
      </c>
      <c r="V92" s="8" t="str">
        <f t="shared" si="16"/>
        <v>OK</v>
      </c>
    </row>
    <row r="93" spans="2:22" x14ac:dyDescent="0.35">
      <c r="B93" s="8" t="s">
        <v>52</v>
      </c>
      <c r="C93" s="9">
        <v>18</v>
      </c>
      <c r="D93" s="10" t="s">
        <v>406</v>
      </c>
      <c r="E93" s="10" t="s">
        <v>409</v>
      </c>
      <c r="F93" s="11">
        <v>9000000</v>
      </c>
      <c r="G93" s="11" t="s">
        <v>493</v>
      </c>
      <c r="H93" s="13">
        <v>2.3111699230899467</v>
      </c>
      <c r="M93" s="15" t="str">
        <f t="shared" si="11"/>
        <v>OK</v>
      </c>
      <c r="N93" s="10" t="str">
        <f t="shared" si="12"/>
        <v>OK</v>
      </c>
      <c r="O93" s="10" t="str">
        <f t="shared" si="13"/>
        <v>OK</v>
      </c>
      <c r="P93" s="10" t="str">
        <f t="shared" si="14"/>
        <v>OK</v>
      </c>
      <c r="Q93" s="13" t="str">
        <f t="shared" si="15"/>
        <v>OK</v>
      </c>
      <c r="V93" s="8" t="str">
        <f t="shared" si="16"/>
        <v>OK</v>
      </c>
    </row>
    <row r="94" spans="2:22" x14ac:dyDescent="0.35">
      <c r="B94" s="8" t="s">
        <v>164</v>
      </c>
      <c r="C94" s="9">
        <v>59</v>
      </c>
      <c r="D94" s="10" t="s">
        <v>407</v>
      </c>
      <c r="E94" s="10" t="s">
        <v>410</v>
      </c>
      <c r="F94" s="11">
        <v>12000000</v>
      </c>
      <c r="G94" s="11" t="s">
        <v>493</v>
      </c>
      <c r="H94" s="13">
        <v>-0.16568426466207545</v>
      </c>
      <c r="M94" s="15" t="str">
        <f t="shared" si="11"/>
        <v>OK</v>
      </c>
      <c r="N94" s="10" t="str">
        <f t="shared" si="12"/>
        <v>OK</v>
      </c>
      <c r="O94" s="10" t="str">
        <f t="shared" si="13"/>
        <v>OK</v>
      </c>
      <c r="P94" s="10" t="str">
        <f t="shared" si="14"/>
        <v>OK</v>
      </c>
      <c r="Q94" s="13" t="str">
        <f t="shared" si="15"/>
        <v>OK</v>
      </c>
      <c r="V94" s="8" t="str">
        <f t="shared" si="16"/>
        <v>OK</v>
      </c>
    </row>
    <row r="95" spans="2:22" x14ac:dyDescent="0.35">
      <c r="B95" s="8" t="s">
        <v>251</v>
      </c>
      <c r="C95" s="9">
        <v>29</v>
      </c>
      <c r="D95" s="10" t="s">
        <v>406</v>
      </c>
      <c r="E95" s="10" t="s">
        <v>410</v>
      </c>
      <c r="F95" s="11">
        <v>10000000</v>
      </c>
      <c r="G95" s="11" t="s">
        <v>493</v>
      </c>
      <c r="H95" s="13">
        <v>0.36737339056648877</v>
      </c>
      <c r="M95" s="15" t="str">
        <f t="shared" si="11"/>
        <v>OK</v>
      </c>
      <c r="N95" s="10" t="str">
        <f t="shared" si="12"/>
        <v>OK</v>
      </c>
      <c r="O95" s="10" t="str">
        <f t="shared" si="13"/>
        <v>OK</v>
      </c>
      <c r="P95" s="10" t="str">
        <f t="shared" si="14"/>
        <v>OK</v>
      </c>
      <c r="Q95" s="13" t="str">
        <f t="shared" si="15"/>
        <v>OK</v>
      </c>
      <c r="V95" s="8" t="str">
        <f t="shared" si="16"/>
        <v>OK</v>
      </c>
    </row>
    <row r="96" spans="2:22" x14ac:dyDescent="0.35">
      <c r="B96" s="8" t="s">
        <v>308</v>
      </c>
      <c r="C96" s="9">
        <v>48</v>
      </c>
      <c r="D96" s="10" t="s">
        <v>407</v>
      </c>
      <c r="E96" s="10" t="s">
        <v>412</v>
      </c>
      <c r="F96" s="11">
        <v>14000000</v>
      </c>
      <c r="G96" s="11" t="s">
        <v>493</v>
      </c>
      <c r="H96" s="13">
        <v>-1.4844799198542473</v>
      </c>
      <c r="M96" s="15" t="str">
        <f t="shared" si="11"/>
        <v>OK</v>
      </c>
      <c r="N96" s="10" t="str">
        <f t="shared" si="12"/>
        <v>OK</v>
      </c>
      <c r="O96" s="10" t="str">
        <f t="shared" si="13"/>
        <v>OK</v>
      </c>
      <c r="P96" s="10" t="str">
        <f t="shared" si="14"/>
        <v>OK</v>
      </c>
      <c r="Q96" s="13" t="str">
        <f t="shared" si="15"/>
        <v>OK</v>
      </c>
      <c r="V96" s="8" t="str">
        <f t="shared" si="16"/>
        <v>OK</v>
      </c>
    </row>
    <row r="97" spans="2:22" x14ac:dyDescent="0.35">
      <c r="B97" s="8" t="s">
        <v>209</v>
      </c>
      <c r="C97" s="9">
        <v>45</v>
      </c>
      <c r="D97" s="10" t="s">
        <v>407</v>
      </c>
      <c r="E97" s="10" t="s">
        <v>412</v>
      </c>
      <c r="F97" s="11">
        <v>11000000</v>
      </c>
      <c r="G97" s="11" t="s">
        <v>493</v>
      </c>
      <c r="H97" s="13">
        <v>0.70954105990593619</v>
      </c>
      <c r="M97" s="15" t="str">
        <f t="shared" si="11"/>
        <v>OK</v>
      </c>
      <c r="N97" s="10" t="str">
        <f t="shared" si="12"/>
        <v>OK</v>
      </c>
      <c r="O97" s="10" t="str">
        <f t="shared" si="13"/>
        <v>OK</v>
      </c>
      <c r="P97" s="10" t="str">
        <f t="shared" si="14"/>
        <v>OK</v>
      </c>
      <c r="Q97" s="13" t="str">
        <f t="shared" si="15"/>
        <v>OK</v>
      </c>
      <c r="V97" s="8" t="str">
        <f t="shared" si="16"/>
        <v>OK</v>
      </c>
    </row>
    <row r="98" spans="2:22" x14ac:dyDescent="0.35">
      <c r="B98" s="8" t="s">
        <v>194</v>
      </c>
      <c r="C98" s="9">
        <v>51</v>
      </c>
      <c r="D98" s="10" t="s">
        <v>406</v>
      </c>
      <c r="E98" s="10" t="s">
        <v>410</v>
      </c>
      <c r="F98" s="11">
        <v>13000000</v>
      </c>
      <c r="G98" s="11" t="s">
        <v>493</v>
      </c>
      <c r="H98" s="13">
        <v>-0.22448232323714071</v>
      </c>
      <c r="M98" s="15" t="str">
        <f t="shared" si="11"/>
        <v>OK</v>
      </c>
      <c r="N98" s="10" t="str">
        <f t="shared" si="12"/>
        <v>OK</v>
      </c>
      <c r="O98" s="10" t="str">
        <f t="shared" si="13"/>
        <v>OK</v>
      </c>
      <c r="P98" s="10" t="str">
        <f t="shared" si="14"/>
        <v>OK</v>
      </c>
      <c r="Q98" s="13" t="str">
        <f t="shared" si="15"/>
        <v>OK</v>
      </c>
      <c r="V98" s="8" t="str">
        <f t="shared" si="16"/>
        <v>OK</v>
      </c>
    </row>
    <row r="99" spans="2:22" x14ac:dyDescent="0.35">
      <c r="B99" s="8" t="s">
        <v>346</v>
      </c>
      <c r="C99" s="9">
        <v>31</v>
      </c>
      <c r="D99" s="10" t="s">
        <v>406</v>
      </c>
      <c r="E99" s="10" t="s">
        <v>409</v>
      </c>
      <c r="F99" s="11">
        <v>13000000</v>
      </c>
      <c r="G99" s="11" t="s">
        <v>493</v>
      </c>
      <c r="H99" s="13">
        <v>-9.4774265589803952E-2</v>
      </c>
      <c r="M99" s="15" t="str">
        <f t="shared" si="11"/>
        <v>OK</v>
      </c>
      <c r="N99" s="10" t="str">
        <f t="shared" si="12"/>
        <v>OK</v>
      </c>
      <c r="O99" s="10" t="str">
        <f t="shared" si="13"/>
        <v>OK</v>
      </c>
      <c r="P99" s="10" t="str">
        <f t="shared" si="14"/>
        <v>OK</v>
      </c>
      <c r="Q99" s="13" t="str">
        <f t="shared" si="15"/>
        <v>OK</v>
      </c>
      <c r="V99" s="8" t="str">
        <f t="shared" si="16"/>
        <v>OK</v>
      </c>
    </row>
    <row r="100" spans="2:22" x14ac:dyDescent="0.35">
      <c r="B100" s="8" t="s">
        <v>55</v>
      </c>
      <c r="C100" s="9">
        <v>37</v>
      </c>
      <c r="D100" s="10" t="s">
        <v>407</v>
      </c>
      <c r="E100" s="10" t="s">
        <v>409</v>
      </c>
      <c r="F100" s="11">
        <v>9000000</v>
      </c>
      <c r="G100" s="11" t="s">
        <v>493</v>
      </c>
      <c r="H100" s="13">
        <v>-0.93135711732536708</v>
      </c>
      <c r="M100" s="15" t="str">
        <f t="shared" si="11"/>
        <v>OK</v>
      </c>
      <c r="N100" s="10" t="str">
        <f t="shared" si="12"/>
        <v>OK</v>
      </c>
      <c r="O100" s="10" t="str">
        <f t="shared" si="13"/>
        <v>OK</v>
      </c>
      <c r="P100" s="10" t="str">
        <f t="shared" si="14"/>
        <v>OK</v>
      </c>
      <c r="Q100" s="13" t="str">
        <f t="shared" si="15"/>
        <v>OK</v>
      </c>
      <c r="V100" s="8" t="str">
        <f t="shared" si="16"/>
        <v>OK</v>
      </c>
    </row>
    <row r="101" spans="2:22" x14ac:dyDescent="0.35">
      <c r="B101" s="8" t="s">
        <v>207</v>
      </c>
      <c r="C101" s="9">
        <v>39</v>
      </c>
      <c r="D101" s="10" t="s">
        <v>407</v>
      </c>
      <c r="E101" s="10" t="s">
        <v>411</v>
      </c>
      <c r="F101" s="11">
        <v>9000000</v>
      </c>
      <c r="G101" s="11" t="s">
        <v>493</v>
      </c>
      <c r="H101" s="13">
        <v>-0.3841948876684832</v>
      </c>
      <c r="M101" s="15" t="str">
        <f t="shared" si="11"/>
        <v>OK</v>
      </c>
      <c r="N101" s="10" t="str">
        <f t="shared" si="12"/>
        <v>OK</v>
      </c>
      <c r="O101" s="10" t="str">
        <f t="shared" si="13"/>
        <v>OK</v>
      </c>
      <c r="P101" s="10" t="str">
        <f t="shared" si="14"/>
        <v>OK</v>
      </c>
      <c r="Q101" s="13" t="str">
        <f t="shared" si="15"/>
        <v>OK</v>
      </c>
      <c r="V101" s="8" t="str">
        <f t="shared" si="16"/>
        <v>OK</v>
      </c>
    </row>
    <row r="102" spans="2:22" x14ac:dyDescent="0.35">
      <c r="B102" s="8" t="s">
        <v>128</v>
      </c>
      <c r="C102" s="9">
        <v>36</v>
      </c>
      <c r="D102" s="10" t="s">
        <v>406</v>
      </c>
      <c r="E102" s="10" t="s">
        <v>410</v>
      </c>
      <c r="F102" s="11">
        <v>11000000</v>
      </c>
      <c r="G102" s="11" t="s">
        <v>493</v>
      </c>
      <c r="H102" s="13">
        <v>-1.4843308427118005</v>
      </c>
      <c r="M102" s="15" t="str">
        <f t="shared" si="11"/>
        <v>OK</v>
      </c>
      <c r="N102" s="10" t="str">
        <f t="shared" si="12"/>
        <v>OK</v>
      </c>
      <c r="O102" s="10" t="str">
        <f t="shared" si="13"/>
        <v>OK</v>
      </c>
      <c r="P102" s="10" t="str">
        <f t="shared" si="14"/>
        <v>OK</v>
      </c>
      <c r="Q102" s="13" t="str">
        <f t="shared" si="15"/>
        <v>OK</v>
      </c>
      <c r="V102" s="8" t="str">
        <f t="shared" si="16"/>
        <v>OK</v>
      </c>
    </row>
    <row r="103" spans="2:22" x14ac:dyDescent="0.35">
      <c r="B103" s="8" t="s">
        <v>386</v>
      </c>
      <c r="C103" s="9">
        <v>48</v>
      </c>
      <c r="D103" s="10" t="s">
        <v>407</v>
      </c>
      <c r="E103" s="10" t="s">
        <v>412</v>
      </c>
      <c r="F103" s="11">
        <v>8000000</v>
      </c>
      <c r="G103" s="11" t="s">
        <v>493</v>
      </c>
      <c r="H103" s="13">
        <v>0.64457234239961203</v>
      </c>
      <c r="M103" s="15" t="str">
        <f t="shared" si="11"/>
        <v>OK</v>
      </c>
      <c r="N103" s="10" t="str">
        <f t="shared" si="12"/>
        <v>OK</v>
      </c>
      <c r="O103" s="10" t="str">
        <f t="shared" si="13"/>
        <v>OK</v>
      </c>
      <c r="P103" s="10" t="str">
        <f t="shared" si="14"/>
        <v>OK</v>
      </c>
      <c r="Q103" s="13" t="str">
        <f t="shared" si="15"/>
        <v>OK</v>
      </c>
      <c r="V103" s="8" t="str">
        <f t="shared" si="16"/>
        <v>OK</v>
      </c>
    </row>
    <row r="104" spans="2:22" x14ac:dyDescent="0.35">
      <c r="B104" s="8" t="s">
        <v>268</v>
      </c>
      <c r="C104" s="9">
        <v>30</v>
      </c>
      <c r="D104" s="10" t="s">
        <v>407</v>
      </c>
      <c r="E104" s="10" t="s">
        <v>412</v>
      </c>
      <c r="F104" s="11">
        <v>12000000</v>
      </c>
      <c r="G104" s="11" t="s">
        <v>493</v>
      </c>
      <c r="H104" s="13">
        <v>-4.2167114174720369E-2</v>
      </c>
      <c r="M104" s="15" t="str">
        <f t="shared" si="11"/>
        <v>OK</v>
      </c>
      <c r="N104" s="10" t="str">
        <f t="shared" si="12"/>
        <v>OK</v>
      </c>
      <c r="O104" s="10" t="str">
        <f t="shared" si="13"/>
        <v>OK</v>
      </c>
      <c r="P104" s="10" t="str">
        <f t="shared" si="14"/>
        <v>OK</v>
      </c>
      <c r="Q104" s="13" t="str">
        <f t="shared" si="15"/>
        <v>OK</v>
      </c>
      <c r="V104" s="8" t="str">
        <f t="shared" si="16"/>
        <v>OK</v>
      </c>
    </row>
    <row r="105" spans="2:22" x14ac:dyDescent="0.35">
      <c r="B105" s="8" t="s">
        <v>235</v>
      </c>
      <c r="C105" s="9">
        <v>59</v>
      </c>
      <c r="D105" s="10" t="s">
        <v>407</v>
      </c>
      <c r="E105" s="10" t="s">
        <v>410</v>
      </c>
      <c r="F105" s="11">
        <v>8000000</v>
      </c>
      <c r="G105" s="11" t="s">
        <v>493</v>
      </c>
      <c r="H105" s="13">
        <v>-0.9895483749456645</v>
      </c>
      <c r="M105" s="15" t="str">
        <f t="shared" si="11"/>
        <v>OK</v>
      </c>
      <c r="N105" s="10" t="str">
        <f t="shared" si="12"/>
        <v>OK</v>
      </c>
      <c r="O105" s="10" t="str">
        <f t="shared" si="13"/>
        <v>OK</v>
      </c>
      <c r="P105" s="10" t="str">
        <f t="shared" si="14"/>
        <v>OK</v>
      </c>
      <c r="Q105" s="13" t="str">
        <f t="shared" si="15"/>
        <v>OK</v>
      </c>
      <c r="V105" s="8" t="str">
        <f t="shared" si="16"/>
        <v>OK</v>
      </c>
    </row>
    <row r="106" spans="2:22" x14ac:dyDescent="0.35">
      <c r="B106" s="8" t="s">
        <v>50</v>
      </c>
      <c r="C106" s="9">
        <v>38</v>
      </c>
      <c r="D106" s="10" t="s">
        <v>407</v>
      </c>
      <c r="E106" s="10" t="s">
        <v>410</v>
      </c>
      <c r="F106" s="11">
        <v>12000000</v>
      </c>
      <c r="G106" s="11" t="s">
        <v>493</v>
      </c>
      <c r="H106" s="13">
        <v>-0.99002747919035017</v>
      </c>
      <c r="M106" s="15" t="str">
        <f t="shared" si="11"/>
        <v>OK</v>
      </c>
      <c r="N106" s="10" t="str">
        <f t="shared" si="12"/>
        <v>OK</v>
      </c>
      <c r="O106" s="10" t="str">
        <f t="shared" si="13"/>
        <v>OK</v>
      </c>
      <c r="P106" s="10" t="str">
        <f t="shared" si="14"/>
        <v>OK</v>
      </c>
      <c r="Q106" s="13" t="str">
        <f t="shared" si="15"/>
        <v>OK</v>
      </c>
      <c r="V106" s="8" t="str">
        <f t="shared" si="16"/>
        <v>OK</v>
      </c>
    </row>
    <row r="107" spans="2:22" x14ac:dyDescent="0.35">
      <c r="B107" s="8" t="s">
        <v>185</v>
      </c>
      <c r="C107" s="9">
        <v>51</v>
      </c>
      <c r="D107" s="10" t="s">
        <v>407</v>
      </c>
      <c r="E107" s="10" t="s">
        <v>410</v>
      </c>
      <c r="F107" s="11">
        <v>13000000</v>
      </c>
      <c r="G107" s="11" t="s">
        <v>493</v>
      </c>
      <c r="H107" s="13">
        <v>-0.6408727290114683</v>
      </c>
      <c r="M107" s="15" t="str">
        <f t="shared" si="11"/>
        <v>OK</v>
      </c>
      <c r="N107" s="10" t="str">
        <f t="shared" si="12"/>
        <v>OK</v>
      </c>
      <c r="O107" s="10" t="str">
        <f t="shared" si="13"/>
        <v>OK</v>
      </c>
      <c r="P107" s="10" t="str">
        <f t="shared" si="14"/>
        <v>OK</v>
      </c>
      <c r="Q107" s="13" t="str">
        <f t="shared" si="15"/>
        <v>OK</v>
      </c>
      <c r="V107" s="8" t="str">
        <f t="shared" si="16"/>
        <v>OK</v>
      </c>
    </row>
    <row r="108" spans="2:22" x14ac:dyDescent="0.35">
      <c r="B108" s="8" t="s">
        <v>139</v>
      </c>
      <c r="C108" s="9">
        <v>58</v>
      </c>
      <c r="D108" s="10" t="s">
        <v>407</v>
      </c>
      <c r="E108" s="10" t="s">
        <v>411</v>
      </c>
      <c r="F108" s="11">
        <v>13000000</v>
      </c>
      <c r="G108" s="11" t="s">
        <v>493</v>
      </c>
      <c r="H108" s="13">
        <v>-0.13479383932645952</v>
      </c>
      <c r="M108" s="15" t="str">
        <f t="shared" si="11"/>
        <v>OK</v>
      </c>
      <c r="N108" s="10" t="str">
        <f t="shared" si="12"/>
        <v>OK</v>
      </c>
      <c r="O108" s="10" t="str">
        <f t="shared" si="13"/>
        <v>OK</v>
      </c>
      <c r="P108" s="10" t="str">
        <f t="shared" si="14"/>
        <v>OK</v>
      </c>
      <c r="Q108" s="13" t="str">
        <f t="shared" si="15"/>
        <v>OK</v>
      </c>
      <c r="V108" s="8" t="str">
        <f t="shared" si="16"/>
        <v>OK</v>
      </c>
    </row>
    <row r="109" spans="2:22" x14ac:dyDescent="0.35">
      <c r="B109" s="8" t="s">
        <v>285</v>
      </c>
      <c r="C109" s="9">
        <v>48</v>
      </c>
      <c r="D109" s="10" t="s">
        <v>406</v>
      </c>
      <c r="E109" s="10" t="s">
        <v>410</v>
      </c>
      <c r="F109" s="11">
        <v>11000000</v>
      </c>
      <c r="G109" s="11" t="s">
        <v>493</v>
      </c>
      <c r="H109" s="13">
        <v>-0.82732422810005568</v>
      </c>
      <c r="M109" s="15" t="str">
        <f t="shared" si="11"/>
        <v>OK</v>
      </c>
      <c r="N109" s="10" t="str">
        <f t="shared" si="12"/>
        <v>OK</v>
      </c>
      <c r="O109" s="10" t="str">
        <f t="shared" si="13"/>
        <v>OK</v>
      </c>
      <c r="P109" s="10" t="str">
        <f t="shared" si="14"/>
        <v>OK</v>
      </c>
      <c r="Q109" s="13" t="str">
        <f t="shared" si="15"/>
        <v>OK</v>
      </c>
      <c r="V109" s="8" t="str">
        <f t="shared" si="16"/>
        <v>OK</v>
      </c>
    </row>
    <row r="110" spans="2:22" x14ac:dyDescent="0.35">
      <c r="B110" s="8" t="s">
        <v>313</v>
      </c>
      <c r="C110" s="9">
        <v>34</v>
      </c>
      <c r="D110" s="10" t="s">
        <v>407</v>
      </c>
      <c r="E110" s="10" t="s">
        <v>411</v>
      </c>
      <c r="F110" s="11">
        <v>8000000</v>
      </c>
      <c r="G110" s="11" t="s">
        <v>493</v>
      </c>
      <c r="H110" s="13">
        <v>0.47285036718785045</v>
      </c>
      <c r="M110" s="15" t="str">
        <f t="shared" si="11"/>
        <v>OK</v>
      </c>
      <c r="N110" s="10" t="str">
        <f t="shared" si="12"/>
        <v>OK</v>
      </c>
      <c r="O110" s="10" t="str">
        <f t="shared" si="13"/>
        <v>OK</v>
      </c>
      <c r="P110" s="10" t="str">
        <f t="shared" si="14"/>
        <v>OK</v>
      </c>
      <c r="Q110" s="13" t="str">
        <f t="shared" si="15"/>
        <v>OK</v>
      </c>
      <c r="V110" s="8" t="str">
        <f t="shared" si="16"/>
        <v>OK</v>
      </c>
    </row>
    <row r="111" spans="2:22" x14ac:dyDescent="0.35">
      <c r="B111" s="8" t="s">
        <v>109</v>
      </c>
      <c r="C111" s="9">
        <v>51</v>
      </c>
      <c r="D111" s="10" t="s">
        <v>406</v>
      </c>
      <c r="E111" s="10" t="s">
        <v>411</v>
      </c>
      <c r="F111" s="11">
        <v>8000000</v>
      </c>
      <c r="G111" s="11" t="s">
        <v>493</v>
      </c>
      <c r="H111" s="13">
        <v>-0.65278348804984698</v>
      </c>
      <c r="M111" s="15" t="str">
        <f t="shared" si="11"/>
        <v>OK</v>
      </c>
      <c r="N111" s="10" t="str">
        <f t="shared" si="12"/>
        <v>OK</v>
      </c>
      <c r="O111" s="10" t="str">
        <f t="shared" si="13"/>
        <v>OK</v>
      </c>
      <c r="P111" s="10" t="str">
        <f t="shared" si="14"/>
        <v>OK</v>
      </c>
      <c r="Q111" s="13" t="str">
        <f t="shared" si="15"/>
        <v>OK</v>
      </c>
      <c r="V111" s="8" t="str">
        <f t="shared" si="16"/>
        <v>OK</v>
      </c>
    </row>
    <row r="112" spans="2:22" x14ac:dyDescent="0.35">
      <c r="B112" s="8" t="s">
        <v>339</v>
      </c>
      <c r="C112" s="9">
        <v>28</v>
      </c>
      <c r="D112" s="10" t="s">
        <v>407</v>
      </c>
      <c r="E112" s="10" t="s">
        <v>410</v>
      </c>
      <c r="F112" s="11">
        <v>10000000</v>
      </c>
      <c r="G112" s="11" t="s">
        <v>493</v>
      </c>
      <c r="H112" s="13">
        <v>-0.59708777249386125</v>
      </c>
      <c r="M112" s="15" t="str">
        <f t="shared" si="11"/>
        <v>OK</v>
      </c>
      <c r="N112" s="10" t="str">
        <f t="shared" si="12"/>
        <v>OK</v>
      </c>
      <c r="O112" s="10" t="str">
        <f t="shared" si="13"/>
        <v>OK</v>
      </c>
      <c r="P112" s="10" t="str">
        <f t="shared" si="14"/>
        <v>OK</v>
      </c>
      <c r="Q112" s="13" t="str">
        <f t="shared" si="15"/>
        <v>OK</v>
      </c>
      <c r="V112" s="8" t="str">
        <f t="shared" si="16"/>
        <v>OK</v>
      </c>
    </row>
    <row r="113" spans="2:22" x14ac:dyDescent="0.35">
      <c r="B113" s="8" t="s">
        <v>379</v>
      </c>
      <c r="C113" s="9">
        <v>35</v>
      </c>
      <c r="D113" s="10" t="s">
        <v>407</v>
      </c>
      <c r="E113" s="10" t="s">
        <v>409</v>
      </c>
      <c r="F113" s="11">
        <v>13000000</v>
      </c>
      <c r="G113" s="11" t="s">
        <v>493</v>
      </c>
      <c r="H113" s="13">
        <v>4.6556742358524394E-3</v>
      </c>
      <c r="M113" s="15" t="str">
        <f t="shared" si="11"/>
        <v>OK</v>
      </c>
      <c r="N113" s="10" t="str">
        <f t="shared" si="12"/>
        <v>OK</v>
      </c>
      <c r="O113" s="10" t="str">
        <f t="shared" si="13"/>
        <v>OK</v>
      </c>
      <c r="P113" s="10" t="str">
        <f t="shared" si="14"/>
        <v>OK</v>
      </c>
      <c r="Q113" s="13" t="str">
        <f t="shared" si="15"/>
        <v>OK</v>
      </c>
      <c r="V113" s="8" t="str">
        <f t="shared" si="16"/>
        <v>OK</v>
      </c>
    </row>
    <row r="114" spans="2:22" x14ac:dyDescent="0.35">
      <c r="B114" s="8" t="s">
        <v>37</v>
      </c>
      <c r="C114" s="9">
        <v>46</v>
      </c>
      <c r="D114" s="10" t="s">
        <v>407</v>
      </c>
      <c r="E114" s="10" t="s">
        <v>411</v>
      </c>
      <c r="F114" s="11">
        <v>10000000</v>
      </c>
      <c r="G114" s="11" t="s">
        <v>493</v>
      </c>
      <c r="H114" s="13">
        <v>0.34696599407707279</v>
      </c>
      <c r="M114" s="15" t="str">
        <f t="shared" si="11"/>
        <v>OK</v>
      </c>
      <c r="N114" s="10" t="str">
        <f t="shared" si="12"/>
        <v>OK</v>
      </c>
      <c r="O114" s="10" t="str">
        <f t="shared" si="13"/>
        <v>OK</v>
      </c>
      <c r="P114" s="10" t="str">
        <f t="shared" si="14"/>
        <v>OK</v>
      </c>
      <c r="Q114" s="13" t="str">
        <f t="shared" si="15"/>
        <v>OK</v>
      </c>
      <c r="V114" s="8" t="str">
        <f t="shared" si="16"/>
        <v>OK</v>
      </c>
    </row>
    <row r="115" spans="2:22" x14ac:dyDescent="0.35">
      <c r="B115" s="8" t="s">
        <v>134</v>
      </c>
      <c r="C115" s="9">
        <v>19</v>
      </c>
      <c r="D115" s="10" t="s">
        <v>407</v>
      </c>
      <c r="E115" s="10" t="s">
        <v>411</v>
      </c>
      <c r="F115" s="11">
        <v>9000000</v>
      </c>
      <c r="G115" s="11" t="s">
        <v>493</v>
      </c>
      <c r="H115" s="13">
        <v>-0.30754045463516283</v>
      </c>
      <c r="M115" s="15" t="str">
        <f t="shared" si="11"/>
        <v>OK</v>
      </c>
      <c r="N115" s="10" t="str">
        <f t="shared" si="12"/>
        <v>OK</v>
      </c>
      <c r="O115" s="10" t="str">
        <f t="shared" si="13"/>
        <v>OK</v>
      </c>
      <c r="P115" s="10" t="str">
        <f t="shared" si="14"/>
        <v>OK</v>
      </c>
      <c r="Q115" s="13" t="str">
        <f t="shared" si="15"/>
        <v>OK</v>
      </c>
      <c r="V115" s="8" t="str">
        <f t="shared" si="16"/>
        <v>OK</v>
      </c>
    </row>
    <row r="116" spans="2:22" x14ac:dyDescent="0.35">
      <c r="B116" s="8" t="s">
        <v>96</v>
      </c>
      <c r="C116" s="9">
        <v>54</v>
      </c>
      <c r="D116" s="10" t="s">
        <v>407</v>
      </c>
      <c r="E116" s="10" t="s">
        <v>410</v>
      </c>
      <c r="F116" s="11">
        <v>12000000</v>
      </c>
      <c r="G116" s="11" t="s">
        <v>493</v>
      </c>
      <c r="H116" s="13">
        <v>-0.44142677984282414</v>
      </c>
      <c r="M116" s="15" t="str">
        <f t="shared" si="11"/>
        <v>OK</v>
      </c>
      <c r="N116" s="10" t="str">
        <f t="shared" si="12"/>
        <v>OK</v>
      </c>
      <c r="O116" s="10" t="str">
        <f t="shared" si="13"/>
        <v>OK</v>
      </c>
      <c r="P116" s="10" t="str">
        <f t="shared" si="14"/>
        <v>OK</v>
      </c>
      <c r="Q116" s="13" t="str">
        <f t="shared" si="15"/>
        <v>OK</v>
      </c>
      <c r="V116" s="8" t="str">
        <f t="shared" si="16"/>
        <v>OK</v>
      </c>
    </row>
    <row r="117" spans="2:22" x14ac:dyDescent="0.35">
      <c r="B117" s="8" t="s">
        <v>296</v>
      </c>
      <c r="C117" s="9">
        <v>44</v>
      </c>
      <c r="D117" s="10" t="s">
        <v>407</v>
      </c>
      <c r="E117" s="10" t="s">
        <v>412</v>
      </c>
      <c r="F117" s="11">
        <v>9000000</v>
      </c>
      <c r="G117" s="11" t="s">
        <v>493</v>
      </c>
      <c r="H117" s="13">
        <v>-2.3284912571487983</v>
      </c>
      <c r="M117" s="15" t="str">
        <f t="shared" si="11"/>
        <v>OK</v>
      </c>
      <c r="N117" s="10" t="str">
        <f t="shared" si="12"/>
        <v>OK</v>
      </c>
      <c r="O117" s="10" t="str">
        <f t="shared" si="13"/>
        <v>OK</v>
      </c>
      <c r="P117" s="10" t="str">
        <f t="shared" si="14"/>
        <v>OK</v>
      </c>
      <c r="Q117" s="13" t="str">
        <f t="shared" si="15"/>
        <v>OK</v>
      </c>
      <c r="V117" s="8" t="str">
        <f t="shared" si="16"/>
        <v>OK</v>
      </c>
    </row>
    <row r="118" spans="2:22" x14ac:dyDescent="0.35">
      <c r="B118" s="8" t="s">
        <v>177</v>
      </c>
      <c r="C118" s="9">
        <v>42</v>
      </c>
      <c r="D118" s="10" t="s">
        <v>408</v>
      </c>
      <c r="E118" s="10" t="s">
        <v>409</v>
      </c>
      <c r="F118" s="11">
        <v>11000000</v>
      </c>
      <c r="G118" s="11" t="s">
        <v>493</v>
      </c>
      <c r="H118" s="13">
        <v>-1.3469257811377966</v>
      </c>
      <c r="M118" s="15" t="str">
        <f t="shared" si="11"/>
        <v>OK</v>
      </c>
      <c r="N118" s="10" t="str">
        <f t="shared" si="12"/>
        <v>Unreasonable</v>
      </c>
      <c r="O118" s="10" t="str">
        <f t="shared" si="13"/>
        <v>OK</v>
      </c>
      <c r="P118" s="10" t="str">
        <f t="shared" si="14"/>
        <v>OK</v>
      </c>
      <c r="Q118" s="13" t="str">
        <f t="shared" si="15"/>
        <v>OK</v>
      </c>
      <c r="V118" s="8" t="str">
        <f t="shared" si="16"/>
        <v>OK</v>
      </c>
    </row>
    <row r="119" spans="2:22" x14ac:dyDescent="0.35">
      <c r="B119" s="8" t="s">
        <v>248</v>
      </c>
      <c r="C119" s="9">
        <v>18</v>
      </c>
      <c r="D119" s="10" t="s">
        <v>406</v>
      </c>
      <c r="E119" s="10" t="s">
        <v>411</v>
      </c>
      <c r="F119" s="11">
        <v>8000000</v>
      </c>
      <c r="G119" s="11" t="s">
        <v>493</v>
      </c>
      <c r="H119" s="13">
        <v>-1.072529141140143</v>
      </c>
      <c r="M119" s="15" t="str">
        <f t="shared" si="11"/>
        <v>OK</v>
      </c>
      <c r="N119" s="10" t="str">
        <f t="shared" si="12"/>
        <v>OK</v>
      </c>
      <c r="O119" s="10" t="str">
        <f t="shared" si="13"/>
        <v>OK</v>
      </c>
      <c r="P119" s="10" t="str">
        <f t="shared" si="14"/>
        <v>OK</v>
      </c>
      <c r="Q119" s="13" t="str">
        <f t="shared" si="15"/>
        <v>OK</v>
      </c>
      <c r="V119" s="8" t="str">
        <f t="shared" si="16"/>
        <v>OK</v>
      </c>
    </row>
    <row r="120" spans="2:22" x14ac:dyDescent="0.35">
      <c r="B120" s="8" t="s">
        <v>332</v>
      </c>
      <c r="C120" s="9">
        <v>49</v>
      </c>
      <c r="D120" s="10" t="s">
        <v>407</v>
      </c>
      <c r="E120" s="10" t="s">
        <v>409</v>
      </c>
      <c r="F120" s="11">
        <v>10000000</v>
      </c>
      <c r="G120" s="11"/>
      <c r="H120" s="13">
        <v>-0.50599061744239104</v>
      </c>
      <c r="M120" s="15" t="str">
        <f t="shared" si="11"/>
        <v>OK</v>
      </c>
      <c r="N120" s="10" t="str">
        <f t="shared" si="12"/>
        <v>OK</v>
      </c>
      <c r="O120" s="10" t="str">
        <f t="shared" si="13"/>
        <v>OK</v>
      </c>
      <c r="P120" s="10" t="str">
        <f t="shared" si="14"/>
        <v>OK</v>
      </c>
      <c r="Q120" s="13" t="str">
        <f t="shared" si="15"/>
        <v>Blank</v>
      </c>
      <c r="V120" s="8" t="str">
        <f t="shared" si="16"/>
        <v>OK</v>
      </c>
    </row>
    <row r="121" spans="2:22" x14ac:dyDescent="0.35">
      <c r="B121" s="8" t="s">
        <v>148</v>
      </c>
      <c r="C121" s="9">
        <v>33</v>
      </c>
      <c r="D121" s="10" t="s">
        <v>407</v>
      </c>
      <c r="E121" s="10"/>
      <c r="F121" s="11">
        <v>12000000</v>
      </c>
      <c r="G121" s="11" t="s">
        <v>493</v>
      </c>
      <c r="H121" s="13">
        <v>-1.7731390893321435</v>
      </c>
      <c r="M121" s="15" t="str">
        <f t="shared" si="11"/>
        <v>OK</v>
      </c>
      <c r="N121" s="10" t="str">
        <f t="shared" si="12"/>
        <v>OK</v>
      </c>
      <c r="O121" s="10" t="str">
        <f t="shared" si="13"/>
        <v>Blank</v>
      </c>
      <c r="P121" s="10" t="str">
        <f t="shared" si="14"/>
        <v>OK</v>
      </c>
      <c r="Q121" s="13" t="str">
        <f t="shared" si="15"/>
        <v>OK</v>
      </c>
      <c r="V121" s="8" t="str">
        <f t="shared" si="16"/>
        <v>OK</v>
      </c>
    </row>
    <row r="122" spans="2:22" x14ac:dyDescent="0.35">
      <c r="B122" s="8" t="s">
        <v>391</v>
      </c>
      <c r="C122" s="9">
        <v>27</v>
      </c>
      <c r="D122" s="10" t="s">
        <v>407</v>
      </c>
      <c r="E122" s="10" t="s">
        <v>410</v>
      </c>
      <c r="F122" s="11">
        <v>12000000</v>
      </c>
      <c r="G122" s="11" t="s">
        <v>493</v>
      </c>
      <c r="H122" s="13">
        <v>-0.59533148410022163</v>
      </c>
      <c r="M122" s="15" t="str">
        <f t="shared" si="11"/>
        <v>OK</v>
      </c>
      <c r="N122" s="10" t="str">
        <f t="shared" si="12"/>
        <v>OK</v>
      </c>
      <c r="O122" s="10" t="str">
        <f t="shared" si="13"/>
        <v>OK</v>
      </c>
      <c r="P122" s="10" t="str">
        <f t="shared" si="14"/>
        <v>OK</v>
      </c>
      <c r="Q122" s="13" t="str">
        <f t="shared" si="15"/>
        <v>OK</v>
      </c>
      <c r="V122" s="8" t="str">
        <f t="shared" si="16"/>
        <v>OK</v>
      </c>
    </row>
    <row r="123" spans="2:22" x14ac:dyDescent="0.35">
      <c r="B123" s="8" t="s">
        <v>278</v>
      </c>
      <c r="C123" s="9">
        <v>50</v>
      </c>
      <c r="D123" s="10" t="s">
        <v>407</v>
      </c>
      <c r="E123" s="10" t="s">
        <v>410</v>
      </c>
      <c r="F123" s="11">
        <v>11000000</v>
      </c>
      <c r="G123" s="11" t="s">
        <v>493</v>
      </c>
      <c r="H123" s="13">
        <v>-0.36923144074847331</v>
      </c>
      <c r="M123" s="15" t="str">
        <f t="shared" si="11"/>
        <v>OK</v>
      </c>
      <c r="N123" s="10" t="str">
        <f t="shared" si="12"/>
        <v>OK</v>
      </c>
      <c r="O123" s="10" t="str">
        <f t="shared" si="13"/>
        <v>OK</v>
      </c>
      <c r="P123" s="10" t="str">
        <f t="shared" si="14"/>
        <v>OK</v>
      </c>
      <c r="Q123" s="13" t="str">
        <f t="shared" si="15"/>
        <v>OK</v>
      </c>
      <c r="V123" s="8" t="str">
        <f t="shared" si="16"/>
        <v>OK</v>
      </c>
    </row>
    <row r="124" spans="2:22" x14ac:dyDescent="0.35">
      <c r="B124" s="8" t="s">
        <v>191</v>
      </c>
      <c r="C124" s="9">
        <v>29</v>
      </c>
      <c r="D124" s="10" t="s">
        <v>407</v>
      </c>
      <c r="E124" s="10" t="s">
        <v>409</v>
      </c>
      <c r="F124" s="11">
        <v>13000000</v>
      </c>
      <c r="G124" s="11" t="s">
        <v>493</v>
      </c>
      <c r="H124" s="13">
        <v>1.3716519374002896</v>
      </c>
      <c r="M124" s="15" t="str">
        <f t="shared" si="11"/>
        <v>OK</v>
      </c>
      <c r="N124" s="10" t="str">
        <f t="shared" si="12"/>
        <v>OK</v>
      </c>
      <c r="O124" s="10" t="str">
        <f t="shared" si="13"/>
        <v>OK</v>
      </c>
      <c r="P124" s="10" t="str">
        <f t="shared" si="14"/>
        <v>OK</v>
      </c>
      <c r="Q124" s="13" t="str">
        <f t="shared" si="15"/>
        <v>OK</v>
      </c>
      <c r="V124" s="8" t="str">
        <f t="shared" si="16"/>
        <v>OK</v>
      </c>
    </row>
    <row r="125" spans="2:22" x14ac:dyDescent="0.35">
      <c r="B125" s="8" t="s">
        <v>276</v>
      </c>
      <c r="C125" s="9">
        <v>45</v>
      </c>
      <c r="D125" s="10" t="s">
        <v>406</v>
      </c>
      <c r="E125" s="10" t="s">
        <v>409</v>
      </c>
      <c r="F125" s="11">
        <v>9000000</v>
      </c>
      <c r="G125" s="11" t="s">
        <v>493</v>
      </c>
      <c r="H125" s="13">
        <v>0.33910244691132069</v>
      </c>
      <c r="M125" s="15" t="str">
        <f t="shared" si="11"/>
        <v>OK</v>
      </c>
      <c r="N125" s="10" t="str">
        <f t="shared" si="12"/>
        <v>OK</v>
      </c>
      <c r="O125" s="10" t="str">
        <f t="shared" si="13"/>
        <v>OK</v>
      </c>
      <c r="P125" s="10" t="str">
        <f t="shared" si="14"/>
        <v>OK</v>
      </c>
      <c r="Q125" s="13" t="str">
        <f t="shared" si="15"/>
        <v>OK</v>
      </c>
      <c r="V125" s="8" t="str">
        <f t="shared" si="16"/>
        <v>OK</v>
      </c>
    </row>
    <row r="126" spans="2:22" x14ac:dyDescent="0.35">
      <c r="B126" s="8" t="s">
        <v>183</v>
      </c>
      <c r="C126" s="9">
        <v>31</v>
      </c>
      <c r="D126" s="10" t="s">
        <v>406</v>
      </c>
      <c r="E126" s="10" t="s">
        <v>409</v>
      </c>
      <c r="F126" s="11">
        <v>10000000</v>
      </c>
      <c r="G126" s="11" t="s">
        <v>493</v>
      </c>
      <c r="H126" s="13">
        <v>1.681873985663036</v>
      </c>
      <c r="M126" s="15" t="str">
        <f t="shared" si="11"/>
        <v>OK</v>
      </c>
      <c r="N126" s="10" t="str">
        <f t="shared" si="12"/>
        <v>OK</v>
      </c>
      <c r="O126" s="10" t="str">
        <f t="shared" si="13"/>
        <v>OK</v>
      </c>
      <c r="P126" s="10" t="str">
        <f t="shared" si="14"/>
        <v>OK</v>
      </c>
      <c r="Q126" s="13" t="str">
        <f t="shared" si="15"/>
        <v>OK</v>
      </c>
      <c r="V126" s="8" t="str">
        <f t="shared" si="16"/>
        <v>OK</v>
      </c>
    </row>
    <row r="127" spans="2:22" x14ac:dyDescent="0.35">
      <c r="B127" s="8" t="s">
        <v>232</v>
      </c>
      <c r="C127" s="9">
        <v>37</v>
      </c>
      <c r="D127" s="10" t="s">
        <v>407</v>
      </c>
      <c r="E127" s="10" t="s">
        <v>412</v>
      </c>
      <c r="F127" s="11">
        <v>12000000</v>
      </c>
      <c r="G127" s="11" t="s">
        <v>493</v>
      </c>
      <c r="H127" s="13">
        <v>-0.13273569934655757</v>
      </c>
      <c r="M127" s="15" t="str">
        <f t="shared" si="11"/>
        <v>OK</v>
      </c>
      <c r="N127" s="10" t="str">
        <f t="shared" si="12"/>
        <v>OK</v>
      </c>
      <c r="O127" s="10" t="str">
        <f t="shared" si="13"/>
        <v>OK</v>
      </c>
      <c r="P127" s="10" t="str">
        <f t="shared" si="14"/>
        <v>OK</v>
      </c>
      <c r="Q127" s="13" t="str">
        <f t="shared" si="15"/>
        <v>OK</v>
      </c>
      <c r="V127" s="8" t="str">
        <f t="shared" si="16"/>
        <v>OK</v>
      </c>
    </row>
    <row r="128" spans="2:22" x14ac:dyDescent="0.35">
      <c r="B128" s="8" t="s">
        <v>127</v>
      </c>
      <c r="C128" s="9">
        <v>21</v>
      </c>
      <c r="D128" s="10" t="s">
        <v>406</v>
      </c>
      <c r="E128" s="10" t="s">
        <v>411</v>
      </c>
      <c r="F128" s="11">
        <v>9000000</v>
      </c>
      <c r="G128" s="11" t="s">
        <v>493</v>
      </c>
      <c r="H128" s="13">
        <v>0.55415321944040186</v>
      </c>
      <c r="M128" s="15" t="str">
        <f t="shared" si="11"/>
        <v>OK</v>
      </c>
      <c r="N128" s="10" t="str">
        <f t="shared" si="12"/>
        <v>OK</v>
      </c>
      <c r="O128" s="10" t="str">
        <f t="shared" si="13"/>
        <v>OK</v>
      </c>
      <c r="P128" s="10" t="str">
        <f t="shared" si="14"/>
        <v>OK</v>
      </c>
      <c r="Q128" s="13" t="str">
        <f t="shared" si="15"/>
        <v>OK</v>
      </c>
      <c r="V128" s="8" t="str">
        <f t="shared" si="16"/>
        <v>OK</v>
      </c>
    </row>
    <row r="129" spans="2:22" x14ac:dyDescent="0.35">
      <c r="B129" s="8" t="s">
        <v>265</v>
      </c>
      <c r="C129" s="9">
        <v>47</v>
      </c>
      <c r="D129" s="10" t="s">
        <v>407</v>
      </c>
      <c r="E129" s="10" t="s">
        <v>409</v>
      </c>
      <c r="F129" s="11">
        <v>13000000</v>
      </c>
      <c r="G129" s="11" t="s">
        <v>493</v>
      </c>
      <c r="H129" s="13">
        <v>0.55002326029814375</v>
      </c>
      <c r="M129" s="15" t="str">
        <f t="shared" si="11"/>
        <v>OK</v>
      </c>
      <c r="N129" s="10" t="str">
        <f t="shared" si="12"/>
        <v>OK</v>
      </c>
      <c r="O129" s="10" t="str">
        <f t="shared" si="13"/>
        <v>OK</v>
      </c>
      <c r="P129" s="10" t="str">
        <f t="shared" si="14"/>
        <v>OK</v>
      </c>
      <c r="Q129" s="13" t="str">
        <f t="shared" si="15"/>
        <v>OK</v>
      </c>
      <c r="V129" s="8" t="str">
        <f t="shared" si="16"/>
        <v>OK</v>
      </c>
    </row>
    <row r="130" spans="2:22" x14ac:dyDescent="0.35">
      <c r="B130" s="8" t="s">
        <v>48</v>
      </c>
      <c r="C130" s="9">
        <v>25</v>
      </c>
      <c r="D130" s="10" t="s">
        <v>406</v>
      </c>
      <c r="E130" s="10" t="s">
        <v>410</v>
      </c>
      <c r="F130" s="11">
        <v>11000000</v>
      </c>
      <c r="G130" s="11" t="s">
        <v>493</v>
      </c>
      <c r="H130" s="13">
        <v>0.84148269306288492</v>
      </c>
      <c r="M130" s="15" t="str">
        <f t="shared" si="11"/>
        <v>OK</v>
      </c>
      <c r="N130" s="10" t="str">
        <f t="shared" si="12"/>
        <v>OK</v>
      </c>
      <c r="O130" s="10" t="str">
        <f t="shared" si="13"/>
        <v>OK</v>
      </c>
      <c r="P130" s="10" t="str">
        <f t="shared" si="14"/>
        <v>OK</v>
      </c>
      <c r="Q130" s="13" t="str">
        <f t="shared" si="15"/>
        <v>OK</v>
      </c>
      <c r="V130" s="8" t="str">
        <f t="shared" si="16"/>
        <v>OK</v>
      </c>
    </row>
    <row r="131" spans="2:22" x14ac:dyDescent="0.35">
      <c r="B131" s="8" t="s">
        <v>108</v>
      </c>
      <c r="C131" s="9">
        <v>58</v>
      </c>
      <c r="D131" s="10" t="s">
        <v>406</v>
      </c>
      <c r="E131" s="10" t="s">
        <v>410</v>
      </c>
      <c r="F131" s="11">
        <v>13000000</v>
      </c>
      <c r="G131" s="11" t="s">
        <v>493</v>
      </c>
      <c r="H131" s="13">
        <v>-1.8573047254282733</v>
      </c>
      <c r="M131" s="15" t="str">
        <f t="shared" si="11"/>
        <v>OK</v>
      </c>
      <c r="N131" s="10" t="str">
        <f t="shared" si="12"/>
        <v>OK</v>
      </c>
      <c r="O131" s="10" t="str">
        <f t="shared" si="13"/>
        <v>OK</v>
      </c>
      <c r="P131" s="10" t="str">
        <f t="shared" si="14"/>
        <v>OK</v>
      </c>
      <c r="Q131" s="13" t="str">
        <f t="shared" si="15"/>
        <v>OK</v>
      </c>
      <c r="V131" s="8" t="str">
        <f t="shared" si="16"/>
        <v>OK</v>
      </c>
    </row>
    <row r="132" spans="2:22" x14ac:dyDescent="0.35">
      <c r="B132" s="8" t="s">
        <v>10</v>
      </c>
      <c r="C132" s="9">
        <v>32</v>
      </c>
      <c r="D132" s="10" t="s">
        <v>406</v>
      </c>
      <c r="E132" s="10" t="s">
        <v>411</v>
      </c>
      <c r="F132" s="11">
        <v>9000000</v>
      </c>
      <c r="G132" s="11" t="s">
        <v>493</v>
      </c>
      <c r="H132" s="13">
        <v>2.6824848258316814</v>
      </c>
      <c r="M132" s="15" t="str">
        <f t="shared" ref="M132:M195" si="17">IF(C132&lt;0,"Negative",IF(C132=0,"Zero",IF(C132&gt;100,"Unreasonably High",IF(C132="","Blank","OK"))))</f>
        <v>OK</v>
      </c>
      <c r="N132" s="10" t="str">
        <f t="shared" ref="N132:N195" si="18">IF(D132="","Blank",IF(D132="F","OK",IF(D132="M","OK","Unreasonable")))</f>
        <v>OK</v>
      </c>
      <c r="O132" s="10" t="str">
        <f t="shared" ref="O132:O195" si="19">IF(E132="Education Loan","OK",IF(E132="Home Loan","OK",IF(E132="Personal Loan","OK",IF(E132="Vehicle Loan","OK",IF(E132="","Blank","Unreasonable")))))</f>
        <v>OK</v>
      </c>
      <c r="P132" s="10" t="str">
        <f t="shared" ref="P132:P195" si="20">IF(F132="","Blank",IF(F132&lt;0,"Negative",IF(F132=0,"Zero",IF(F132&gt;10^9,"Very High","OK"))))</f>
        <v>OK</v>
      </c>
      <c r="Q132" s="13" t="str">
        <f t="shared" ref="Q132:Q195" si="21">IF(G132="","Blank",IF(G132="Yes","OK",IF(G132="No","OK","Unreasonable")))</f>
        <v>OK</v>
      </c>
      <c r="V132" s="8" t="str">
        <f t="shared" ref="V132:V195" si="22">IF(VLOOKUP(C132,$J$4:$J$46,1,0)=C132,"OK","Check")</f>
        <v>OK</v>
      </c>
    </row>
    <row r="133" spans="2:22" x14ac:dyDescent="0.35">
      <c r="B133" s="8" t="s">
        <v>158</v>
      </c>
      <c r="C133" s="9">
        <v>45</v>
      </c>
      <c r="D133" s="10" t="s">
        <v>407</v>
      </c>
      <c r="E133" s="10" t="s">
        <v>410</v>
      </c>
      <c r="F133" s="11">
        <v>11000000</v>
      </c>
      <c r="G133" s="11" t="s">
        <v>493</v>
      </c>
      <c r="H133" s="13">
        <v>0.10049398040488544</v>
      </c>
      <c r="M133" s="15" t="str">
        <f t="shared" si="17"/>
        <v>OK</v>
      </c>
      <c r="N133" s="10" t="str">
        <f t="shared" si="18"/>
        <v>OK</v>
      </c>
      <c r="O133" s="10" t="str">
        <f t="shared" si="19"/>
        <v>OK</v>
      </c>
      <c r="P133" s="10" t="str">
        <f t="shared" si="20"/>
        <v>OK</v>
      </c>
      <c r="Q133" s="13" t="str">
        <f t="shared" si="21"/>
        <v>OK</v>
      </c>
      <c r="V133" s="8" t="str">
        <f t="shared" si="22"/>
        <v>OK</v>
      </c>
    </row>
    <row r="134" spans="2:22" x14ac:dyDescent="0.35">
      <c r="B134" s="8" t="s">
        <v>117</v>
      </c>
      <c r="C134" s="9">
        <v>58</v>
      </c>
      <c r="D134" s="10" t="s">
        <v>406</v>
      </c>
      <c r="E134" s="10" t="s">
        <v>409</v>
      </c>
      <c r="F134" s="11">
        <v>13000000</v>
      </c>
      <c r="G134" s="11" t="s">
        <v>493</v>
      </c>
      <c r="H134" s="13">
        <v>0.27668086992630353</v>
      </c>
      <c r="M134" s="15" t="str">
        <f t="shared" si="17"/>
        <v>OK</v>
      </c>
      <c r="N134" s="10" t="str">
        <f t="shared" si="18"/>
        <v>OK</v>
      </c>
      <c r="O134" s="10" t="str">
        <f t="shared" si="19"/>
        <v>OK</v>
      </c>
      <c r="P134" s="10" t="str">
        <f t="shared" si="20"/>
        <v>OK</v>
      </c>
      <c r="Q134" s="13" t="str">
        <f t="shared" si="21"/>
        <v>OK</v>
      </c>
      <c r="V134" s="8" t="str">
        <f t="shared" si="22"/>
        <v>OK</v>
      </c>
    </row>
    <row r="135" spans="2:22" x14ac:dyDescent="0.35">
      <c r="B135" s="8" t="s">
        <v>193</v>
      </c>
      <c r="C135" s="9">
        <v>47</v>
      </c>
      <c r="D135" s="10" t="s">
        <v>407</v>
      </c>
      <c r="E135" s="10" t="s">
        <v>410</v>
      </c>
      <c r="F135" s="11">
        <v>13000000</v>
      </c>
      <c r="G135" s="11" t="s">
        <v>493</v>
      </c>
      <c r="H135" s="13">
        <v>2.0914075712886273</v>
      </c>
      <c r="M135" s="15" t="str">
        <f t="shared" si="17"/>
        <v>OK</v>
      </c>
      <c r="N135" s="10" t="str">
        <f t="shared" si="18"/>
        <v>OK</v>
      </c>
      <c r="O135" s="10" t="str">
        <f t="shared" si="19"/>
        <v>OK</v>
      </c>
      <c r="P135" s="10" t="str">
        <f t="shared" si="20"/>
        <v>OK</v>
      </c>
      <c r="Q135" s="13" t="str">
        <f t="shared" si="21"/>
        <v>OK</v>
      </c>
      <c r="V135" s="8" t="str">
        <f t="shared" si="22"/>
        <v>OK</v>
      </c>
    </row>
    <row r="136" spans="2:22" x14ac:dyDescent="0.35">
      <c r="B136" s="8" t="s">
        <v>368</v>
      </c>
      <c r="C136" s="9">
        <v>41</v>
      </c>
      <c r="D136" s="10" t="s">
        <v>407</v>
      </c>
      <c r="E136" s="10" t="s">
        <v>410</v>
      </c>
      <c r="F136" s="11">
        <v>11000000</v>
      </c>
      <c r="G136" s="11" t="s">
        <v>493</v>
      </c>
      <c r="H136" s="13">
        <v>-0.49182969735673127</v>
      </c>
      <c r="M136" s="15" t="str">
        <f t="shared" si="17"/>
        <v>OK</v>
      </c>
      <c r="N136" s="10" t="str">
        <f t="shared" si="18"/>
        <v>OK</v>
      </c>
      <c r="O136" s="10" t="str">
        <f t="shared" si="19"/>
        <v>OK</v>
      </c>
      <c r="P136" s="10" t="str">
        <f t="shared" si="20"/>
        <v>OK</v>
      </c>
      <c r="Q136" s="13" t="str">
        <f t="shared" si="21"/>
        <v>OK</v>
      </c>
      <c r="V136" s="8" t="str">
        <f t="shared" si="22"/>
        <v>OK</v>
      </c>
    </row>
    <row r="137" spans="2:22" x14ac:dyDescent="0.35">
      <c r="B137" s="8" t="s">
        <v>84</v>
      </c>
      <c r="C137" s="9">
        <v>46</v>
      </c>
      <c r="D137" s="10" t="s">
        <v>407</v>
      </c>
      <c r="E137" s="10" t="s">
        <v>409</v>
      </c>
      <c r="F137" s="11">
        <v>12000000</v>
      </c>
      <c r="G137" s="11" t="s">
        <v>493</v>
      </c>
      <c r="H137" s="13">
        <v>0.34317106847109596</v>
      </c>
      <c r="M137" s="15" t="str">
        <f t="shared" si="17"/>
        <v>OK</v>
      </c>
      <c r="N137" s="10" t="str">
        <f t="shared" si="18"/>
        <v>OK</v>
      </c>
      <c r="O137" s="10" t="str">
        <f t="shared" si="19"/>
        <v>OK</v>
      </c>
      <c r="P137" s="10" t="str">
        <f t="shared" si="20"/>
        <v>OK</v>
      </c>
      <c r="Q137" s="13" t="str">
        <f t="shared" si="21"/>
        <v>OK</v>
      </c>
      <c r="V137" s="8" t="str">
        <f t="shared" si="22"/>
        <v>OK</v>
      </c>
    </row>
    <row r="138" spans="2:22" x14ac:dyDescent="0.35">
      <c r="B138" s="8" t="s">
        <v>38</v>
      </c>
      <c r="C138" s="9">
        <v>46</v>
      </c>
      <c r="D138" s="10" t="s">
        <v>407</v>
      </c>
      <c r="E138" s="10" t="s">
        <v>411</v>
      </c>
      <c r="F138" s="11">
        <v>9000000</v>
      </c>
      <c r="G138" s="11" t="s">
        <v>493</v>
      </c>
      <c r="H138" s="13">
        <v>0.93847348594478919</v>
      </c>
      <c r="M138" s="15" t="str">
        <f t="shared" si="17"/>
        <v>OK</v>
      </c>
      <c r="N138" s="10" t="str">
        <f t="shared" si="18"/>
        <v>OK</v>
      </c>
      <c r="O138" s="10" t="str">
        <f t="shared" si="19"/>
        <v>OK</v>
      </c>
      <c r="P138" s="10" t="str">
        <f t="shared" si="20"/>
        <v>OK</v>
      </c>
      <c r="Q138" s="13" t="str">
        <f t="shared" si="21"/>
        <v>OK</v>
      </c>
      <c r="V138" s="8" t="str">
        <f t="shared" si="22"/>
        <v>OK</v>
      </c>
    </row>
    <row r="139" spans="2:22" x14ac:dyDescent="0.35">
      <c r="B139" s="8" t="s">
        <v>238</v>
      </c>
      <c r="C139" s="9">
        <v>51</v>
      </c>
      <c r="D139" s="10" t="s">
        <v>406</v>
      </c>
      <c r="E139" s="10" t="s">
        <v>412</v>
      </c>
      <c r="F139" s="11">
        <v>9000000</v>
      </c>
      <c r="G139" s="11" t="s">
        <v>493</v>
      </c>
      <c r="H139" s="13">
        <v>1.0701802515925283</v>
      </c>
      <c r="M139" s="15" t="str">
        <f t="shared" si="17"/>
        <v>OK</v>
      </c>
      <c r="N139" s="10" t="str">
        <f t="shared" si="18"/>
        <v>OK</v>
      </c>
      <c r="O139" s="10" t="str">
        <f t="shared" si="19"/>
        <v>OK</v>
      </c>
      <c r="P139" s="10" t="str">
        <f t="shared" si="20"/>
        <v>OK</v>
      </c>
      <c r="Q139" s="13" t="str">
        <f t="shared" si="21"/>
        <v>OK</v>
      </c>
      <c r="V139" s="8" t="str">
        <f t="shared" si="22"/>
        <v>OK</v>
      </c>
    </row>
    <row r="140" spans="2:22" x14ac:dyDescent="0.35">
      <c r="B140" s="8" t="s">
        <v>336</v>
      </c>
      <c r="C140" s="9">
        <v>52</v>
      </c>
      <c r="D140" s="10" t="s">
        <v>406</v>
      </c>
      <c r="E140" s="10" t="s">
        <v>411</v>
      </c>
      <c r="F140" s="11">
        <v>11000000</v>
      </c>
      <c r="G140" s="11" t="s">
        <v>493</v>
      </c>
      <c r="H140" s="13">
        <v>0.4985923416982832</v>
      </c>
      <c r="M140" s="15" t="str">
        <f t="shared" si="17"/>
        <v>OK</v>
      </c>
      <c r="N140" s="10" t="str">
        <f t="shared" si="18"/>
        <v>OK</v>
      </c>
      <c r="O140" s="10" t="str">
        <f t="shared" si="19"/>
        <v>OK</v>
      </c>
      <c r="P140" s="10" t="str">
        <f t="shared" si="20"/>
        <v>OK</v>
      </c>
      <c r="Q140" s="13" t="str">
        <f t="shared" si="21"/>
        <v>OK</v>
      </c>
      <c r="V140" s="8" t="str">
        <f t="shared" si="22"/>
        <v>OK</v>
      </c>
    </row>
    <row r="141" spans="2:22" x14ac:dyDescent="0.35">
      <c r="B141" s="8" t="s">
        <v>119</v>
      </c>
      <c r="C141" s="9">
        <v>41</v>
      </c>
      <c r="D141" s="10" t="s">
        <v>406</v>
      </c>
      <c r="E141" s="10" t="s">
        <v>409</v>
      </c>
      <c r="F141" s="11">
        <v>13000000</v>
      </c>
      <c r="G141" s="11" t="s">
        <v>493</v>
      </c>
      <c r="H141" s="13">
        <v>-0.13539550891130891</v>
      </c>
      <c r="M141" s="15" t="str">
        <f t="shared" si="17"/>
        <v>OK</v>
      </c>
      <c r="N141" s="10" t="str">
        <f t="shared" si="18"/>
        <v>OK</v>
      </c>
      <c r="O141" s="10" t="str">
        <f t="shared" si="19"/>
        <v>OK</v>
      </c>
      <c r="P141" s="10" t="str">
        <f t="shared" si="20"/>
        <v>OK</v>
      </c>
      <c r="Q141" s="13" t="str">
        <f t="shared" si="21"/>
        <v>OK</v>
      </c>
      <c r="V141" s="8" t="str">
        <f t="shared" si="22"/>
        <v>OK</v>
      </c>
    </row>
    <row r="142" spans="2:22" x14ac:dyDescent="0.35">
      <c r="B142" s="8" t="s">
        <v>231</v>
      </c>
      <c r="C142" s="9">
        <v>37</v>
      </c>
      <c r="D142" s="10" t="s">
        <v>406</v>
      </c>
      <c r="E142" s="10" t="s">
        <v>411</v>
      </c>
      <c r="F142" s="11">
        <v>11000000</v>
      </c>
      <c r="G142" s="11" t="s">
        <v>493</v>
      </c>
      <c r="H142" s="13">
        <v>-0.36034272554807684</v>
      </c>
      <c r="M142" s="15" t="str">
        <f t="shared" si="17"/>
        <v>OK</v>
      </c>
      <c r="N142" s="10" t="str">
        <f t="shared" si="18"/>
        <v>OK</v>
      </c>
      <c r="O142" s="10" t="str">
        <f t="shared" si="19"/>
        <v>OK</v>
      </c>
      <c r="P142" s="10" t="str">
        <f t="shared" si="20"/>
        <v>OK</v>
      </c>
      <c r="Q142" s="13" t="str">
        <f t="shared" si="21"/>
        <v>OK</v>
      </c>
      <c r="V142" s="8" t="str">
        <f t="shared" si="22"/>
        <v>OK</v>
      </c>
    </row>
    <row r="143" spans="2:22" x14ac:dyDescent="0.35">
      <c r="B143" s="8" t="s">
        <v>64</v>
      </c>
      <c r="C143" s="9">
        <v>60</v>
      </c>
      <c r="D143" s="10" t="s">
        <v>406</v>
      </c>
      <c r="E143" s="10" t="s">
        <v>409</v>
      </c>
      <c r="F143" s="11">
        <v>-12000000</v>
      </c>
      <c r="G143" s="11" t="s">
        <v>493</v>
      </c>
      <c r="H143" s="13">
        <v>0.43668119891318458</v>
      </c>
      <c r="M143" s="15" t="str">
        <f t="shared" si="17"/>
        <v>OK</v>
      </c>
      <c r="N143" s="10" t="str">
        <f t="shared" si="18"/>
        <v>OK</v>
      </c>
      <c r="O143" s="10" t="str">
        <f t="shared" si="19"/>
        <v>OK</v>
      </c>
      <c r="P143" s="10" t="str">
        <f t="shared" si="20"/>
        <v>Negative</v>
      </c>
      <c r="Q143" s="13" t="str">
        <f t="shared" si="21"/>
        <v>OK</v>
      </c>
      <c r="V143" s="8" t="str">
        <f t="shared" si="22"/>
        <v>OK</v>
      </c>
    </row>
    <row r="144" spans="2:22" x14ac:dyDescent="0.35">
      <c r="B144" s="8" t="s">
        <v>151</v>
      </c>
      <c r="C144" s="9">
        <v>30</v>
      </c>
      <c r="D144" s="10" t="s">
        <v>406</v>
      </c>
      <c r="E144" s="10" t="s">
        <v>410</v>
      </c>
      <c r="F144" s="11">
        <v>12000000</v>
      </c>
      <c r="G144" s="11" t="s">
        <v>493</v>
      </c>
      <c r="H144" s="13">
        <v>-0.4092087188849402</v>
      </c>
      <c r="M144" s="15" t="str">
        <f t="shared" si="17"/>
        <v>OK</v>
      </c>
      <c r="N144" s="10" t="str">
        <f t="shared" si="18"/>
        <v>OK</v>
      </c>
      <c r="O144" s="10" t="str">
        <f t="shared" si="19"/>
        <v>OK</v>
      </c>
      <c r="P144" s="10" t="str">
        <f t="shared" si="20"/>
        <v>OK</v>
      </c>
      <c r="Q144" s="13" t="str">
        <f t="shared" si="21"/>
        <v>OK</v>
      </c>
      <c r="V144" s="8" t="str">
        <f t="shared" si="22"/>
        <v>OK</v>
      </c>
    </row>
    <row r="145" spans="2:22" x14ac:dyDescent="0.35">
      <c r="B145" s="8" t="s">
        <v>361</v>
      </c>
      <c r="C145" s="9">
        <v>39</v>
      </c>
      <c r="D145" s="10" t="s">
        <v>407</v>
      </c>
      <c r="E145" s="10" t="s">
        <v>410</v>
      </c>
      <c r="F145" s="11">
        <v>9000000</v>
      </c>
      <c r="G145" s="11" t="s">
        <v>493</v>
      </c>
      <c r="H145" s="13">
        <v>0.32054182158063443</v>
      </c>
      <c r="M145" s="15" t="str">
        <f t="shared" si="17"/>
        <v>OK</v>
      </c>
      <c r="N145" s="10" t="str">
        <f t="shared" si="18"/>
        <v>OK</v>
      </c>
      <c r="O145" s="10" t="str">
        <f t="shared" si="19"/>
        <v>OK</v>
      </c>
      <c r="P145" s="10" t="str">
        <f t="shared" si="20"/>
        <v>OK</v>
      </c>
      <c r="Q145" s="13" t="str">
        <f t="shared" si="21"/>
        <v>OK</v>
      </c>
      <c r="V145" s="8" t="str">
        <f t="shared" si="22"/>
        <v>OK</v>
      </c>
    </row>
    <row r="146" spans="2:22" x14ac:dyDescent="0.35">
      <c r="B146" s="8" t="s">
        <v>359</v>
      </c>
      <c r="C146" s="9">
        <v>50</v>
      </c>
      <c r="D146" s="10" t="s">
        <v>406</v>
      </c>
      <c r="E146" s="10" t="s">
        <v>409</v>
      </c>
      <c r="F146" s="11">
        <v>9000000</v>
      </c>
      <c r="G146" s="11" t="s">
        <v>493</v>
      </c>
      <c r="H146" s="13">
        <v>-1.7716837479828804</v>
      </c>
      <c r="M146" s="15" t="str">
        <f t="shared" si="17"/>
        <v>OK</v>
      </c>
      <c r="N146" s="10" t="str">
        <f t="shared" si="18"/>
        <v>OK</v>
      </c>
      <c r="O146" s="10" t="str">
        <f t="shared" si="19"/>
        <v>OK</v>
      </c>
      <c r="P146" s="10" t="str">
        <f t="shared" si="20"/>
        <v>OK</v>
      </c>
      <c r="Q146" s="13" t="str">
        <f t="shared" si="21"/>
        <v>OK</v>
      </c>
      <c r="V146" s="8" t="str">
        <f t="shared" si="22"/>
        <v>OK</v>
      </c>
    </row>
    <row r="147" spans="2:22" x14ac:dyDescent="0.35">
      <c r="B147" s="8" t="s">
        <v>42</v>
      </c>
      <c r="C147" s="9">
        <v>36</v>
      </c>
      <c r="D147" s="10" t="s">
        <v>407</v>
      </c>
      <c r="E147" s="10" t="s">
        <v>412</v>
      </c>
      <c r="F147" s="11">
        <v>9000000</v>
      </c>
      <c r="G147" s="11" t="s">
        <v>493</v>
      </c>
      <c r="H147" s="13">
        <v>-0.46139510856590216</v>
      </c>
      <c r="M147" s="15" t="str">
        <f t="shared" si="17"/>
        <v>OK</v>
      </c>
      <c r="N147" s="10" t="str">
        <f t="shared" si="18"/>
        <v>OK</v>
      </c>
      <c r="O147" s="10" t="str">
        <f t="shared" si="19"/>
        <v>OK</v>
      </c>
      <c r="P147" s="10" t="str">
        <f t="shared" si="20"/>
        <v>OK</v>
      </c>
      <c r="Q147" s="13" t="str">
        <f t="shared" si="21"/>
        <v>OK</v>
      </c>
      <c r="V147" s="8" t="str">
        <f t="shared" si="22"/>
        <v>OK</v>
      </c>
    </row>
    <row r="148" spans="2:22" x14ac:dyDescent="0.35">
      <c r="B148" s="8" t="s">
        <v>116</v>
      </c>
      <c r="C148" s="9">
        <v>46</v>
      </c>
      <c r="D148" s="10" t="s">
        <v>407</v>
      </c>
      <c r="E148" s="10" t="s">
        <v>411</v>
      </c>
      <c r="F148" s="11">
        <v>10000000</v>
      </c>
      <c r="G148" s="11" t="s">
        <v>492</v>
      </c>
      <c r="H148" s="13">
        <v>1.2079970681337453</v>
      </c>
      <c r="M148" s="15" t="str">
        <f t="shared" si="17"/>
        <v>OK</v>
      </c>
      <c r="N148" s="10" t="str">
        <f t="shared" si="18"/>
        <v>OK</v>
      </c>
      <c r="O148" s="10" t="str">
        <f t="shared" si="19"/>
        <v>OK</v>
      </c>
      <c r="P148" s="10" t="str">
        <f t="shared" si="20"/>
        <v>OK</v>
      </c>
      <c r="Q148" s="13" t="str">
        <f t="shared" si="21"/>
        <v>OK</v>
      </c>
      <c r="V148" s="8" t="str">
        <f t="shared" si="22"/>
        <v>OK</v>
      </c>
    </row>
    <row r="149" spans="2:22" x14ac:dyDescent="0.35">
      <c r="B149" s="8" t="s">
        <v>201</v>
      </c>
      <c r="C149" s="9">
        <v>40</v>
      </c>
      <c r="D149" s="10" t="s">
        <v>407</v>
      </c>
      <c r="E149" s="10" t="s">
        <v>412</v>
      </c>
      <c r="F149" s="11">
        <v>11000000</v>
      </c>
      <c r="G149" s="11" t="s">
        <v>493</v>
      </c>
      <c r="H149" s="13">
        <v>0.28083582844848404</v>
      </c>
      <c r="M149" s="15" t="str">
        <f t="shared" si="17"/>
        <v>OK</v>
      </c>
      <c r="N149" s="10" t="str">
        <f t="shared" si="18"/>
        <v>OK</v>
      </c>
      <c r="O149" s="10" t="str">
        <f t="shared" si="19"/>
        <v>OK</v>
      </c>
      <c r="P149" s="10" t="str">
        <f t="shared" si="20"/>
        <v>OK</v>
      </c>
      <c r="Q149" s="13" t="str">
        <f t="shared" si="21"/>
        <v>OK</v>
      </c>
      <c r="V149" s="8" t="str">
        <f t="shared" si="22"/>
        <v>OK</v>
      </c>
    </row>
    <row r="150" spans="2:22" x14ac:dyDescent="0.35">
      <c r="B150" s="8" t="s">
        <v>273</v>
      </c>
      <c r="C150" s="9">
        <v>33</v>
      </c>
      <c r="D150" s="10" t="s">
        <v>407</v>
      </c>
      <c r="E150" s="10" t="s">
        <v>411</v>
      </c>
      <c r="F150" s="11">
        <v>10000000</v>
      </c>
      <c r="G150" s="11" t="s">
        <v>493</v>
      </c>
      <c r="H150" s="13">
        <v>1.1296552567940952</v>
      </c>
      <c r="M150" s="15" t="str">
        <f t="shared" si="17"/>
        <v>OK</v>
      </c>
      <c r="N150" s="10" t="str">
        <f t="shared" si="18"/>
        <v>OK</v>
      </c>
      <c r="O150" s="10" t="str">
        <f t="shared" si="19"/>
        <v>OK</v>
      </c>
      <c r="P150" s="10" t="str">
        <f t="shared" si="20"/>
        <v>OK</v>
      </c>
      <c r="Q150" s="13" t="str">
        <f t="shared" si="21"/>
        <v>OK</v>
      </c>
      <c r="V150" s="8" t="str">
        <f t="shared" si="22"/>
        <v>OK</v>
      </c>
    </row>
    <row r="151" spans="2:22" x14ac:dyDescent="0.35">
      <c r="B151" s="8" t="s">
        <v>396</v>
      </c>
      <c r="C151" s="9">
        <v>33</v>
      </c>
      <c r="D151" s="10" t="s">
        <v>406</v>
      </c>
      <c r="E151" s="10" t="s">
        <v>410</v>
      </c>
      <c r="F151" s="11">
        <v>11000000</v>
      </c>
      <c r="G151" s="11" t="s">
        <v>493</v>
      </c>
      <c r="H151" s="13">
        <v>-1.6152296762922871</v>
      </c>
      <c r="M151" s="15" t="str">
        <f t="shared" si="17"/>
        <v>OK</v>
      </c>
      <c r="N151" s="10" t="str">
        <f t="shared" si="18"/>
        <v>OK</v>
      </c>
      <c r="O151" s="10" t="str">
        <f t="shared" si="19"/>
        <v>OK</v>
      </c>
      <c r="P151" s="10" t="str">
        <f t="shared" si="20"/>
        <v>OK</v>
      </c>
      <c r="Q151" s="13" t="str">
        <f t="shared" si="21"/>
        <v>OK</v>
      </c>
      <c r="V151" s="8" t="str">
        <f t="shared" si="22"/>
        <v>OK</v>
      </c>
    </row>
    <row r="152" spans="2:22" x14ac:dyDescent="0.35">
      <c r="B152" s="8" t="s">
        <v>242</v>
      </c>
      <c r="C152" s="9">
        <v>40</v>
      </c>
      <c r="D152" s="10" t="s">
        <v>407</v>
      </c>
      <c r="E152" s="10" t="s">
        <v>409</v>
      </c>
      <c r="F152" s="11">
        <v>14000000</v>
      </c>
      <c r="G152" s="11" t="s">
        <v>493</v>
      </c>
      <c r="H152" s="13">
        <v>-1.3317460279127871</v>
      </c>
      <c r="M152" s="15" t="str">
        <f t="shared" si="17"/>
        <v>OK</v>
      </c>
      <c r="N152" s="10" t="str">
        <f t="shared" si="18"/>
        <v>OK</v>
      </c>
      <c r="O152" s="10" t="str">
        <f t="shared" si="19"/>
        <v>OK</v>
      </c>
      <c r="P152" s="10" t="str">
        <f t="shared" si="20"/>
        <v>OK</v>
      </c>
      <c r="Q152" s="13" t="str">
        <f t="shared" si="21"/>
        <v>OK</v>
      </c>
      <c r="V152" s="8" t="str">
        <f t="shared" si="22"/>
        <v>OK</v>
      </c>
    </row>
    <row r="153" spans="2:22" x14ac:dyDescent="0.35">
      <c r="B153" s="8" t="s">
        <v>22</v>
      </c>
      <c r="C153" s="9">
        <v>38</v>
      </c>
      <c r="D153" s="10" t="s">
        <v>407</v>
      </c>
      <c r="E153" s="10" t="s">
        <v>409</v>
      </c>
      <c r="F153" s="11">
        <v>13000000</v>
      </c>
      <c r="G153" s="11" t="s">
        <v>493</v>
      </c>
      <c r="H153" s="13">
        <v>-0.31487964909534022</v>
      </c>
      <c r="M153" s="15" t="str">
        <f t="shared" si="17"/>
        <v>OK</v>
      </c>
      <c r="N153" s="10" t="str">
        <f t="shared" si="18"/>
        <v>OK</v>
      </c>
      <c r="O153" s="10" t="str">
        <f t="shared" si="19"/>
        <v>OK</v>
      </c>
      <c r="P153" s="10" t="str">
        <f t="shared" si="20"/>
        <v>OK</v>
      </c>
      <c r="Q153" s="13" t="str">
        <f t="shared" si="21"/>
        <v>OK</v>
      </c>
      <c r="V153" s="8" t="str">
        <f t="shared" si="22"/>
        <v>OK</v>
      </c>
    </row>
    <row r="154" spans="2:22" x14ac:dyDescent="0.35">
      <c r="B154" s="8" t="s">
        <v>138</v>
      </c>
      <c r="C154" s="9">
        <v>49</v>
      </c>
      <c r="D154" s="10" t="s">
        <v>406</v>
      </c>
      <c r="E154" s="10" t="s">
        <v>409</v>
      </c>
      <c r="F154" s="11">
        <v>10000000</v>
      </c>
      <c r="G154" s="11" t="s">
        <v>493</v>
      </c>
      <c r="H154" s="13">
        <v>0.36181517511422878</v>
      </c>
      <c r="M154" s="15" t="str">
        <f t="shared" si="17"/>
        <v>OK</v>
      </c>
      <c r="N154" s="10" t="str">
        <f t="shared" si="18"/>
        <v>OK</v>
      </c>
      <c r="O154" s="10" t="str">
        <f t="shared" si="19"/>
        <v>OK</v>
      </c>
      <c r="P154" s="10" t="str">
        <f t="shared" si="20"/>
        <v>OK</v>
      </c>
      <c r="Q154" s="13" t="str">
        <f t="shared" si="21"/>
        <v>OK</v>
      </c>
      <c r="V154" s="8" t="str">
        <f t="shared" si="22"/>
        <v>OK</v>
      </c>
    </row>
    <row r="155" spans="2:22" x14ac:dyDescent="0.35">
      <c r="B155" s="8" t="s">
        <v>204</v>
      </c>
      <c r="C155" s="9">
        <v>49</v>
      </c>
      <c r="D155" s="10" t="s">
        <v>407</v>
      </c>
      <c r="E155" s="10" t="s">
        <v>412</v>
      </c>
      <c r="F155" s="11">
        <v>13000000</v>
      </c>
      <c r="G155" s="11" t="s">
        <v>493</v>
      </c>
      <c r="H155" s="13">
        <v>1.3633027948281766</v>
      </c>
      <c r="M155" s="15" t="str">
        <f t="shared" si="17"/>
        <v>OK</v>
      </c>
      <c r="N155" s="10" t="str">
        <f t="shared" si="18"/>
        <v>OK</v>
      </c>
      <c r="O155" s="10" t="str">
        <f t="shared" si="19"/>
        <v>OK</v>
      </c>
      <c r="P155" s="10" t="str">
        <f t="shared" si="20"/>
        <v>OK</v>
      </c>
      <c r="Q155" s="13" t="str">
        <f t="shared" si="21"/>
        <v>OK</v>
      </c>
      <c r="V155" s="8" t="str">
        <f t="shared" si="22"/>
        <v>OK</v>
      </c>
    </row>
    <row r="156" spans="2:22" x14ac:dyDescent="0.35">
      <c r="B156" s="8" t="s">
        <v>263</v>
      </c>
      <c r="C156" s="9">
        <v>27</v>
      </c>
      <c r="D156" s="10" t="s">
        <v>407</v>
      </c>
      <c r="E156" s="10" t="s">
        <v>411</v>
      </c>
      <c r="F156" s="11">
        <v>9000000</v>
      </c>
      <c r="G156" s="11" t="s">
        <v>493</v>
      </c>
      <c r="H156" s="13">
        <v>-1.0088797148012887</v>
      </c>
      <c r="M156" s="15" t="str">
        <f t="shared" si="17"/>
        <v>OK</v>
      </c>
      <c r="N156" s="10" t="str">
        <f t="shared" si="18"/>
        <v>OK</v>
      </c>
      <c r="O156" s="10" t="str">
        <f t="shared" si="19"/>
        <v>OK</v>
      </c>
      <c r="P156" s="10" t="str">
        <f t="shared" si="20"/>
        <v>OK</v>
      </c>
      <c r="Q156" s="13" t="str">
        <f t="shared" si="21"/>
        <v>OK</v>
      </c>
      <c r="V156" s="8" t="str">
        <f t="shared" si="22"/>
        <v>OK</v>
      </c>
    </row>
    <row r="157" spans="2:22" x14ac:dyDescent="0.35">
      <c r="B157" s="8" t="s">
        <v>197</v>
      </c>
      <c r="C157" s="9">
        <v>34</v>
      </c>
      <c r="D157" s="10" t="s">
        <v>406</v>
      </c>
      <c r="E157" s="10" t="s">
        <v>410</v>
      </c>
      <c r="F157" s="11">
        <v>14000000</v>
      </c>
      <c r="G157" s="11" t="s">
        <v>493</v>
      </c>
      <c r="H157" s="13">
        <v>-0.96771937781398321</v>
      </c>
      <c r="M157" s="15" t="str">
        <f t="shared" si="17"/>
        <v>OK</v>
      </c>
      <c r="N157" s="10" t="str">
        <f t="shared" si="18"/>
        <v>OK</v>
      </c>
      <c r="O157" s="10" t="str">
        <f t="shared" si="19"/>
        <v>OK</v>
      </c>
      <c r="P157" s="10" t="str">
        <f t="shared" si="20"/>
        <v>OK</v>
      </c>
      <c r="Q157" s="13" t="str">
        <f t="shared" si="21"/>
        <v>OK</v>
      </c>
      <c r="V157" s="8" t="str">
        <f t="shared" si="22"/>
        <v>OK</v>
      </c>
    </row>
    <row r="158" spans="2:22" x14ac:dyDescent="0.35">
      <c r="B158" s="8" t="s">
        <v>124</v>
      </c>
      <c r="C158" s="9">
        <v>40</v>
      </c>
      <c r="D158" s="10" t="s">
        <v>407</v>
      </c>
      <c r="E158" s="10" t="s">
        <v>410</v>
      </c>
      <c r="F158" s="11">
        <v>13000000</v>
      </c>
      <c r="G158" s="11" t="s">
        <v>493</v>
      </c>
      <c r="H158" s="13">
        <v>-0.2712853221148781</v>
      </c>
      <c r="M158" s="15" t="str">
        <f t="shared" si="17"/>
        <v>OK</v>
      </c>
      <c r="N158" s="10" t="str">
        <f t="shared" si="18"/>
        <v>OK</v>
      </c>
      <c r="O158" s="10" t="str">
        <f t="shared" si="19"/>
        <v>OK</v>
      </c>
      <c r="P158" s="10" t="str">
        <f t="shared" si="20"/>
        <v>OK</v>
      </c>
      <c r="Q158" s="13" t="str">
        <f t="shared" si="21"/>
        <v>OK</v>
      </c>
      <c r="V158" s="8" t="str">
        <f t="shared" si="22"/>
        <v>OK</v>
      </c>
    </row>
    <row r="159" spans="2:22" x14ac:dyDescent="0.35">
      <c r="B159" s="8" t="s">
        <v>363</v>
      </c>
      <c r="C159" s="9">
        <v>25</v>
      </c>
      <c r="D159" s="10" t="s">
        <v>407</v>
      </c>
      <c r="E159" s="10" t="s">
        <v>410</v>
      </c>
      <c r="F159" s="11">
        <v>8000000</v>
      </c>
      <c r="G159" s="11" t="s">
        <v>493</v>
      </c>
      <c r="H159" s="13">
        <v>-1.649079710936409</v>
      </c>
      <c r="M159" s="15" t="str">
        <f t="shared" si="17"/>
        <v>OK</v>
      </c>
      <c r="N159" s="10" t="str">
        <f t="shared" si="18"/>
        <v>OK</v>
      </c>
      <c r="O159" s="10" t="str">
        <f t="shared" si="19"/>
        <v>OK</v>
      </c>
      <c r="P159" s="10" t="str">
        <f t="shared" si="20"/>
        <v>OK</v>
      </c>
      <c r="Q159" s="13" t="str">
        <f t="shared" si="21"/>
        <v>OK</v>
      </c>
      <c r="V159" s="8" t="str">
        <f t="shared" si="22"/>
        <v>OK</v>
      </c>
    </row>
    <row r="160" spans="2:22" x14ac:dyDescent="0.35">
      <c r="B160" s="8" t="s">
        <v>106</v>
      </c>
      <c r="C160" s="9">
        <v>21</v>
      </c>
      <c r="D160" s="10" t="s">
        <v>407</v>
      </c>
      <c r="E160" s="10" t="s">
        <v>410</v>
      </c>
      <c r="F160" s="11">
        <v>13000000</v>
      </c>
      <c r="G160" s="11" t="s">
        <v>493</v>
      </c>
      <c r="H160" s="13">
        <v>-0.40085907251845615</v>
      </c>
      <c r="M160" s="15" t="str">
        <f t="shared" si="17"/>
        <v>OK</v>
      </c>
      <c r="N160" s="10" t="str">
        <f t="shared" si="18"/>
        <v>OK</v>
      </c>
      <c r="O160" s="10" t="str">
        <f t="shared" si="19"/>
        <v>OK</v>
      </c>
      <c r="P160" s="10" t="str">
        <f t="shared" si="20"/>
        <v>OK</v>
      </c>
      <c r="Q160" s="13" t="str">
        <f t="shared" si="21"/>
        <v>OK</v>
      </c>
      <c r="V160" s="8" t="str">
        <f t="shared" si="22"/>
        <v>OK</v>
      </c>
    </row>
    <row r="161" spans="2:22" x14ac:dyDescent="0.35">
      <c r="B161" s="8" t="s">
        <v>146</v>
      </c>
      <c r="C161" s="9">
        <v>50</v>
      </c>
      <c r="D161" s="10" t="s">
        <v>408</v>
      </c>
      <c r="E161" s="10" t="s">
        <v>411</v>
      </c>
      <c r="F161" s="11">
        <v>13000000</v>
      </c>
      <c r="G161" s="11" t="s">
        <v>493</v>
      </c>
      <c r="H161" s="13">
        <v>-2.2159109496480531</v>
      </c>
      <c r="M161" s="15" t="str">
        <f t="shared" si="17"/>
        <v>OK</v>
      </c>
      <c r="N161" s="10" t="str">
        <f t="shared" si="18"/>
        <v>Unreasonable</v>
      </c>
      <c r="O161" s="10" t="str">
        <f t="shared" si="19"/>
        <v>OK</v>
      </c>
      <c r="P161" s="10" t="str">
        <f t="shared" si="20"/>
        <v>OK</v>
      </c>
      <c r="Q161" s="13" t="str">
        <f t="shared" si="21"/>
        <v>OK</v>
      </c>
      <c r="V161" s="8" t="str">
        <f t="shared" si="22"/>
        <v>OK</v>
      </c>
    </row>
    <row r="162" spans="2:22" x14ac:dyDescent="0.35">
      <c r="B162" s="8" t="s">
        <v>8</v>
      </c>
      <c r="C162" s="9">
        <v>45</v>
      </c>
      <c r="D162" s="10" t="s">
        <v>406</v>
      </c>
      <c r="E162" s="10" t="s">
        <v>410</v>
      </c>
      <c r="F162" s="11">
        <v>14000000</v>
      </c>
      <c r="G162" s="11" t="s">
        <v>493</v>
      </c>
      <c r="H162" s="13">
        <v>-0.99631895910671597</v>
      </c>
      <c r="M162" s="15" t="str">
        <f t="shared" si="17"/>
        <v>OK</v>
      </c>
      <c r="N162" s="10" t="str">
        <f t="shared" si="18"/>
        <v>OK</v>
      </c>
      <c r="O162" s="10" t="str">
        <f t="shared" si="19"/>
        <v>OK</v>
      </c>
      <c r="P162" s="10" t="str">
        <f t="shared" si="20"/>
        <v>OK</v>
      </c>
      <c r="Q162" s="13" t="str">
        <f t="shared" si="21"/>
        <v>OK</v>
      </c>
      <c r="V162" s="8" t="str">
        <f t="shared" si="22"/>
        <v>OK</v>
      </c>
    </row>
    <row r="163" spans="2:22" x14ac:dyDescent="0.35">
      <c r="B163" s="8" t="s">
        <v>126</v>
      </c>
      <c r="C163" s="9">
        <v>47</v>
      </c>
      <c r="D163" s="10" t="s">
        <v>406</v>
      </c>
      <c r="E163" s="10" t="s">
        <v>412</v>
      </c>
      <c r="F163" s="11">
        <v>13000000</v>
      </c>
      <c r="G163" s="11" t="s">
        <v>493</v>
      </c>
      <c r="H163" s="13">
        <v>-1.1507237571994842</v>
      </c>
      <c r="M163" s="15" t="str">
        <f t="shared" si="17"/>
        <v>OK</v>
      </c>
      <c r="N163" s="10" t="str">
        <f t="shared" si="18"/>
        <v>OK</v>
      </c>
      <c r="O163" s="10" t="str">
        <f t="shared" si="19"/>
        <v>OK</v>
      </c>
      <c r="P163" s="10" t="str">
        <f t="shared" si="20"/>
        <v>OK</v>
      </c>
      <c r="Q163" s="13" t="str">
        <f t="shared" si="21"/>
        <v>OK</v>
      </c>
      <c r="V163" s="8" t="str">
        <f t="shared" si="22"/>
        <v>OK</v>
      </c>
    </row>
    <row r="164" spans="2:22" x14ac:dyDescent="0.35">
      <c r="B164" s="8" t="s">
        <v>167</v>
      </c>
      <c r="C164" s="9">
        <v>47</v>
      </c>
      <c r="D164" s="10" t="s">
        <v>407</v>
      </c>
      <c r="E164" s="10" t="s">
        <v>412</v>
      </c>
      <c r="F164" s="11">
        <v>13000000</v>
      </c>
      <c r="G164" s="11" t="s">
        <v>493</v>
      </c>
      <c r="H164" s="13">
        <v>0.73723178632846253</v>
      </c>
      <c r="M164" s="15" t="str">
        <f t="shared" si="17"/>
        <v>OK</v>
      </c>
      <c r="N164" s="10" t="str">
        <f t="shared" si="18"/>
        <v>OK</v>
      </c>
      <c r="O164" s="10" t="str">
        <f t="shared" si="19"/>
        <v>OK</v>
      </c>
      <c r="P164" s="10" t="str">
        <f t="shared" si="20"/>
        <v>OK</v>
      </c>
      <c r="Q164" s="13" t="str">
        <f t="shared" si="21"/>
        <v>OK</v>
      </c>
      <c r="V164" s="8" t="str">
        <f t="shared" si="22"/>
        <v>OK</v>
      </c>
    </row>
    <row r="165" spans="2:22" x14ac:dyDescent="0.35">
      <c r="B165" s="8" t="s">
        <v>397</v>
      </c>
      <c r="C165" s="9">
        <v>40</v>
      </c>
      <c r="D165" s="10" t="s">
        <v>406</v>
      </c>
      <c r="E165" s="10" t="s">
        <v>409</v>
      </c>
      <c r="F165" s="11">
        <v>12000000</v>
      </c>
      <c r="G165" s="11" t="s">
        <v>493</v>
      </c>
      <c r="H165" s="13">
        <v>0.39387622713653919</v>
      </c>
      <c r="M165" s="15" t="str">
        <f t="shared" si="17"/>
        <v>OK</v>
      </c>
      <c r="N165" s="10" t="str">
        <f t="shared" si="18"/>
        <v>OK</v>
      </c>
      <c r="O165" s="10" t="str">
        <f t="shared" si="19"/>
        <v>OK</v>
      </c>
      <c r="P165" s="10" t="str">
        <f t="shared" si="20"/>
        <v>OK</v>
      </c>
      <c r="Q165" s="13" t="str">
        <f t="shared" si="21"/>
        <v>OK</v>
      </c>
      <c r="V165" s="8" t="str">
        <f t="shared" si="22"/>
        <v>OK</v>
      </c>
    </row>
    <row r="166" spans="2:22" x14ac:dyDescent="0.35">
      <c r="B166" s="8" t="s">
        <v>36</v>
      </c>
      <c r="C166" s="9">
        <v>36</v>
      </c>
      <c r="D166" s="10" t="s">
        <v>407</v>
      </c>
      <c r="E166" s="10" t="s">
        <v>410</v>
      </c>
      <c r="F166" s="11">
        <v>9000000</v>
      </c>
      <c r="G166" s="11" t="s">
        <v>493</v>
      </c>
      <c r="H166" s="13">
        <v>7.9518849330211222E-2</v>
      </c>
      <c r="M166" s="15" t="str">
        <f t="shared" si="17"/>
        <v>OK</v>
      </c>
      <c r="N166" s="10" t="str">
        <f t="shared" si="18"/>
        <v>OK</v>
      </c>
      <c r="O166" s="10" t="str">
        <f t="shared" si="19"/>
        <v>OK</v>
      </c>
      <c r="P166" s="10" t="str">
        <f t="shared" si="20"/>
        <v>OK</v>
      </c>
      <c r="Q166" s="13" t="str">
        <f t="shared" si="21"/>
        <v>OK</v>
      </c>
      <c r="V166" s="8" t="str">
        <f t="shared" si="22"/>
        <v>OK</v>
      </c>
    </row>
    <row r="167" spans="2:22" x14ac:dyDescent="0.35">
      <c r="B167" s="8" t="s">
        <v>221</v>
      </c>
      <c r="C167" s="9">
        <v>56</v>
      </c>
      <c r="D167" s="10" t="s">
        <v>407</v>
      </c>
      <c r="E167" s="10" t="s">
        <v>412</v>
      </c>
      <c r="F167" s="11">
        <v>11000000</v>
      </c>
      <c r="G167" s="11" t="s">
        <v>493</v>
      </c>
      <c r="H167" s="13">
        <v>0.70517161251460014</v>
      </c>
      <c r="M167" s="15" t="str">
        <f t="shared" si="17"/>
        <v>OK</v>
      </c>
      <c r="N167" s="10" t="str">
        <f t="shared" si="18"/>
        <v>OK</v>
      </c>
      <c r="O167" s="10" t="str">
        <f t="shared" si="19"/>
        <v>OK</v>
      </c>
      <c r="P167" s="10" t="str">
        <f t="shared" si="20"/>
        <v>OK</v>
      </c>
      <c r="Q167" s="13" t="str">
        <f t="shared" si="21"/>
        <v>OK</v>
      </c>
      <c r="V167" s="8" t="str">
        <f t="shared" si="22"/>
        <v>OK</v>
      </c>
    </row>
    <row r="168" spans="2:22" x14ac:dyDescent="0.35">
      <c r="B168" s="8" t="s">
        <v>302</v>
      </c>
      <c r="C168" s="9">
        <v>26</v>
      </c>
      <c r="D168" s="10" t="s">
        <v>406</v>
      </c>
      <c r="E168" s="10" t="s">
        <v>409</v>
      </c>
      <c r="F168" s="11">
        <v>12000000</v>
      </c>
      <c r="G168" s="11" t="s">
        <v>493</v>
      </c>
      <c r="H168" s="13">
        <v>0.12487744734128996</v>
      </c>
      <c r="M168" s="15" t="str">
        <f t="shared" si="17"/>
        <v>OK</v>
      </c>
      <c r="N168" s="10" t="str">
        <f t="shared" si="18"/>
        <v>OK</v>
      </c>
      <c r="O168" s="10" t="str">
        <f t="shared" si="19"/>
        <v>OK</v>
      </c>
      <c r="P168" s="10" t="str">
        <f t="shared" si="20"/>
        <v>OK</v>
      </c>
      <c r="Q168" s="13" t="str">
        <f t="shared" si="21"/>
        <v>OK</v>
      </c>
      <c r="V168" s="8" t="str">
        <f t="shared" si="22"/>
        <v>OK</v>
      </c>
    </row>
    <row r="169" spans="2:22" x14ac:dyDescent="0.35">
      <c r="B169" s="8" t="s">
        <v>168</v>
      </c>
      <c r="C169" s="9">
        <v>41</v>
      </c>
      <c r="D169" s="10" t="s">
        <v>406</v>
      </c>
      <c r="E169" s="10" t="s">
        <v>410</v>
      </c>
      <c r="F169" s="11">
        <v>8000000</v>
      </c>
      <c r="G169" s="11" t="s">
        <v>493</v>
      </c>
      <c r="H169" s="13">
        <v>-1.5948236413722519</v>
      </c>
      <c r="M169" s="15" t="str">
        <f t="shared" si="17"/>
        <v>OK</v>
      </c>
      <c r="N169" s="10" t="str">
        <f t="shared" si="18"/>
        <v>OK</v>
      </c>
      <c r="O169" s="10" t="str">
        <f t="shared" si="19"/>
        <v>OK</v>
      </c>
      <c r="P169" s="10" t="str">
        <f t="shared" si="20"/>
        <v>OK</v>
      </c>
      <c r="Q169" s="13" t="str">
        <f t="shared" si="21"/>
        <v>OK</v>
      </c>
      <c r="V169" s="8" t="str">
        <f t="shared" si="22"/>
        <v>OK</v>
      </c>
    </row>
    <row r="170" spans="2:22" x14ac:dyDescent="0.35">
      <c r="B170" s="8" t="s">
        <v>355</v>
      </c>
      <c r="C170" s="9">
        <v>53</v>
      </c>
      <c r="D170" s="10" t="s">
        <v>407</v>
      </c>
      <c r="E170" s="10" t="s">
        <v>409</v>
      </c>
      <c r="F170" s="11">
        <v>10000000</v>
      </c>
      <c r="G170" s="11" t="s">
        <v>493</v>
      </c>
      <c r="H170" s="13">
        <v>0.16898444702789064</v>
      </c>
      <c r="M170" s="15" t="str">
        <f t="shared" si="17"/>
        <v>OK</v>
      </c>
      <c r="N170" s="10" t="str">
        <f t="shared" si="18"/>
        <v>OK</v>
      </c>
      <c r="O170" s="10" t="str">
        <f t="shared" si="19"/>
        <v>OK</v>
      </c>
      <c r="P170" s="10" t="str">
        <f t="shared" si="20"/>
        <v>OK</v>
      </c>
      <c r="Q170" s="13" t="str">
        <f t="shared" si="21"/>
        <v>OK</v>
      </c>
      <c r="V170" s="8" t="str">
        <f t="shared" si="22"/>
        <v>OK</v>
      </c>
    </row>
    <row r="171" spans="2:22" x14ac:dyDescent="0.35">
      <c r="B171" s="8" t="s">
        <v>319</v>
      </c>
      <c r="C171" s="9">
        <v>44</v>
      </c>
      <c r="D171" s="10" t="s">
        <v>407</v>
      </c>
      <c r="E171" s="10" t="s">
        <v>411</v>
      </c>
      <c r="F171" s="11">
        <v>9000000</v>
      </c>
      <c r="G171" s="11" t="s">
        <v>493</v>
      </c>
      <c r="H171" s="13">
        <v>-0.21272753377637163</v>
      </c>
      <c r="M171" s="15" t="str">
        <f t="shared" si="17"/>
        <v>OK</v>
      </c>
      <c r="N171" s="10" t="str">
        <f t="shared" si="18"/>
        <v>OK</v>
      </c>
      <c r="O171" s="10" t="str">
        <f t="shared" si="19"/>
        <v>OK</v>
      </c>
      <c r="P171" s="10" t="str">
        <f t="shared" si="20"/>
        <v>OK</v>
      </c>
      <c r="Q171" s="13" t="str">
        <f t="shared" si="21"/>
        <v>OK</v>
      </c>
      <c r="V171" s="8" t="str">
        <f t="shared" si="22"/>
        <v>OK</v>
      </c>
    </row>
    <row r="172" spans="2:22" x14ac:dyDescent="0.35">
      <c r="B172" s="8" t="s">
        <v>364</v>
      </c>
      <c r="C172" s="9">
        <v>18</v>
      </c>
      <c r="D172" s="10" t="s">
        <v>406</v>
      </c>
      <c r="E172" s="10" t="s">
        <v>409</v>
      </c>
      <c r="F172" s="11">
        <v>12000000</v>
      </c>
      <c r="G172" s="11" t="s">
        <v>493</v>
      </c>
      <c r="H172" s="13">
        <v>1.1203241982808687</v>
      </c>
      <c r="M172" s="15" t="str">
        <f t="shared" si="17"/>
        <v>OK</v>
      </c>
      <c r="N172" s="10" t="str">
        <f t="shared" si="18"/>
        <v>OK</v>
      </c>
      <c r="O172" s="10" t="str">
        <f t="shared" si="19"/>
        <v>OK</v>
      </c>
      <c r="P172" s="10" t="str">
        <f t="shared" si="20"/>
        <v>OK</v>
      </c>
      <c r="Q172" s="13" t="str">
        <f t="shared" si="21"/>
        <v>OK</v>
      </c>
      <c r="V172" s="8" t="str">
        <f t="shared" si="22"/>
        <v>OK</v>
      </c>
    </row>
    <row r="173" spans="2:22" x14ac:dyDescent="0.35">
      <c r="B173" s="8" t="s">
        <v>72</v>
      </c>
      <c r="C173" s="9">
        <v>23</v>
      </c>
      <c r="D173" s="10" t="s">
        <v>407</v>
      </c>
      <c r="E173" s="10" t="s">
        <v>409</v>
      </c>
      <c r="F173" s="11">
        <v>13000000</v>
      </c>
      <c r="G173" s="11" t="s">
        <v>492</v>
      </c>
      <c r="H173" s="13">
        <v>0.2684778177845154</v>
      </c>
      <c r="M173" s="15" t="str">
        <f t="shared" si="17"/>
        <v>OK</v>
      </c>
      <c r="N173" s="10" t="str">
        <f t="shared" si="18"/>
        <v>OK</v>
      </c>
      <c r="O173" s="10" t="str">
        <f t="shared" si="19"/>
        <v>OK</v>
      </c>
      <c r="P173" s="10" t="str">
        <f t="shared" si="20"/>
        <v>OK</v>
      </c>
      <c r="Q173" s="13" t="str">
        <f t="shared" si="21"/>
        <v>OK</v>
      </c>
      <c r="V173" s="8" t="str">
        <f t="shared" si="22"/>
        <v>OK</v>
      </c>
    </row>
    <row r="174" spans="2:22" x14ac:dyDescent="0.35">
      <c r="B174" s="8" t="s">
        <v>269</v>
      </c>
      <c r="C174" s="9">
        <v>50</v>
      </c>
      <c r="D174" s="10" t="s">
        <v>406</v>
      </c>
      <c r="E174" s="10" t="s">
        <v>409</v>
      </c>
      <c r="F174" s="11">
        <v>13000000</v>
      </c>
      <c r="G174" s="11" t="s">
        <v>493</v>
      </c>
      <c r="H174" s="13">
        <v>1.3484110706082673</v>
      </c>
      <c r="M174" s="15" t="str">
        <f t="shared" si="17"/>
        <v>OK</v>
      </c>
      <c r="N174" s="10" t="str">
        <f t="shared" si="18"/>
        <v>OK</v>
      </c>
      <c r="O174" s="10" t="str">
        <f t="shared" si="19"/>
        <v>OK</v>
      </c>
      <c r="P174" s="10" t="str">
        <f t="shared" si="20"/>
        <v>OK</v>
      </c>
      <c r="Q174" s="13" t="str">
        <f t="shared" si="21"/>
        <v>OK</v>
      </c>
      <c r="V174" s="8" t="str">
        <f t="shared" si="22"/>
        <v>OK</v>
      </c>
    </row>
    <row r="175" spans="2:22" x14ac:dyDescent="0.35">
      <c r="B175" s="8" t="s">
        <v>211</v>
      </c>
      <c r="C175" s="9">
        <v>43</v>
      </c>
      <c r="D175" s="10" t="s">
        <v>407</v>
      </c>
      <c r="E175" s="10" t="s">
        <v>411</v>
      </c>
      <c r="F175" s="11">
        <v>9000000</v>
      </c>
      <c r="G175" s="11" t="s">
        <v>493</v>
      </c>
      <c r="H175" s="13">
        <v>-0.39419086834134692</v>
      </c>
      <c r="M175" s="15" t="str">
        <f t="shared" si="17"/>
        <v>OK</v>
      </c>
      <c r="N175" s="10" t="str">
        <f t="shared" si="18"/>
        <v>OK</v>
      </c>
      <c r="O175" s="10" t="str">
        <f t="shared" si="19"/>
        <v>OK</v>
      </c>
      <c r="P175" s="10" t="str">
        <f t="shared" si="20"/>
        <v>OK</v>
      </c>
      <c r="Q175" s="13" t="str">
        <f t="shared" si="21"/>
        <v>OK</v>
      </c>
      <c r="V175" s="8" t="str">
        <f t="shared" si="22"/>
        <v>OK</v>
      </c>
    </row>
    <row r="176" spans="2:22" x14ac:dyDescent="0.35">
      <c r="B176" s="8" t="s">
        <v>87</v>
      </c>
      <c r="C176" s="9">
        <v>36</v>
      </c>
      <c r="D176" s="10" t="s">
        <v>406</v>
      </c>
      <c r="E176" s="10" t="s">
        <v>412</v>
      </c>
      <c r="F176" s="11">
        <v>11000000</v>
      </c>
      <c r="G176" s="11" t="s">
        <v>493</v>
      </c>
      <c r="H176" s="13">
        <v>-3.3000226720651345E-2</v>
      </c>
      <c r="M176" s="15" t="str">
        <f t="shared" si="17"/>
        <v>OK</v>
      </c>
      <c r="N176" s="10" t="str">
        <f t="shared" si="18"/>
        <v>OK</v>
      </c>
      <c r="O176" s="10" t="str">
        <f t="shared" si="19"/>
        <v>OK</v>
      </c>
      <c r="P176" s="10" t="str">
        <f t="shared" si="20"/>
        <v>OK</v>
      </c>
      <c r="Q176" s="13" t="str">
        <f t="shared" si="21"/>
        <v>OK</v>
      </c>
      <c r="V176" s="8" t="str">
        <f t="shared" si="22"/>
        <v>OK</v>
      </c>
    </row>
    <row r="177" spans="2:22" x14ac:dyDescent="0.35">
      <c r="B177" s="8" t="s">
        <v>166</v>
      </c>
      <c r="C177" s="9">
        <v>45</v>
      </c>
      <c r="D177" s="10" t="s">
        <v>406</v>
      </c>
      <c r="E177" s="10" t="s">
        <v>409</v>
      </c>
      <c r="F177" s="11">
        <v>8000000</v>
      </c>
      <c r="G177" s="11" t="s">
        <v>493</v>
      </c>
      <c r="H177" s="13">
        <v>0.25625283247641872</v>
      </c>
      <c r="M177" s="15" t="str">
        <f t="shared" si="17"/>
        <v>OK</v>
      </c>
      <c r="N177" s="10" t="str">
        <f t="shared" si="18"/>
        <v>OK</v>
      </c>
      <c r="O177" s="10" t="str">
        <f t="shared" si="19"/>
        <v>OK</v>
      </c>
      <c r="P177" s="10" t="str">
        <f t="shared" si="20"/>
        <v>OK</v>
      </c>
      <c r="Q177" s="13" t="str">
        <f t="shared" si="21"/>
        <v>OK</v>
      </c>
      <c r="V177" s="8" t="str">
        <f t="shared" si="22"/>
        <v>OK</v>
      </c>
    </row>
    <row r="178" spans="2:22" x14ac:dyDescent="0.35">
      <c r="B178" s="8" t="s">
        <v>157</v>
      </c>
      <c r="C178" s="9">
        <v>34</v>
      </c>
      <c r="D178" s="10" t="s">
        <v>406</v>
      </c>
      <c r="E178" s="10" t="s">
        <v>409</v>
      </c>
      <c r="F178" s="11">
        <v>13000000</v>
      </c>
      <c r="G178" s="11" t="s">
        <v>493</v>
      </c>
      <c r="H178" s="13">
        <v>-2.2331850197179114E-2</v>
      </c>
      <c r="M178" s="15" t="str">
        <f t="shared" si="17"/>
        <v>OK</v>
      </c>
      <c r="N178" s="10" t="str">
        <f t="shared" si="18"/>
        <v>OK</v>
      </c>
      <c r="O178" s="10" t="str">
        <f t="shared" si="19"/>
        <v>OK</v>
      </c>
      <c r="P178" s="10" t="str">
        <f t="shared" si="20"/>
        <v>OK</v>
      </c>
      <c r="Q178" s="13" t="str">
        <f t="shared" si="21"/>
        <v>OK</v>
      </c>
      <c r="V178" s="8" t="str">
        <f t="shared" si="22"/>
        <v>OK</v>
      </c>
    </row>
    <row r="179" spans="2:22" x14ac:dyDescent="0.35">
      <c r="B179" s="8" t="s">
        <v>16</v>
      </c>
      <c r="C179" s="9">
        <v>45</v>
      </c>
      <c r="D179" s="10" t="s">
        <v>407</v>
      </c>
      <c r="E179" s="10" t="s">
        <v>409</v>
      </c>
      <c r="F179" s="11">
        <v>11000000</v>
      </c>
      <c r="G179" s="11" t="s">
        <v>493</v>
      </c>
      <c r="H179" s="13">
        <v>1.0488616626795473</v>
      </c>
      <c r="M179" s="15" t="str">
        <f t="shared" si="17"/>
        <v>OK</v>
      </c>
      <c r="N179" s="10" t="str">
        <f t="shared" si="18"/>
        <v>OK</v>
      </c>
      <c r="O179" s="10" t="str">
        <f t="shared" si="19"/>
        <v>OK</v>
      </c>
      <c r="P179" s="10" t="str">
        <f t="shared" si="20"/>
        <v>OK</v>
      </c>
      <c r="Q179" s="13" t="str">
        <f t="shared" si="21"/>
        <v>OK</v>
      </c>
      <c r="V179" s="8" t="str">
        <f t="shared" si="22"/>
        <v>OK</v>
      </c>
    </row>
    <row r="180" spans="2:22" x14ac:dyDescent="0.35">
      <c r="B180" s="8" t="s">
        <v>254</v>
      </c>
      <c r="C180" s="9">
        <v>40</v>
      </c>
      <c r="D180" s="10" t="s">
        <v>407</v>
      </c>
      <c r="E180" s="10" t="s">
        <v>411</v>
      </c>
      <c r="F180" s="11">
        <v>11000000</v>
      </c>
      <c r="G180" s="11" t="s">
        <v>493</v>
      </c>
      <c r="H180" s="13">
        <v>1.2723669561061253</v>
      </c>
      <c r="M180" s="15" t="str">
        <f t="shared" si="17"/>
        <v>OK</v>
      </c>
      <c r="N180" s="10" t="str">
        <f t="shared" si="18"/>
        <v>OK</v>
      </c>
      <c r="O180" s="10" t="str">
        <f t="shared" si="19"/>
        <v>OK</v>
      </c>
      <c r="P180" s="10" t="str">
        <f t="shared" si="20"/>
        <v>OK</v>
      </c>
      <c r="Q180" s="13" t="str">
        <f t="shared" si="21"/>
        <v>OK</v>
      </c>
      <c r="V180" s="8" t="str">
        <f t="shared" si="22"/>
        <v>OK</v>
      </c>
    </row>
    <row r="181" spans="2:22" x14ac:dyDescent="0.35">
      <c r="B181" s="8" t="s">
        <v>82</v>
      </c>
      <c r="C181" s="9">
        <v>44</v>
      </c>
      <c r="D181" s="10" t="s">
        <v>407</v>
      </c>
      <c r="E181" s="10" t="s">
        <v>412</v>
      </c>
      <c r="F181" s="11">
        <v>13000000</v>
      </c>
      <c r="G181" s="11" t="s">
        <v>493</v>
      </c>
      <c r="H181" s="13">
        <v>2.9084357507503728E-2</v>
      </c>
      <c r="M181" s="15" t="str">
        <f t="shared" si="17"/>
        <v>OK</v>
      </c>
      <c r="N181" s="10" t="str">
        <f t="shared" si="18"/>
        <v>OK</v>
      </c>
      <c r="O181" s="10" t="str">
        <f t="shared" si="19"/>
        <v>OK</v>
      </c>
      <c r="P181" s="10" t="str">
        <f t="shared" si="20"/>
        <v>OK</v>
      </c>
      <c r="Q181" s="13" t="str">
        <f t="shared" si="21"/>
        <v>OK</v>
      </c>
      <c r="V181" s="8" t="str">
        <f t="shared" si="22"/>
        <v>OK</v>
      </c>
    </row>
    <row r="182" spans="2:22" x14ac:dyDescent="0.35">
      <c r="B182" s="8" t="s">
        <v>99</v>
      </c>
      <c r="C182" s="9">
        <v>59</v>
      </c>
      <c r="D182" s="10" t="s">
        <v>406</v>
      </c>
      <c r="E182" s="10" t="s">
        <v>412</v>
      </c>
      <c r="F182" s="11">
        <v>8000000</v>
      </c>
      <c r="G182" s="11" t="s">
        <v>493</v>
      </c>
      <c r="H182" s="13">
        <v>1.2582605332667778</v>
      </c>
      <c r="M182" s="15" t="str">
        <f t="shared" si="17"/>
        <v>OK</v>
      </c>
      <c r="N182" s="10" t="str">
        <f t="shared" si="18"/>
        <v>OK</v>
      </c>
      <c r="O182" s="10" t="str">
        <f t="shared" si="19"/>
        <v>OK</v>
      </c>
      <c r="P182" s="10" t="str">
        <f t="shared" si="20"/>
        <v>OK</v>
      </c>
      <c r="Q182" s="13" t="str">
        <f t="shared" si="21"/>
        <v>OK</v>
      </c>
      <c r="V182" s="8" t="str">
        <f t="shared" si="22"/>
        <v>OK</v>
      </c>
    </row>
    <row r="183" spans="2:22" x14ac:dyDescent="0.35">
      <c r="B183" s="8" t="s">
        <v>344</v>
      </c>
      <c r="C183" s="9">
        <v>59</v>
      </c>
      <c r="D183" s="10" t="s">
        <v>406</v>
      </c>
      <c r="E183" s="10" t="s">
        <v>409</v>
      </c>
      <c r="F183" s="11">
        <v>9000000</v>
      </c>
      <c r="G183" s="11" t="s">
        <v>493</v>
      </c>
      <c r="H183" s="13">
        <v>2.5160924166692484</v>
      </c>
      <c r="M183" s="15" t="str">
        <f t="shared" si="17"/>
        <v>OK</v>
      </c>
      <c r="N183" s="10" t="str">
        <f t="shared" si="18"/>
        <v>OK</v>
      </c>
      <c r="O183" s="10" t="str">
        <f t="shared" si="19"/>
        <v>OK</v>
      </c>
      <c r="P183" s="10" t="str">
        <f t="shared" si="20"/>
        <v>OK</v>
      </c>
      <c r="Q183" s="13" t="str">
        <f t="shared" si="21"/>
        <v>OK</v>
      </c>
      <c r="V183" s="8" t="str">
        <f t="shared" si="22"/>
        <v>OK</v>
      </c>
    </row>
    <row r="184" spans="2:22" x14ac:dyDescent="0.35">
      <c r="B184" s="8" t="s">
        <v>262</v>
      </c>
      <c r="C184" s="9">
        <v>46</v>
      </c>
      <c r="D184" s="10" t="s">
        <v>407</v>
      </c>
      <c r="E184" s="10" t="s">
        <v>412</v>
      </c>
      <c r="F184" s="11">
        <v>10000000</v>
      </c>
      <c r="G184" s="11" t="s">
        <v>493</v>
      </c>
      <c r="H184" s="13">
        <v>-0.3704750473885553</v>
      </c>
      <c r="M184" s="15" t="str">
        <f t="shared" si="17"/>
        <v>OK</v>
      </c>
      <c r="N184" s="10" t="str">
        <f t="shared" si="18"/>
        <v>OK</v>
      </c>
      <c r="O184" s="10" t="str">
        <f t="shared" si="19"/>
        <v>OK</v>
      </c>
      <c r="P184" s="10" t="str">
        <f t="shared" si="20"/>
        <v>OK</v>
      </c>
      <c r="Q184" s="13" t="str">
        <f t="shared" si="21"/>
        <v>OK</v>
      </c>
      <c r="V184" s="8" t="str">
        <f t="shared" si="22"/>
        <v>OK</v>
      </c>
    </row>
    <row r="185" spans="2:22" x14ac:dyDescent="0.35">
      <c r="B185" s="8" t="s">
        <v>97</v>
      </c>
      <c r="C185" s="9">
        <v>35</v>
      </c>
      <c r="D185" s="10" t="s">
        <v>406</v>
      </c>
      <c r="E185" s="10" t="s">
        <v>410</v>
      </c>
      <c r="F185" s="11">
        <v>9000000</v>
      </c>
      <c r="G185" s="11" t="s">
        <v>493</v>
      </c>
      <c r="H185" s="13">
        <v>1.9059076887058441</v>
      </c>
      <c r="M185" s="15" t="str">
        <f t="shared" si="17"/>
        <v>OK</v>
      </c>
      <c r="N185" s="10" t="str">
        <f t="shared" si="18"/>
        <v>OK</v>
      </c>
      <c r="O185" s="10" t="str">
        <f t="shared" si="19"/>
        <v>OK</v>
      </c>
      <c r="P185" s="10" t="str">
        <f t="shared" si="20"/>
        <v>OK</v>
      </c>
      <c r="Q185" s="13" t="str">
        <f t="shared" si="21"/>
        <v>OK</v>
      </c>
      <c r="V185" s="8" t="str">
        <f t="shared" si="22"/>
        <v>OK</v>
      </c>
    </row>
    <row r="186" spans="2:22" x14ac:dyDescent="0.35">
      <c r="B186" s="8" t="s">
        <v>222</v>
      </c>
      <c r="C186" s="9">
        <v>23</v>
      </c>
      <c r="D186" s="10" t="s">
        <v>406</v>
      </c>
      <c r="E186" s="10" t="s">
        <v>409</v>
      </c>
      <c r="F186" s="11">
        <v>8000000</v>
      </c>
      <c r="G186" s="11" t="s">
        <v>493</v>
      </c>
      <c r="H186" s="13">
        <v>-0.93551996702104501</v>
      </c>
      <c r="M186" s="15" t="str">
        <f t="shared" si="17"/>
        <v>OK</v>
      </c>
      <c r="N186" s="10" t="str">
        <f t="shared" si="18"/>
        <v>OK</v>
      </c>
      <c r="O186" s="10" t="str">
        <f t="shared" si="19"/>
        <v>OK</v>
      </c>
      <c r="P186" s="10" t="str">
        <f t="shared" si="20"/>
        <v>OK</v>
      </c>
      <c r="Q186" s="13" t="str">
        <f t="shared" si="21"/>
        <v>OK</v>
      </c>
      <c r="V186" s="8" t="str">
        <f t="shared" si="22"/>
        <v>OK</v>
      </c>
    </row>
    <row r="187" spans="2:22" x14ac:dyDescent="0.35">
      <c r="B187" s="8" t="s">
        <v>113</v>
      </c>
      <c r="C187" s="9">
        <v>58</v>
      </c>
      <c r="D187" s="10" t="s">
        <v>406</v>
      </c>
      <c r="E187" s="10" t="s">
        <v>411</v>
      </c>
      <c r="F187" s="11">
        <v>12000000</v>
      </c>
      <c r="G187" s="11" t="s">
        <v>493</v>
      </c>
      <c r="H187" s="13">
        <v>0.87707282448688595</v>
      </c>
      <c r="M187" s="15" t="str">
        <f t="shared" si="17"/>
        <v>OK</v>
      </c>
      <c r="N187" s="10" t="str">
        <f t="shared" si="18"/>
        <v>OK</v>
      </c>
      <c r="O187" s="10" t="str">
        <f t="shared" si="19"/>
        <v>OK</v>
      </c>
      <c r="P187" s="10" t="str">
        <f t="shared" si="20"/>
        <v>OK</v>
      </c>
      <c r="Q187" s="13" t="str">
        <f t="shared" si="21"/>
        <v>OK</v>
      </c>
      <c r="V187" s="8" t="str">
        <f t="shared" si="22"/>
        <v>OK</v>
      </c>
    </row>
    <row r="188" spans="2:22" x14ac:dyDescent="0.35">
      <c r="B188" s="8" t="s">
        <v>310</v>
      </c>
      <c r="C188" s="9">
        <v>26</v>
      </c>
      <c r="D188" s="10" t="s">
        <v>406</v>
      </c>
      <c r="E188" s="10" t="s">
        <v>410</v>
      </c>
      <c r="F188" s="11">
        <v>12000000</v>
      </c>
      <c r="G188" s="11" t="s">
        <v>493</v>
      </c>
      <c r="H188" s="13">
        <v>-1.0761183879154566</v>
      </c>
      <c r="M188" s="15" t="str">
        <f t="shared" si="17"/>
        <v>OK</v>
      </c>
      <c r="N188" s="10" t="str">
        <f t="shared" si="18"/>
        <v>OK</v>
      </c>
      <c r="O188" s="10" t="str">
        <f t="shared" si="19"/>
        <v>OK</v>
      </c>
      <c r="P188" s="10" t="str">
        <f t="shared" si="20"/>
        <v>OK</v>
      </c>
      <c r="Q188" s="13" t="str">
        <f t="shared" si="21"/>
        <v>OK</v>
      </c>
      <c r="V188" s="8" t="str">
        <f t="shared" si="22"/>
        <v>OK</v>
      </c>
    </row>
    <row r="189" spans="2:22" x14ac:dyDescent="0.35">
      <c r="B189" s="8" t="s">
        <v>303</v>
      </c>
      <c r="C189" s="9">
        <v>52</v>
      </c>
      <c r="D189" s="10" t="s">
        <v>407</v>
      </c>
      <c r="E189" s="10" t="s">
        <v>410</v>
      </c>
      <c r="F189" s="11">
        <v>11000000</v>
      </c>
      <c r="G189" s="11" t="s">
        <v>493</v>
      </c>
      <c r="H189" s="13">
        <v>1.1444926774972093</v>
      </c>
      <c r="M189" s="15" t="str">
        <f t="shared" si="17"/>
        <v>OK</v>
      </c>
      <c r="N189" s="10" t="str">
        <f t="shared" si="18"/>
        <v>OK</v>
      </c>
      <c r="O189" s="10" t="str">
        <f t="shared" si="19"/>
        <v>OK</v>
      </c>
      <c r="P189" s="10" t="str">
        <f t="shared" si="20"/>
        <v>OK</v>
      </c>
      <c r="Q189" s="13" t="str">
        <f t="shared" si="21"/>
        <v>OK</v>
      </c>
      <c r="V189" s="8" t="str">
        <f t="shared" si="22"/>
        <v>OK</v>
      </c>
    </row>
    <row r="190" spans="2:22" x14ac:dyDescent="0.35">
      <c r="B190" s="8" t="s">
        <v>314</v>
      </c>
      <c r="C190" s="9">
        <v>38</v>
      </c>
      <c r="D190" s="10" t="s">
        <v>406</v>
      </c>
      <c r="E190" s="10" t="s">
        <v>412</v>
      </c>
      <c r="F190" s="11">
        <v>14000000</v>
      </c>
      <c r="G190" s="11" t="s">
        <v>493</v>
      </c>
      <c r="H190" s="13">
        <v>0.78991038489030008</v>
      </c>
      <c r="M190" s="15" t="str">
        <f t="shared" si="17"/>
        <v>OK</v>
      </c>
      <c r="N190" s="10" t="str">
        <f t="shared" si="18"/>
        <v>OK</v>
      </c>
      <c r="O190" s="10" t="str">
        <f t="shared" si="19"/>
        <v>OK</v>
      </c>
      <c r="P190" s="10" t="str">
        <f t="shared" si="20"/>
        <v>OK</v>
      </c>
      <c r="Q190" s="13" t="str">
        <f t="shared" si="21"/>
        <v>OK</v>
      </c>
      <c r="V190" s="8" t="str">
        <f t="shared" si="22"/>
        <v>OK</v>
      </c>
    </row>
    <row r="191" spans="2:22" x14ac:dyDescent="0.35">
      <c r="B191" s="8" t="s">
        <v>195</v>
      </c>
      <c r="C191" s="9">
        <v>60</v>
      </c>
      <c r="D191" s="10" t="s">
        <v>406</v>
      </c>
      <c r="E191" s="10"/>
      <c r="F191" s="11">
        <v>10000000</v>
      </c>
      <c r="G191" s="11" t="s">
        <v>493</v>
      </c>
      <c r="H191" s="13">
        <v>-0.88900115510410938</v>
      </c>
      <c r="M191" s="15" t="str">
        <f t="shared" si="17"/>
        <v>OK</v>
      </c>
      <c r="N191" s="10" t="str">
        <f t="shared" si="18"/>
        <v>OK</v>
      </c>
      <c r="O191" s="10" t="str">
        <f t="shared" si="19"/>
        <v>Blank</v>
      </c>
      <c r="P191" s="10" t="str">
        <f t="shared" si="20"/>
        <v>OK</v>
      </c>
      <c r="Q191" s="13" t="str">
        <f t="shared" si="21"/>
        <v>OK</v>
      </c>
      <c r="V191" s="8" t="str">
        <f t="shared" si="22"/>
        <v>OK</v>
      </c>
    </row>
    <row r="192" spans="2:22" x14ac:dyDescent="0.35">
      <c r="B192" s="8" t="s">
        <v>71</v>
      </c>
      <c r="C192" s="9">
        <v>40</v>
      </c>
      <c r="D192" s="10" t="s">
        <v>406</v>
      </c>
      <c r="E192" s="10" t="s">
        <v>412</v>
      </c>
      <c r="F192" s="11">
        <v>13000000</v>
      </c>
      <c r="G192" s="11" t="s">
        <v>493</v>
      </c>
      <c r="H192" s="13">
        <v>-1.0115215312659267</v>
      </c>
      <c r="M192" s="15" t="str">
        <f t="shared" si="17"/>
        <v>OK</v>
      </c>
      <c r="N192" s="10" t="str">
        <f t="shared" si="18"/>
        <v>OK</v>
      </c>
      <c r="O192" s="10" t="str">
        <f t="shared" si="19"/>
        <v>OK</v>
      </c>
      <c r="P192" s="10" t="str">
        <f t="shared" si="20"/>
        <v>OK</v>
      </c>
      <c r="Q192" s="13" t="str">
        <f t="shared" si="21"/>
        <v>OK</v>
      </c>
      <c r="V192" s="8" t="str">
        <f t="shared" si="22"/>
        <v>OK</v>
      </c>
    </row>
    <row r="193" spans="2:22" x14ac:dyDescent="0.35">
      <c r="B193" s="8" t="s">
        <v>143</v>
      </c>
      <c r="C193" s="9">
        <v>39</v>
      </c>
      <c r="D193" s="10" t="s">
        <v>407</v>
      </c>
      <c r="E193" s="10" t="s">
        <v>411</v>
      </c>
      <c r="F193" s="11">
        <v>12000000</v>
      </c>
      <c r="G193" s="11" t="s">
        <v>493</v>
      </c>
      <c r="H193" s="13">
        <v>4.4100276159713854E-2</v>
      </c>
      <c r="M193" s="15" t="str">
        <f t="shared" si="17"/>
        <v>OK</v>
      </c>
      <c r="N193" s="10" t="str">
        <f t="shared" si="18"/>
        <v>OK</v>
      </c>
      <c r="O193" s="10" t="str">
        <f t="shared" si="19"/>
        <v>OK</v>
      </c>
      <c r="P193" s="10" t="str">
        <f t="shared" si="20"/>
        <v>OK</v>
      </c>
      <c r="Q193" s="13" t="str">
        <f t="shared" si="21"/>
        <v>OK</v>
      </c>
      <c r="V193" s="8" t="str">
        <f t="shared" si="22"/>
        <v>OK</v>
      </c>
    </row>
    <row r="194" spans="2:22" x14ac:dyDescent="0.35">
      <c r="B194" s="8" t="s">
        <v>74</v>
      </c>
      <c r="C194" s="9">
        <v>50</v>
      </c>
      <c r="D194" s="10" t="s">
        <v>407</v>
      </c>
      <c r="E194" s="10" t="s">
        <v>412</v>
      </c>
      <c r="F194" s="11">
        <v>10000000</v>
      </c>
      <c r="G194" s="11" t="s">
        <v>493</v>
      </c>
      <c r="H194" s="13">
        <v>0.15556845507532613</v>
      </c>
      <c r="M194" s="15" t="str">
        <f t="shared" si="17"/>
        <v>OK</v>
      </c>
      <c r="N194" s="10" t="str">
        <f t="shared" si="18"/>
        <v>OK</v>
      </c>
      <c r="O194" s="10" t="str">
        <f t="shared" si="19"/>
        <v>OK</v>
      </c>
      <c r="P194" s="10" t="str">
        <f t="shared" si="20"/>
        <v>OK</v>
      </c>
      <c r="Q194" s="13" t="str">
        <f t="shared" si="21"/>
        <v>OK</v>
      </c>
      <c r="V194" s="8" t="str">
        <f t="shared" si="22"/>
        <v>OK</v>
      </c>
    </row>
    <row r="195" spans="2:22" x14ac:dyDescent="0.35">
      <c r="B195" s="8" t="s">
        <v>31</v>
      </c>
      <c r="C195" s="9">
        <v>36</v>
      </c>
      <c r="D195" s="10" t="s">
        <v>406</v>
      </c>
      <c r="E195" s="10" t="s">
        <v>409</v>
      </c>
      <c r="F195" s="11">
        <v>9000000</v>
      </c>
      <c r="G195" s="11" t="s">
        <v>493</v>
      </c>
      <c r="H195" s="13">
        <v>0.45320020480713441</v>
      </c>
      <c r="M195" s="15" t="str">
        <f t="shared" si="17"/>
        <v>OK</v>
      </c>
      <c r="N195" s="10" t="str">
        <f t="shared" si="18"/>
        <v>OK</v>
      </c>
      <c r="O195" s="10" t="str">
        <f t="shared" si="19"/>
        <v>OK</v>
      </c>
      <c r="P195" s="10" t="str">
        <f t="shared" si="20"/>
        <v>OK</v>
      </c>
      <c r="Q195" s="13" t="str">
        <f t="shared" si="21"/>
        <v>OK</v>
      </c>
      <c r="V195" s="8" t="str">
        <f t="shared" si="22"/>
        <v>OK</v>
      </c>
    </row>
    <row r="196" spans="2:22" x14ac:dyDescent="0.35">
      <c r="B196" s="8" t="s">
        <v>389</v>
      </c>
      <c r="C196" s="9">
        <v>56</v>
      </c>
      <c r="D196" s="10" t="s">
        <v>407</v>
      </c>
      <c r="E196" s="10" t="s">
        <v>410</v>
      </c>
      <c r="F196" s="11">
        <v>11000000</v>
      </c>
      <c r="G196" s="11" t="s">
        <v>493</v>
      </c>
      <c r="H196" s="13">
        <v>-1.0922662767358824</v>
      </c>
      <c r="M196" s="15" t="str">
        <f t="shared" ref="M196:M259" si="23">IF(C196&lt;0,"Negative",IF(C196=0,"Zero",IF(C196&gt;100,"Unreasonably High",IF(C196="","Blank","OK"))))</f>
        <v>OK</v>
      </c>
      <c r="N196" s="10" t="str">
        <f t="shared" ref="N196:N259" si="24">IF(D196="","Blank",IF(D196="F","OK",IF(D196="M","OK","Unreasonable")))</f>
        <v>OK</v>
      </c>
      <c r="O196" s="10" t="str">
        <f t="shared" ref="O196:O259" si="25">IF(E196="Education Loan","OK",IF(E196="Home Loan","OK",IF(E196="Personal Loan","OK",IF(E196="Vehicle Loan","OK",IF(E196="","Blank","Unreasonable")))))</f>
        <v>OK</v>
      </c>
      <c r="P196" s="10" t="str">
        <f t="shared" ref="P196:P259" si="26">IF(F196="","Blank",IF(F196&lt;0,"Negative",IF(F196=0,"Zero",IF(F196&gt;10^9,"Very High","OK"))))</f>
        <v>OK</v>
      </c>
      <c r="Q196" s="13" t="str">
        <f t="shared" ref="Q196:Q259" si="27">IF(G196="","Blank",IF(G196="Yes","OK",IF(G196="No","OK","Unreasonable")))</f>
        <v>OK</v>
      </c>
      <c r="V196" s="8" t="str">
        <f t="shared" ref="V196:V259" si="28">IF(VLOOKUP(C196,$J$4:$J$46,1,0)=C196,"OK","Check")</f>
        <v>OK</v>
      </c>
    </row>
    <row r="197" spans="2:22" x14ac:dyDescent="0.35">
      <c r="B197" s="8" t="s">
        <v>206</v>
      </c>
      <c r="C197" s="9">
        <v>50</v>
      </c>
      <c r="D197" s="10" t="s">
        <v>406</v>
      </c>
      <c r="E197" s="10" t="s">
        <v>410</v>
      </c>
      <c r="F197" s="11">
        <v>14000000</v>
      </c>
      <c r="G197" s="11" t="s">
        <v>493</v>
      </c>
      <c r="H197" s="13">
        <v>9.6978594808119684E-2</v>
      </c>
      <c r="M197" s="15" t="str">
        <f t="shared" si="23"/>
        <v>OK</v>
      </c>
      <c r="N197" s="10" t="str">
        <f t="shared" si="24"/>
        <v>OK</v>
      </c>
      <c r="O197" s="10" t="str">
        <f t="shared" si="25"/>
        <v>OK</v>
      </c>
      <c r="P197" s="10" t="str">
        <f t="shared" si="26"/>
        <v>OK</v>
      </c>
      <c r="Q197" s="13" t="str">
        <f t="shared" si="27"/>
        <v>OK</v>
      </c>
      <c r="V197" s="8" t="str">
        <f t="shared" si="28"/>
        <v>OK</v>
      </c>
    </row>
    <row r="198" spans="2:22" x14ac:dyDescent="0.35">
      <c r="B198" s="8" t="s">
        <v>326</v>
      </c>
      <c r="C198" s="9">
        <v>29</v>
      </c>
      <c r="D198" s="10" t="s">
        <v>407</v>
      </c>
      <c r="E198" s="10" t="s">
        <v>409</v>
      </c>
      <c r="F198" s="11">
        <v>-11000000</v>
      </c>
      <c r="G198" s="11" t="s">
        <v>493</v>
      </c>
      <c r="H198" s="13">
        <v>0.61154923575080411</v>
      </c>
      <c r="M198" s="15" t="str">
        <f t="shared" si="23"/>
        <v>OK</v>
      </c>
      <c r="N198" s="10" t="str">
        <f t="shared" si="24"/>
        <v>OK</v>
      </c>
      <c r="O198" s="10" t="str">
        <f t="shared" si="25"/>
        <v>OK</v>
      </c>
      <c r="P198" s="10" t="str">
        <f t="shared" si="26"/>
        <v>Negative</v>
      </c>
      <c r="Q198" s="13" t="str">
        <f t="shared" si="27"/>
        <v>OK</v>
      </c>
      <c r="V198" s="8" t="str">
        <f t="shared" si="28"/>
        <v>OK</v>
      </c>
    </row>
    <row r="199" spans="2:22" x14ac:dyDescent="0.35">
      <c r="B199" s="8" t="s">
        <v>213</v>
      </c>
      <c r="C199" s="9">
        <v>23</v>
      </c>
      <c r="D199" s="10" t="s">
        <v>407</v>
      </c>
      <c r="E199" s="10" t="s">
        <v>412</v>
      </c>
      <c r="F199" s="11">
        <v>8000000</v>
      </c>
      <c r="G199" s="11" t="s">
        <v>493</v>
      </c>
      <c r="H199" s="13">
        <v>1.3291846999190471</v>
      </c>
      <c r="M199" s="15" t="str">
        <f t="shared" si="23"/>
        <v>OK</v>
      </c>
      <c r="N199" s="10" t="str">
        <f t="shared" si="24"/>
        <v>OK</v>
      </c>
      <c r="O199" s="10" t="str">
        <f t="shared" si="25"/>
        <v>OK</v>
      </c>
      <c r="P199" s="10" t="str">
        <f t="shared" si="26"/>
        <v>OK</v>
      </c>
      <c r="Q199" s="13" t="str">
        <f t="shared" si="27"/>
        <v>OK</v>
      </c>
      <c r="V199" s="8" t="str">
        <f t="shared" si="28"/>
        <v>OK</v>
      </c>
    </row>
    <row r="200" spans="2:22" x14ac:dyDescent="0.35">
      <c r="B200" s="8" t="s">
        <v>378</v>
      </c>
      <c r="C200" s="9">
        <v>30</v>
      </c>
      <c r="D200" s="10" t="s">
        <v>407</v>
      </c>
      <c r="E200" s="10" t="s">
        <v>409</v>
      </c>
      <c r="F200" s="11">
        <v>13000000</v>
      </c>
      <c r="G200" s="11" t="s">
        <v>493</v>
      </c>
      <c r="H200" s="13">
        <v>-1.2442655044654254</v>
      </c>
      <c r="M200" s="15" t="str">
        <f t="shared" si="23"/>
        <v>OK</v>
      </c>
      <c r="N200" s="10" t="str">
        <f t="shared" si="24"/>
        <v>OK</v>
      </c>
      <c r="O200" s="10" t="str">
        <f t="shared" si="25"/>
        <v>OK</v>
      </c>
      <c r="P200" s="10" t="str">
        <f t="shared" si="26"/>
        <v>OK</v>
      </c>
      <c r="Q200" s="13" t="str">
        <f t="shared" si="27"/>
        <v>OK</v>
      </c>
      <c r="V200" s="8" t="str">
        <f t="shared" si="28"/>
        <v>OK</v>
      </c>
    </row>
    <row r="201" spans="2:22" x14ac:dyDescent="0.35">
      <c r="B201" s="8" t="s">
        <v>244</v>
      </c>
      <c r="C201" s="9">
        <v>31</v>
      </c>
      <c r="D201" s="10" t="s">
        <v>406</v>
      </c>
      <c r="E201" s="10" t="s">
        <v>410</v>
      </c>
      <c r="F201" s="11">
        <v>14000000</v>
      </c>
      <c r="G201" s="11" t="s">
        <v>493</v>
      </c>
      <c r="H201" s="13">
        <v>-1.1118767953859718</v>
      </c>
      <c r="M201" s="15" t="str">
        <f t="shared" si="23"/>
        <v>OK</v>
      </c>
      <c r="N201" s="10" t="str">
        <f t="shared" si="24"/>
        <v>OK</v>
      </c>
      <c r="O201" s="10" t="str">
        <f t="shared" si="25"/>
        <v>OK</v>
      </c>
      <c r="P201" s="10" t="str">
        <f t="shared" si="26"/>
        <v>OK</v>
      </c>
      <c r="Q201" s="13" t="str">
        <f t="shared" si="27"/>
        <v>OK</v>
      </c>
      <c r="V201" s="8" t="str">
        <f t="shared" si="28"/>
        <v>OK</v>
      </c>
    </row>
    <row r="202" spans="2:22" x14ac:dyDescent="0.35">
      <c r="B202" s="8" t="s">
        <v>229</v>
      </c>
      <c r="C202" s="9">
        <v>52</v>
      </c>
      <c r="D202" s="10" t="s">
        <v>406</v>
      </c>
      <c r="E202" s="10" t="s">
        <v>412</v>
      </c>
      <c r="F202" s="11">
        <v>11000000</v>
      </c>
      <c r="G202" s="11" t="s">
        <v>493</v>
      </c>
      <c r="H202" s="13">
        <v>-0.12070049799131143</v>
      </c>
      <c r="M202" s="15" t="str">
        <f t="shared" si="23"/>
        <v>OK</v>
      </c>
      <c r="N202" s="10" t="str">
        <f t="shared" si="24"/>
        <v>OK</v>
      </c>
      <c r="O202" s="10" t="str">
        <f t="shared" si="25"/>
        <v>OK</v>
      </c>
      <c r="P202" s="10" t="str">
        <f t="shared" si="26"/>
        <v>OK</v>
      </c>
      <c r="Q202" s="13" t="str">
        <f t="shared" si="27"/>
        <v>OK</v>
      </c>
      <c r="V202" s="8" t="str">
        <f t="shared" si="28"/>
        <v>OK</v>
      </c>
    </row>
    <row r="203" spans="2:22" x14ac:dyDescent="0.35">
      <c r="B203" s="8" t="s">
        <v>253</v>
      </c>
      <c r="C203" s="9">
        <v>23</v>
      </c>
      <c r="D203" s="10" t="s">
        <v>407</v>
      </c>
      <c r="E203" s="10" t="s">
        <v>411</v>
      </c>
      <c r="F203" s="11">
        <v>10000000</v>
      </c>
      <c r="G203" s="11" t="s">
        <v>493</v>
      </c>
      <c r="H203" s="13">
        <v>-0.10509696220555367</v>
      </c>
      <c r="M203" s="15" t="str">
        <f t="shared" si="23"/>
        <v>OK</v>
      </c>
      <c r="N203" s="10" t="str">
        <f t="shared" si="24"/>
        <v>OK</v>
      </c>
      <c r="O203" s="10" t="str">
        <f t="shared" si="25"/>
        <v>OK</v>
      </c>
      <c r="P203" s="10" t="str">
        <f t="shared" si="26"/>
        <v>OK</v>
      </c>
      <c r="Q203" s="13" t="str">
        <f t="shared" si="27"/>
        <v>OK</v>
      </c>
      <c r="V203" s="8" t="str">
        <f t="shared" si="28"/>
        <v>OK</v>
      </c>
    </row>
    <row r="204" spans="2:22" x14ac:dyDescent="0.35">
      <c r="B204" s="8" t="s">
        <v>274</v>
      </c>
      <c r="C204" s="9">
        <v>52</v>
      </c>
      <c r="D204" s="10" t="s">
        <v>406</v>
      </c>
      <c r="E204" s="10" t="s">
        <v>409</v>
      </c>
      <c r="F204" s="11">
        <v>9000000</v>
      </c>
      <c r="G204" s="11" t="s">
        <v>493</v>
      </c>
      <c r="H204" s="13">
        <v>-1.9567874584358813</v>
      </c>
      <c r="M204" s="15" t="str">
        <f t="shared" si="23"/>
        <v>OK</v>
      </c>
      <c r="N204" s="10" t="str">
        <f t="shared" si="24"/>
        <v>OK</v>
      </c>
      <c r="O204" s="10" t="str">
        <f t="shared" si="25"/>
        <v>OK</v>
      </c>
      <c r="P204" s="10" t="str">
        <f t="shared" si="26"/>
        <v>OK</v>
      </c>
      <c r="Q204" s="13" t="str">
        <f t="shared" si="27"/>
        <v>OK</v>
      </c>
      <c r="V204" s="8" t="str">
        <f t="shared" si="28"/>
        <v>OK</v>
      </c>
    </row>
    <row r="205" spans="2:22" x14ac:dyDescent="0.35">
      <c r="B205" s="8" t="s">
        <v>18</v>
      </c>
      <c r="C205" s="9">
        <v>53</v>
      </c>
      <c r="D205" s="10" t="s">
        <v>407</v>
      </c>
      <c r="E205" s="10" t="s">
        <v>411</v>
      </c>
      <c r="F205" s="11">
        <v>9000000</v>
      </c>
      <c r="G205" s="11" t="s">
        <v>493</v>
      </c>
      <c r="H205" s="13">
        <v>-0.32708847747738301</v>
      </c>
      <c r="M205" s="15" t="str">
        <f t="shared" si="23"/>
        <v>OK</v>
      </c>
      <c r="N205" s="10" t="str">
        <f t="shared" si="24"/>
        <v>OK</v>
      </c>
      <c r="O205" s="10" t="str">
        <f t="shared" si="25"/>
        <v>OK</v>
      </c>
      <c r="P205" s="10" t="str">
        <f t="shared" si="26"/>
        <v>OK</v>
      </c>
      <c r="Q205" s="13" t="str">
        <f t="shared" si="27"/>
        <v>OK</v>
      </c>
      <c r="V205" s="8" t="str">
        <f t="shared" si="28"/>
        <v>OK</v>
      </c>
    </row>
    <row r="206" spans="2:22" x14ac:dyDescent="0.35">
      <c r="B206" s="8" t="s">
        <v>360</v>
      </c>
      <c r="C206" s="9">
        <v>20</v>
      </c>
      <c r="D206" s="10" t="s">
        <v>406</v>
      </c>
      <c r="E206" s="10" t="s">
        <v>412</v>
      </c>
      <c r="F206" s="11">
        <v>9000000</v>
      </c>
      <c r="G206" s="11" t="s">
        <v>493</v>
      </c>
      <c r="H206" s="13">
        <v>1.4211273872937749</v>
      </c>
      <c r="M206" s="15" t="str">
        <f t="shared" si="23"/>
        <v>OK</v>
      </c>
      <c r="N206" s="10" t="str">
        <f t="shared" si="24"/>
        <v>OK</v>
      </c>
      <c r="O206" s="10" t="str">
        <f t="shared" si="25"/>
        <v>OK</v>
      </c>
      <c r="P206" s="10" t="str">
        <f t="shared" si="26"/>
        <v>OK</v>
      </c>
      <c r="Q206" s="13" t="str">
        <f t="shared" si="27"/>
        <v>OK</v>
      </c>
      <c r="V206" s="8" t="str">
        <f t="shared" si="28"/>
        <v>OK</v>
      </c>
    </row>
    <row r="207" spans="2:22" x14ac:dyDescent="0.35">
      <c r="B207" s="8" t="s">
        <v>335</v>
      </c>
      <c r="C207" s="9">
        <v>21</v>
      </c>
      <c r="D207" s="10" t="s">
        <v>406</v>
      </c>
      <c r="E207" s="10" t="s">
        <v>410</v>
      </c>
      <c r="F207" s="11">
        <v>13000000</v>
      </c>
      <c r="G207" s="11" t="s">
        <v>493</v>
      </c>
      <c r="H207" s="13">
        <v>0.52238367424664556</v>
      </c>
      <c r="M207" s="15" t="str">
        <f t="shared" si="23"/>
        <v>OK</v>
      </c>
      <c r="N207" s="10" t="str">
        <f t="shared" si="24"/>
        <v>OK</v>
      </c>
      <c r="O207" s="10" t="str">
        <f t="shared" si="25"/>
        <v>OK</v>
      </c>
      <c r="P207" s="10" t="str">
        <f t="shared" si="26"/>
        <v>OK</v>
      </c>
      <c r="Q207" s="13" t="str">
        <f t="shared" si="27"/>
        <v>OK</v>
      </c>
      <c r="V207" s="8" t="str">
        <f t="shared" si="28"/>
        <v>OK</v>
      </c>
    </row>
    <row r="208" spans="2:22" x14ac:dyDescent="0.35">
      <c r="B208" s="8" t="s">
        <v>26</v>
      </c>
      <c r="C208" s="9">
        <v>48</v>
      </c>
      <c r="D208" s="10" t="s">
        <v>406</v>
      </c>
      <c r="E208" s="10" t="s">
        <v>412</v>
      </c>
      <c r="F208" s="11">
        <v>11000000</v>
      </c>
      <c r="G208" s="11" t="s">
        <v>493</v>
      </c>
      <c r="H208" s="13">
        <v>0.27822265264365764</v>
      </c>
      <c r="M208" s="15" t="str">
        <f t="shared" si="23"/>
        <v>OK</v>
      </c>
      <c r="N208" s="10" t="str">
        <f t="shared" si="24"/>
        <v>OK</v>
      </c>
      <c r="O208" s="10" t="str">
        <f t="shared" si="25"/>
        <v>OK</v>
      </c>
      <c r="P208" s="10" t="str">
        <f t="shared" si="26"/>
        <v>OK</v>
      </c>
      <c r="Q208" s="13" t="str">
        <f t="shared" si="27"/>
        <v>OK</v>
      </c>
      <c r="V208" s="8" t="str">
        <f t="shared" si="28"/>
        <v>OK</v>
      </c>
    </row>
    <row r="209" spans="2:22" x14ac:dyDescent="0.35">
      <c r="B209" s="8" t="s">
        <v>270</v>
      </c>
      <c r="C209" s="9">
        <v>46</v>
      </c>
      <c r="D209" s="10" t="s">
        <v>407</v>
      </c>
      <c r="E209" s="10" t="s">
        <v>412</v>
      </c>
      <c r="F209" s="11">
        <v>12000000</v>
      </c>
      <c r="G209" s="11" t="s">
        <v>493</v>
      </c>
      <c r="H209" s="13">
        <v>0.18868104061986993</v>
      </c>
      <c r="M209" s="15" t="str">
        <f t="shared" si="23"/>
        <v>OK</v>
      </c>
      <c r="N209" s="10" t="str">
        <f t="shared" si="24"/>
        <v>OK</v>
      </c>
      <c r="O209" s="10" t="str">
        <f t="shared" si="25"/>
        <v>OK</v>
      </c>
      <c r="P209" s="10" t="str">
        <f t="shared" si="26"/>
        <v>OK</v>
      </c>
      <c r="Q209" s="13" t="str">
        <f t="shared" si="27"/>
        <v>OK</v>
      </c>
      <c r="V209" s="8" t="str">
        <f t="shared" si="28"/>
        <v>OK</v>
      </c>
    </row>
    <row r="210" spans="2:22" x14ac:dyDescent="0.35">
      <c r="B210" s="8" t="s">
        <v>399</v>
      </c>
      <c r="C210" s="9">
        <v>46</v>
      </c>
      <c r="D210" s="10" t="s">
        <v>407</v>
      </c>
      <c r="E210" s="10" t="s">
        <v>411</v>
      </c>
      <c r="F210" s="11">
        <v>12000000</v>
      </c>
      <c r="G210" s="11"/>
      <c r="H210" s="13">
        <v>-0.1262700921924225</v>
      </c>
      <c r="M210" s="15" t="str">
        <f t="shared" si="23"/>
        <v>OK</v>
      </c>
      <c r="N210" s="10" t="str">
        <f t="shared" si="24"/>
        <v>OK</v>
      </c>
      <c r="O210" s="10" t="str">
        <f t="shared" si="25"/>
        <v>OK</v>
      </c>
      <c r="P210" s="10" t="str">
        <f t="shared" si="26"/>
        <v>OK</v>
      </c>
      <c r="Q210" s="13" t="str">
        <f t="shared" si="27"/>
        <v>Blank</v>
      </c>
      <c r="V210" s="8" t="str">
        <f t="shared" si="28"/>
        <v>OK</v>
      </c>
    </row>
    <row r="211" spans="2:22" x14ac:dyDescent="0.35">
      <c r="B211" s="8" t="s">
        <v>288</v>
      </c>
      <c r="C211" s="9">
        <v>33</v>
      </c>
      <c r="D211" s="10" t="s">
        <v>407</v>
      </c>
      <c r="E211" s="10" t="s">
        <v>411</v>
      </c>
      <c r="F211" s="11">
        <v>12000000</v>
      </c>
      <c r="G211" s="11" t="s">
        <v>493</v>
      </c>
      <c r="H211" s="13">
        <v>-0.10982421087406967</v>
      </c>
      <c r="M211" s="15" t="str">
        <f t="shared" si="23"/>
        <v>OK</v>
      </c>
      <c r="N211" s="10" t="str">
        <f t="shared" si="24"/>
        <v>OK</v>
      </c>
      <c r="O211" s="10" t="str">
        <f t="shared" si="25"/>
        <v>OK</v>
      </c>
      <c r="P211" s="10" t="str">
        <f t="shared" si="26"/>
        <v>OK</v>
      </c>
      <c r="Q211" s="13" t="str">
        <f t="shared" si="27"/>
        <v>OK</v>
      </c>
      <c r="V211" s="8" t="str">
        <f t="shared" si="28"/>
        <v>OK</v>
      </c>
    </row>
    <row r="212" spans="2:22" x14ac:dyDescent="0.35">
      <c r="B212" s="8" t="s">
        <v>94</v>
      </c>
      <c r="C212" s="9">
        <v>50</v>
      </c>
      <c r="D212" s="10" t="s">
        <v>408</v>
      </c>
      <c r="E212" s="10" t="s">
        <v>412</v>
      </c>
      <c r="F212" s="11">
        <v>13000000</v>
      </c>
      <c r="G212" s="11" t="s">
        <v>493</v>
      </c>
      <c r="H212" s="13">
        <v>0.73848976984011583</v>
      </c>
      <c r="M212" s="15" t="str">
        <f t="shared" si="23"/>
        <v>OK</v>
      </c>
      <c r="N212" s="10" t="str">
        <f t="shared" si="24"/>
        <v>Unreasonable</v>
      </c>
      <c r="O212" s="10" t="str">
        <f t="shared" si="25"/>
        <v>OK</v>
      </c>
      <c r="P212" s="10" t="str">
        <f t="shared" si="26"/>
        <v>OK</v>
      </c>
      <c r="Q212" s="13" t="str">
        <f t="shared" si="27"/>
        <v>OK</v>
      </c>
      <c r="V212" s="8" t="str">
        <f t="shared" si="28"/>
        <v>OK</v>
      </c>
    </row>
    <row r="213" spans="2:22" x14ac:dyDescent="0.35">
      <c r="B213" s="8" t="s">
        <v>9</v>
      </c>
      <c r="C213" s="9">
        <v>27</v>
      </c>
      <c r="D213" s="10" t="s">
        <v>406</v>
      </c>
      <c r="E213" s="10" t="s">
        <v>410</v>
      </c>
      <c r="F213" s="11">
        <v>11000000</v>
      </c>
      <c r="G213" s="11" t="s">
        <v>493</v>
      </c>
      <c r="H213" s="13">
        <v>1.1014241124998583</v>
      </c>
      <c r="M213" s="15" t="str">
        <f t="shared" si="23"/>
        <v>OK</v>
      </c>
      <c r="N213" s="10" t="str">
        <f t="shared" si="24"/>
        <v>OK</v>
      </c>
      <c r="O213" s="10" t="str">
        <f t="shared" si="25"/>
        <v>OK</v>
      </c>
      <c r="P213" s="10" t="str">
        <f t="shared" si="26"/>
        <v>OK</v>
      </c>
      <c r="Q213" s="13" t="str">
        <f t="shared" si="27"/>
        <v>OK</v>
      </c>
      <c r="V213" s="8" t="str">
        <f t="shared" si="28"/>
        <v>OK</v>
      </c>
    </row>
    <row r="214" spans="2:22" x14ac:dyDescent="0.35">
      <c r="B214" s="8" t="s">
        <v>382</v>
      </c>
      <c r="C214" s="9">
        <v>48</v>
      </c>
      <c r="D214" s="10" t="s">
        <v>407</v>
      </c>
      <c r="E214" s="10" t="s">
        <v>412</v>
      </c>
      <c r="F214" s="11">
        <v>11000000</v>
      </c>
      <c r="G214" s="11" t="s">
        <v>493</v>
      </c>
      <c r="H214" s="13">
        <v>-0.49969996765420704</v>
      </c>
      <c r="M214" s="15" t="str">
        <f t="shared" si="23"/>
        <v>OK</v>
      </c>
      <c r="N214" s="10" t="str">
        <f t="shared" si="24"/>
        <v>OK</v>
      </c>
      <c r="O214" s="10" t="str">
        <f t="shared" si="25"/>
        <v>OK</v>
      </c>
      <c r="P214" s="10" t="str">
        <f t="shared" si="26"/>
        <v>OK</v>
      </c>
      <c r="Q214" s="13" t="str">
        <f t="shared" si="27"/>
        <v>OK</v>
      </c>
      <c r="V214" s="8" t="str">
        <f t="shared" si="28"/>
        <v>OK</v>
      </c>
    </row>
    <row r="215" spans="2:22" x14ac:dyDescent="0.35">
      <c r="B215" s="8" t="s">
        <v>331</v>
      </c>
      <c r="C215" s="9">
        <v>52</v>
      </c>
      <c r="D215" s="10" t="s">
        <v>406</v>
      </c>
      <c r="E215" s="10" t="s">
        <v>412</v>
      </c>
      <c r="F215" s="11">
        <v>14000000</v>
      </c>
      <c r="G215" s="11" t="s">
        <v>493</v>
      </c>
      <c r="H215" s="13">
        <v>1.1053594663706399</v>
      </c>
      <c r="M215" s="15" t="str">
        <f t="shared" si="23"/>
        <v>OK</v>
      </c>
      <c r="N215" s="10" t="str">
        <f t="shared" si="24"/>
        <v>OK</v>
      </c>
      <c r="O215" s="10" t="str">
        <f t="shared" si="25"/>
        <v>OK</v>
      </c>
      <c r="P215" s="10" t="str">
        <f t="shared" si="26"/>
        <v>OK</v>
      </c>
      <c r="Q215" s="13" t="str">
        <f t="shared" si="27"/>
        <v>OK</v>
      </c>
      <c r="V215" s="8" t="str">
        <f t="shared" si="28"/>
        <v>OK</v>
      </c>
    </row>
    <row r="216" spans="2:22" x14ac:dyDescent="0.35">
      <c r="B216" s="8" t="s">
        <v>283</v>
      </c>
      <c r="C216" s="9">
        <v>29</v>
      </c>
      <c r="D216" s="10" t="s">
        <v>406</v>
      </c>
      <c r="E216" s="10" t="s">
        <v>410</v>
      </c>
      <c r="F216" s="11">
        <v>9000000</v>
      </c>
      <c r="G216" s="11" t="s">
        <v>493</v>
      </c>
      <c r="H216" s="13">
        <v>0.37553230313642633</v>
      </c>
      <c r="M216" s="15" t="str">
        <f t="shared" si="23"/>
        <v>OK</v>
      </c>
      <c r="N216" s="10" t="str">
        <f t="shared" si="24"/>
        <v>OK</v>
      </c>
      <c r="O216" s="10" t="str">
        <f t="shared" si="25"/>
        <v>OK</v>
      </c>
      <c r="P216" s="10" t="str">
        <f t="shared" si="26"/>
        <v>OK</v>
      </c>
      <c r="Q216" s="13" t="str">
        <f t="shared" si="27"/>
        <v>OK</v>
      </c>
      <c r="V216" s="8" t="str">
        <f t="shared" si="28"/>
        <v>OK</v>
      </c>
    </row>
    <row r="217" spans="2:22" x14ac:dyDescent="0.35">
      <c r="B217" s="8" t="s">
        <v>295</v>
      </c>
      <c r="C217" s="9">
        <v>23</v>
      </c>
      <c r="D217" s="10" t="s">
        <v>407</v>
      </c>
      <c r="E217" s="10" t="s">
        <v>410</v>
      </c>
      <c r="F217" s="11">
        <v>9000000</v>
      </c>
      <c r="G217" s="11" t="s">
        <v>493</v>
      </c>
      <c r="H217" s="13">
        <v>-1.165846920231195</v>
      </c>
      <c r="M217" s="15" t="str">
        <f t="shared" si="23"/>
        <v>OK</v>
      </c>
      <c r="N217" s="10" t="str">
        <f t="shared" si="24"/>
        <v>OK</v>
      </c>
      <c r="O217" s="10" t="str">
        <f t="shared" si="25"/>
        <v>OK</v>
      </c>
      <c r="P217" s="10" t="str">
        <f t="shared" si="26"/>
        <v>OK</v>
      </c>
      <c r="Q217" s="13" t="str">
        <f t="shared" si="27"/>
        <v>OK</v>
      </c>
      <c r="V217" s="8" t="str">
        <f t="shared" si="28"/>
        <v>OK</v>
      </c>
    </row>
    <row r="218" spans="2:22" x14ac:dyDescent="0.35">
      <c r="B218" s="8" t="s">
        <v>256</v>
      </c>
      <c r="C218" s="9">
        <v>55</v>
      </c>
      <c r="D218" s="10" t="s">
        <v>407</v>
      </c>
      <c r="E218" s="10" t="s">
        <v>410</v>
      </c>
      <c r="F218" s="11">
        <v>9000000</v>
      </c>
      <c r="G218" s="11" t="s">
        <v>493</v>
      </c>
      <c r="H218" s="13">
        <v>0.64775133771827875</v>
      </c>
      <c r="M218" s="15" t="str">
        <f t="shared" si="23"/>
        <v>OK</v>
      </c>
      <c r="N218" s="10" t="str">
        <f t="shared" si="24"/>
        <v>OK</v>
      </c>
      <c r="O218" s="10" t="str">
        <f t="shared" si="25"/>
        <v>OK</v>
      </c>
      <c r="P218" s="10" t="str">
        <f t="shared" si="26"/>
        <v>OK</v>
      </c>
      <c r="Q218" s="13" t="str">
        <f t="shared" si="27"/>
        <v>OK</v>
      </c>
      <c r="V218" s="8" t="str">
        <f t="shared" si="28"/>
        <v>OK</v>
      </c>
    </row>
    <row r="219" spans="2:22" x14ac:dyDescent="0.35">
      <c r="B219" s="8" t="s">
        <v>366</v>
      </c>
      <c r="C219" s="9">
        <v>31</v>
      </c>
      <c r="D219" s="10" t="s">
        <v>406</v>
      </c>
      <c r="E219" s="10" t="s">
        <v>409</v>
      </c>
      <c r="F219" s="11">
        <v>11000000</v>
      </c>
      <c r="G219" s="11" t="s">
        <v>493</v>
      </c>
      <c r="H219" s="13">
        <v>-0.64380308066917613</v>
      </c>
      <c r="M219" s="15" t="str">
        <f t="shared" si="23"/>
        <v>OK</v>
      </c>
      <c r="N219" s="10" t="str">
        <f t="shared" si="24"/>
        <v>OK</v>
      </c>
      <c r="O219" s="10" t="str">
        <f t="shared" si="25"/>
        <v>OK</v>
      </c>
      <c r="P219" s="10" t="str">
        <f t="shared" si="26"/>
        <v>OK</v>
      </c>
      <c r="Q219" s="13" t="str">
        <f t="shared" si="27"/>
        <v>OK</v>
      </c>
      <c r="V219" s="8" t="str">
        <f t="shared" si="28"/>
        <v>OK</v>
      </c>
    </row>
    <row r="220" spans="2:22" x14ac:dyDescent="0.35">
      <c r="B220" s="8" t="s">
        <v>246</v>
      </c>
      <c r="C220" s="9">
        <v>46</v>
      </c>
      <c r="D220" s="10" t="s">
        <v>407</v>
      </c>
      <c r="E220" s="10" t="s">
        <v>411</v>
      </c>
      <c r="F220" s="11">
        <v>10000000</v>
      </c>
      <c r="G220" s="11" t="s">
        <v>493</v>
      </c>
      <c r="H220" s="13">
        <v>-1.2764611156485297</v>
      </c>
      <c r="M220" s="15" t="str">
        <f t="shared" si="23"/>
        <v>OK</v>
      </c>
      <c r="N220" s="10" t="str">
        <f t="shared" si="24"/>
        <v>OK</v>
      </c>
      <c r="O220" s="10" t="str">
        <f t="shared" si="25"/>
        <v>OK</v>
      </c>
      <c r="P220" s="10" t="str">
        <f t="shared" si="26"/>
        <v>OK</v>
      </c>
      <c r="Q220" s="13" t="str">
        <f t="shared" si="27"/>
        <v>OK</v>
      </c>
      <c r="V220" s="8" t="str">
        <f t="shared" si="28"/>
        <v>OK</v>
      </c>
    </row>
    <row r="221" spans="2:22" x14ac:dyDescent="0.35">
      <c r="B221" s="8" t="s">
        <v>375</v>
      </c>
      <c r="C221" s="9">
        <v>46</v>
      </c>
      <c r="D221" s="10" t="s">
        <v>406</v>
      </c>
      <c r="E221" s="10" t="s">
        <v>409</v>
      </c>
      <c r="F221" s="11">
        <v>14000000</v>
      </c>
      <c r="G221" s="11" t="s">
        <v>493</v>
      </c>
      <c r="H221" s="13">
        <v>0.13528544783595187</v>
      </c>
      <c r="M221" s="15" t="str">
        <f t="shared" si="23"/>
        <v>OK</v>
      </c>
      <c r="N221" s="10" t="str">
        <f t="shared" si="24"/>
        <v>OK</v>
      </c>
      <c r="O221" s="10" t="str">
        <f t="shared" si="25"/>
        <v>OK</v>
      </c>
      <c r="P221" s="10" t="str">
        <f t="shared" si="26"/>
        <v>OK</v>
      </c>
      <c r="Q221" s="13" t="str">
        <f t="shared" si="27"/>
        <v>OK</v>
      </c>
      <c r="V221" s="8" t="str">
        <f t="shared" si="28"/>
        <v>OK</v>
      </c>
    </row>
    <row r="222" spans="2:22" x14ac:dyDescent="0.35">
      <c r="B222" s="8" t="s">
        <v>284</v>
      </c>
      <c r="C222" s="9">
        <v>27</v>
      </c>
      <c r="D222" s="10" t="s">
        <v>406</v>
      </c>
      <c r="E222" s="10" t="s">
        <v>409</v>
      </c>
      <c r="F222" s="11">
        <v>12000000</v>
      </c>
      <c r="G222" s="11" t="s">
        <v>493</v>
      </c>
      <c r="H222" s="13">
        <v>0.491086330428191</v>
      </c>
      <c r="M222" s="15" t="str">
        <f t="shared" si="23"/>
        <v>OK</v>
      </c>
      <c r="N222" s="10" t="str">
        <f t="shared" si="24"/>
        <v>OK</v>
      </c>
      <c r="O222" s="10" t="str">
        <f t="shared" si="25"/>
        <v>OK</v>
      </c>
      <c r="P222" s="10" t="str">
        <f t="shared" si="26"/>
        <v>OK</v>
      </c>
      <c r="Q222" s="13" t="str">
        <f t="shared" si="27"/>
        <v>OK</v>
      </c>
      <c r="V222" s="8" t="str">
        <f t="shared" si="28"/>
        <v>OK</v>
      </c>
    </row>
    <row r="223" spans="2:22" x14ac:dyDescent="0.35">
      <c r="B223" s="8" t="s">
        <v>136</v>
      </c>
      <c r="C223" s="9">
        <v>28</v>
      </c>
      <c r="D223" s="10" t="s">
        <v>407</v>
      </c>
      <c r="E223" s="10" t="s">
        <v>410</v>
      </c>
      <c r="F223" s="11">
        <v>13000000</v>
      </c>
      <c r="G223" s="11" t="s">
        <v>493</v>
      </c>
      <c r="H223" s="13">
        <v>-0.21867189071975388</v>
      </c>
      <c r="M223" s="15" t="str">
        <f t="shared" si="23"/>
        <v>OK</v>
      </c>
      <c r="N223" s="10" t="str">
        <f t="shared" si="24"/>
        <v>OK</v>
      </c>
      <c r="O223" s="10" t="str">
        <f t="shared" si="25"/>
        <v>OK</v>
      </c>
      <c r="P223" s="10" t="str">
        <f t="shared" si="26"/>
        <v>OK</v>
      </c>
      <c r="Q223" s="13" t="str">
        <f t="shared" si="27"/>
        <v>OK</v>
      </c>
      <c r="V223" s="8" t="str">
        <f t="shared" si="28"/>
        <v>OK</v>
      </c>
    </row>
    <row r="224" spans="2:22" x14ac:dyDescent="0.35">
      <c r="B224" s="8" t="s">
        <v>17</v>
      </c>
      <c r="C224" s="9">
        <v>27</v>
      </c>
      <c r="D224" s="10" t="s">
        <v>407</v>
      </c>
      <c r="E224" s="10" t="s">
        <v>412</v>
      </c>
      <c r="F224" s="11">
        <v>9000000</v>
      </c>
      <c r="G224" s="11" t="s">
        <v>493</v>
      </c>
      <c r="H224" s="13">
        <v>-0.82604214235246398</v>
      </c>
      <c r="M224" s="15" t="str">
        <f t="shared" si="23"/>
        <v>OK</v>
      </c>
      <c r="N224" s="10" t="str">
        <f t="shared" si="24"/>
        <v>OK</v>
      </c>
      <c r="O224" s="10" t="str">
        <f t="shared" si="25"/>
        <v>OK</v>
      </c>
      <c r="P224" s="10" t="str">
        <f t="shared" si="26"/>
        <v>OK</v>
      </c>
      <c r="Q224" s="13" t="str">
        <f t="shared" si="27"/>
        <v>OK</v>
      </c>
      <c r="V224" s="8" t="str">
        <f t="shared" si="28"/>
        <v>OK</v>
      </c>
    </row>
    <row r="225" spans="2:22" x14ac:dyDescent="0.35">
      <c r="B225" s="8" t="s">
        <v>7</v>
      </c>
      <c r="C225" s="9">
        <v>22</v>
      </c>
      <c r="D225" s="10" t="s">
        <v>407</v>
      </c>
      <c r="E225" s="10" t="s">
        <v>409</v>
      </c>
      <c r="F225" s="11">
        <v>14000000</v>
      </c>
      <c r="G225" s="11" t="s">
        <v>493</v>
      </c>
      <c r="H225" s="13">
        <v>1.1639751948682446</v>
      </c>
      <c r="M225" s="15" t="str">
        <f t="shared" si="23"/>
        <v>OK</v>
      </c>
      <c r="N225" s="10" t="str">
        <f t="shared" si="24"/>
        <v>OK</v>
      </c>
      <c r="O225" s="10" t="str">
        <f t="shared" si="25"/>
        <v>OK</v>
      </c>
      <c r="P225" s="10" t="str">
        <f t="shared" si="26"/>
        <v>OK</v>
      </c>
      <c r="Q225" s="13" t="str">
        <f t="shared" si="27"/>
        <v>OK</v>
      </c>
      <c r="V225" s="8" t="str">
        <f t="shared" si="28"/>
        <v>OK</v>
      </c>
    </row>
    <row r="226" spans="2:22" x14ac:dyDescent="0.35">
      <c r="B226" s="8" t="s">
        <v>163</v>
      </c>
      <c r="C226" s="9">
        <v>18</v>
      </c>
      <c r="D226" s="10" t="s">
        <v>407</v>
      </c>
      <c r="E226" s="10" t="s">
        <v>412</v>
      </c>
      <c r="F226" s="11">
        <v>9000000</v>
      </c>
      <c r="G226" s="11" t="s">
        <v>493</v>
      </c>
      <c r="H226" s="13">
        <v>1.8216742525504348</v>
      </c>
      <c r="M226" s="15" t="str">
        <f t="shared" si="23"/>
        <v>OK</v>
      </c>
      <c r="N226" s="10" t="str">
        <f t="shared" si="24"/>
        <v>OK</v>
      </c>
      <c r="O226" s="10" t="str">
        <f t="shared" si="25"/>
        <v>OK</v>
      </c>
      <c r="P226" s="10" t="str">
        <f t="shared" si="26"/>
        <v>OK</v>
      </c>
      <c r="Q226" s="13" t="str">
        <f t="shared" si="27"/>
        <v>OK</v>
      </c>
      <c r="V226" s="8" t="str">
        <f t="shared" si="28"/>
        <v>OK</v>
      </c>
    </row>
    <row r="227" spans="2:22" x14ac:dyDescent="0.35">
      <c r="B227" s="8" t="s">
        <v>223</v>
      </c>
      <c r="C227" s="9">
        <v>27</v>
      </c>
      <c r="D227" s="10" t="s">
        <v>406</v>
      </c>
      <c r="E227" s="10" t="s">
        <v>410</v>
      </c>
      <c r="F227" s="11">
        <v>14000000</v>
      </c>
      <c r="G227" s="11" t="s">
        <v>493</v>
      </c>
      <c r="H227" s="13">
        <v>1.343911370150916</v>
      </c>
      <c r="M227" s="15" t="str">
        <f t="shared" si="23"/>
        <v>OK</v>
      </c>
      <c r="N227" s="10" t="str">
        <f t="shared" si="24"/>
        <v>OK</v>
      </c>
      <c r="O227" s="10" t="str">
        <f t="shared" si="25"/>
        <v>OK</v>
      </c>
      <c r="P227" s="10" t="str">
        <f t="shared" si="26"/>
        <v>OK</v>
      </c>
      <c r="Q227" s="13" t="str">
        <f t="shared" si="27"/>
        <v>OK</v>
      </c>
      <c r="V227" s="8" t="str">
        <f t="shared" si="28"/>
        <v>OK</v>
      </c>
    </row>
    <row r="228" spans="2:22" x14ac:dyDescent="0.35">
      <c r="B228" s="8" t="s">
        <v>301</v>
      </c>
      <c r="C228" s="9">
        <v>38</v>
      </c>
      <c r="D228" s="10" t="s">
        <v>406</v>
      </c>
      <c r="E228" s="10" t="s">
        <v>412</v>
      </c>
      <c r="F228" s="11">
        <v>12000000</v>
      </c>
      <c r="G228" s="11" t="s">
        <v>493</v>
      </c>
      <c r="H228" s="13">
        <v>0.18511171277101057</v>
      </c>
      <c r="M228" s="15" t="str">
        <f t="shared" si="23"/>
        <v>OK</v>
      </c>
      <c r="N228" s="10" t="str">
        <f t="shared" si="24"/>
        <v>OK</v>
      </c>
      <c r="O228" s="10" t="str">
        <f t="shared" si="25"/>
        <v>OK</v>
      </c>
      <c r="P228" s="10" t="str">
        <f t="shared" si="26"/>
        <v>OK</v>
      </c>
      <c r="Q228" s="13" t="str">
        <f t="shared" si="27"/>
        <v>OK</v>
      </c>
      <c r="V228" s="8" t="str">
        <f t="shared" si="28"/>
        <v>OK</v>
      </c>
    </row>
    <row r="229" spans="2:22" x14ac:dyDescent="0.35">
      <c r="B229" s="8" t="s">
        <v>381</v>
      </c>
      <c r="C229" s="9">
        <v>34</v>
      </c>
      <c r="D229" s="10" t="s">
        <v>406</v>
      </c>
      <c r="E229" s="10" t="s">
        <v>410</v>
      </c>
      <c r="F229" s="11">
        <v>11000000</v>
      </c>
      <c r="G229" s="11" t="s">
        <v>493</v>
      </c>
      <c r="H229" s="13">
        <v>-0.54307258180328832</v>
      </c>
      <c r="M229" s="15" t="str">
        <f t="shared" si="23"/>
        <v>OK</v>
      </c>
      <c r="N229" s="10" t="str">
        <f t="shared" si="24"/>
        <v>OK</v>
      </c>
      <c r="O229" s="10" t="str">
        <f t="shared" si="25"/>
        <v>OK</v>
      </c>
      <c r="P229" s="10" t="str">
        <f t="shared" si="26"/>
        <v>OK</v>
      </c>
      <c r="Q229" s="13" t="str">
        <f t="shared" si="27"/>
        <v>OK</v>
      </c>
      <c r="V229" s="8" t="str">
        <f t="shared" si="28"/>
        <v>OK</v>
      </c>
    </row>
    <row r="230" spans="2:22" x14ac:dyDescent="0.35">
      <c r="B230" s="8" t="s">
        <v>275</v>
      </c>
      <c r="C230" s="9">
        <v>26</v>
      </c>
      <c r="D230" s="10" t="s">
        <v>407</v>
      </c>
      <c r="E230" s="10" t="s">
        <v>412</v>
      </c>
      <c r="F230" s="11">
        <v>11000000</v>
      </c>
      <c r="G230" s="11" t="s">
        <v>493</v>
      </c>
      <c r="H230" s="13">
        <v>0.9579490338909078</v>
      </c>
      <c r="M230" s="15" t="str">
        <f t="shared" si="23"/>
        <v>OK</v>
      </c>
      <c r="N230" s="10" t="str">
        <f t="shared" si="24"/>
        <v>OK</v>
      </c>
      <c r="O230" s="10" t="str">
        <f t="shared" si="25"/>
        <v>OK</v>
      </c>
      <c r="P230" s="10" t="str">
        <f t="shared" si="26"/>
        <v>OK</v>
      </c>
      <c r="Q230" s="13" t="str">
        <f t="shared" si="27"/>
        <v>OK</v>
      </c>
      <c r="V230" s="8" t="str">
        <f t="shared" si="28"/>
        <v>OK</v>
      </c>
    </row>
    <row r="231" spans="2:22" x14ac:dyDescent="0.35">
      <c r="B231" s="8" t="s">
        <v>349</v>
      </c>
      <c r="C231" s="9">
        <v>31</v>
      </c>
      <c r="D231" s="10" t="s">
        <v>407</v>
      </c>
      <c r="E231" s="10" t="s">
        <v>410</v>
      </c>
      <c r="F231" s="11">
        <v>12000000</v>
      </c>
      <c r="G231" s="11" t="s">
        <v>493</v>
      </c>
      <c r="H231" s="13">
        <v>7.584273741535609E-2</v>
      </c>
      <c r="M231" s="15" t="str">
        <f t="shared" si="23"/>
        <v>OK</v>
      </c>
      <c r="N231" s="10" t="str">
        <f t="shared" si="24"/>
        <v>OK</v>
      </c>
      <c r="O231" s="10" t="str">
        <f t="shared" si="25"/>
        <v>OK</v>
      </c>
      <c r="P231" s="10" t="str">
        <f t="shared" si="26"/>
        <v>OK</v>
      </c>
      <c r="Q231" s="13" t="str">
        <f t="shared" si="27"/>
        <v>OK</v>
      </c>
      <c r="V231" s="8" t="str">
        <f t="shared" si="28"/>
        <v>OK</v>
      </c>
    </row>
    <row r="232" spans="2:22" x14ac:dyDescent="0.35">
      <c r="B232" s="8" t="s">
        <v>140</v>
      </c>
      <c r="C232" s="9">
        <v>45</v>
      </c>
      <c r="D232" s="10" t="s">
        <v>407</v>
      </c>
      <c r="E232" s="10" t="s">
        <v>410</v>
      </c>
      <c r="F232" s="11">
        <v>12000000</v>
      </c>
      <c r="G232" s="11" t="s">
        <v>493</v>
      </c>
      <c r="H232" s="13">
        <v>-0.55424453567454068</v>
      </c>
      <c r="M232" s="15" t="str">
        <f t="shared" si="23"/>
        <v>OK</v>
      </c>
      <c r="N232" s="10" t="str">
        <f t="shared" si="24"/>
        <v>OK</v>
      </c>
      <c r="O232" s="10" t="str">
        <f t="shared" si="25"/>
        <v>OK</v>
      </c>
      <c r="P232" s="10" t="str">
        <f t="shared" si="26"/>
        <v>OK</v>
      </c>
      <c r="Q232" s="13" t="str">
        <f t="shared" si="27"/>
        <v>OK</v>
      </c>
      <c r="V232" s="8" t="str">
        <f t="shared" si="28"/>
        <v>OK</v>
      </c>
    </row>
    <row r="233" spans="2:22" x14ac:dyDescent="0.35">
      <c r="B233" s="8" t="s">
        <v>374</v>
      </c>
      <c r="C233" s="9">
        <v>31</v>
      </c>
      <c r="D233" s="10" t="s">
        <v>406</v>
      </c>
      <c r="E233" s="10" t="s">
        <v>412</v>
      </c>
      <c r="F233" s="11">
        <v>9000000</v>
      </c>
      <c r="G233" s="11" t="s">
        <v>493</v>
      </c>
      <c r="H233" s="13">
        <v>1.0669168899838208</v>
      </c>
      <c r="M233" s="15" t="str">
        <f t="shared" si="23"/>
        <v>OK</v>
      </c>
      <c r="N233" s="10" t="str">
        <f t="shared" si="24"/>
        <v>OK</v>
      </c>
      <c r="O233" s="10" t="str">
        <f t="shared" si="25"/>
        <v>OK</v>
      </c>
      <c r="P233" s="10" t="str">
        <f t="shared" si="26"/>
        <v>OK</v>
      </c>
      <c r="Q233" s="13" t="str">
        <f t="shared" si="27"/>
        <v>OK</v>
      </c>
      <c r="V233" s="8" t="str">
        <f t="shared" si="28"/>
        <v>OK</v>
      </c>
    </row>
    <row r="234" spans="2:22" x14ac:dyDescent="0.35">
      <c r="B234" s="8" t="s">
        <v>130</v>
      </c>
      <c r="C234" s="9">
        <v>37</v>
      </c>
      <c r="D234" s="10" t="s">
        <v>407</v>
      </c>
      <c r="E234" s="10" t="s">
        <v>411</v>
      </c>
      <c r="F234" s="11">
        <v>11000000</v>
      </c>
      <c r="G234" s="11" t="s">
        <v>493</v>
      </c>
      <c r="H234" s="13">
        <v>0.67970589474331067</v>
      </c>
      <c r="M234" s="15" t="str">
        <f t="shared" si="23"/>
        <v>OK</v>
      </c>
      <c r="N234" s="10" t="str">
        <f t="shared" si="24"/>
        <v>OK</v>
      </c>
      <c r="O234" s="10" t="str">
        <f t="shared" si="25"/>
        <v>OK</v>
      </c>
      <c r="P234" s="10" t="str">
        <f t="shared" si="26"/>
        <v>OK</v>
      </c>
      <c r="Q234" s="13" t="str">
        <f t="shared" si="27"/>
        <v>OK</v>
      </c>
      <c r="V234" s="8" t="str">
        <f t="shared" si="28"/>
        <v>OK</v>
      </c>
    </row>
    <row r="235" spans="2:22" x14ac:dyDescent="0.35">
      <c r="B235" s="8" t="s">
        <v>297</v>
      </c>
      <c r="C235" s="9">
        <v>29</v>
      </c>
      <c r="D235" s="10" t="s">
        <v>406</v>
      </c>
      <c r="E235" s="10" t="s">
        <v>409</v>
      </c>
      <c r="F235" s="11">
        <v>13000000</v>
      </c>
      <c r="G235" s="11" t="s">
        <v>493</v>
      </c>
      <c r="H235" s="13">
        <v>0.46854581804400963</v>
      </c>
      <c r="M235" s="15" t="str">
        <f t="shared" si="23"/>
        <v>OK</v>
      </c>
      <c r="N235" s="10" t="str">
        <f t="shared" si="24"/>
        <v>OK</v>
      </c>
      <c r="O235" s="10" t="str">
        <f t="shared" si="25"/>
        <v>OK</v>
      </c>
      <c r="P235" s="10" t="str">
        <f t="shared" si="26"/>
        <v>OK</v>
      </c>
      <c r="Q235" s="13" t="str">
        <f t="shared" si="27"/>
        <v>OK</v>
      </c>
      <c r="V235" s="8" t="str">
        <f t="shared" si="28"/>
        <v>OK</v>
      </c>
    </row>
    <row r="236" spans="2:22" x14ac:dyDescent="0.35">
      <c r="B236" s="8" t="s">
        <v>159</v>
      </c>
      <c r="C236" s="9">
        <v>23</v>
      </c>
      <c r="D236" s="10" t="s">
        <v>407</v>
      </c>
      <c r="E236" s="10" t="s">
        <v>412</v>
      </c>
      <c r="F236" s="11">
        <v>12000000</v>
      </c>
      <c r="G236" s="11" t="s">
        <v>493</v>
      </c>
      <c r="H236" s="13">
        <v>0.32390819209240351</v>
      </c>
      <c r="M236" s="15" t="str">
        <f t="shared" si="23"/>
        <v>OK</v>
      </c>
      <c r="N236" s="10" t="str">
        <f t="shared" si="24"/>
        <v>OK</v>
      </c>
      <c r="O236" s="10" t="str">
        <f t="shared" si="25"/>
        <v>OK</v>
      </c>
      <c r="P236" s="10" t="str">
        <f t="shared" si="26"/>
        <v>OK</v>
      </c>
      <c r="Q236" s="13" t="str">
        <f t="shared" si="27"/>
        <v>OK</v>
      </c>
      <c r="V236" s="8" t="str">
        <f t="shared" si="28"/>
        <v>OK</v>
      </c>
    </row>
    <row r="237" spans="2:22" x14ac:dyDescent="0.35">
      <c r="B237" s="8" t="s">
        <v>85</v>
      </c>
      <c r="C237" s="9">
        <v>21</v>
      </c>
      <c r="D237" s="10" t="s">
        <v>406</v>
      </c>
      <c r="E237" s="10" t="s">
        <v>410</v>
      </c>
      <c r="F237" s="11">
        <v>13000000</v>
      </c>
      <c r="G237" s="11" t="s">
        <v>493</v>
      </c>
      <c r="H237" s="13">
        <v>-1.9024423283126157E-2</v>
      </c>
      <c r="M237" s="15" t="str">
        <f t="shared" si="23"/>
        <v>OK</v>
      </c>
      <c r="N237" s="10" t="str">
        <f t="shared" si="24"/>
        <v>OK</v>
      </c>
      <c r="O237" s="10" t="str">
        <f t="shared" si="25"/>
        <v>OK</v>
      </c>
      <c r="P237" s="10" t="str">
        <f t="shared" si="26"/>
        <v>OK</v>
      </c>
      <c r="Q237" s="13" t="str">
        <f t="shared" si="27"/>
        <v>OK</v>
      </c>
      <c r="V237" s="8" t="str">
        <f t="shared" si="28"/>
        <v>OK</v>
      </c>
    </row>
    <row r="238" spans="2:22" x14ac:dyDescent="0.35">
      <c r="B238" s="8" t="s">
        <v>180</v>
      </c>
      <c r="C238" s="9">
        <v>32</v>
      </c>
      <c r="D238" s="10" t="s">
        <v>406</v>
      </c>
      <c r="E238" s="10" t="s">
        <v>411</v>
      </c>
      <c r="F238" s="11">
        <v>13000000</v>
      </c>
      <c r="G238" s="11" t="s">
        <v>493</v>
      </c>
      <c r="H238" s="13">
        <v>7.1112658914097807E-2</v>
      </c>
      <c r="M238" s="15" t="str">
        <f t="shared" si="23"/>
        <v>OK</v>
      </c>
      <c r="N238" s="10" t="str">
        <f t="shared" si="24"/>
        <v>OK</v>
      </c>
      <c r="O238" s="10" t="str">
        <f t="shared" si="25"/>
        <v>OK</v>
      </c>
      <c r="P238" s="10" t="str">
        <f t="shared" si="26"/>
        <v>OK</v>
      </c>
      <c r="Q238" s="13" t="str">
        <f t="shared" si="27"/>
        <v>OK</v>
      </c>
      <c r="V238" s="8" t="str">
        <f t="shared" si="28"/>
        <v>OK</v>
      </c>
    </row>
    <row r="239" spans="2:22" x14ac:dyDescent="0.35">
      <c r="B239" s="8" t="s">
        <v>365</v>
      </c>
      <c r="C239" s="9">
        <v>32</v>
      </c>
      <c r="D239" s="10" t="s">
        <v>407</v>
      </c>
      <c r="E239" s="10" t="s">
        <v>412</v>
      </c>
      <c r="F239" s="11">
        <v>13000000</v>
      </c>
      <c r="G239" s="11" t="s">
        <v>493</v>
      </c>
      <c r="H239" s="13">
        <v>0.22521255874418905</v>
      </c>
      <c r="M239" s="15" t="str">
        <f t="shared" si="23"/>
        <v>OK</v>
      </c>
      <c r="N239" s="10" t="str">
        <f t="shared" si="24"/>
        <v>OK</v>
      </c>
      <c r="O239" s="10" t="str">
        <f t="shared" si="25"/>
        <v>OK</v>
      </c>
      <c r="P239" s="10" t="str">
        <f t="shared" si="26"/>
        <v>OK</v>
      </c>
      <c r="Q239" s="13" t="str">
        <f t="shared" si="27"/>
        <v>OK</v>
      </c>
      <c r="V239" s="8" t="str">
        <f t="shared" si="28"/>
        <v>OK</v>
      </c>
    </row>
    <row r="240" spans="2:22" x14ac:dyDescent="0.35">
      <c r="B240" s="8" t="s">
        <v>179</v>
      </c>
      <c r="C240" s="9">
        <v>36</v>
      </c>
      <c r="D240" s="10" t="s">
        <v>406</v>
      </c>
      <c r="E240" s="10" t="s">
        <v>412</v>
      </c>
      <c r="F240" s="11">
        <v>11000000</v>
      </c>
      <c r="G240" s="11" t="s">
        <v>493</v>
      </c>
      <c r="H240" s="13">
        <v>0.90250636284673946</v>
      </c>
      <c r="M240" s="15" t="str">
        <f t="shared" si="23"/>
        <v>OK</v>
      </c>
      <c r="N240" s="10" t="str">
        <f t="shared" si="24"/>
        <v>OK</v>
      </c>
      <c r="O240" s="10" t="str">
        <f t="shared" si="25"/>
        <v>OK</v>
      </c>
      <c r="P240" s="10" t="str">
        <f t="shared" si="26"/>
        <v>OK</v>
      </c>
      <c r="Q240" s="13" t="str">
        <f t="shared" si="27"/>
        <v>OK</v>
      </c>
      <c r="V240" s="8" t="str">
        <f t="shared" si="28"/>
        <v>OK</v>
      </c>
    </row>
    <row r="241" spans="2:22" x14ac:dyDescent="0.35">
      <c r="B241" s="8" t="s">
        <v>327</v>
      </c>
      <c r="C241" s="9">
        <v>23</v>
      </c>
      <c r="D241" s="10" t="s">
        <v>407</v>
      </c>
      <c r="E241" s="10" t="s">
        <v>409</v>
      </c>
      <c r="F241" s="11">
        <v>11000000</v>
      </c>
      <c r="G241" s="11" t="s">
        <v>493</v>
      </c>
      <c r="H241" s="13">
        <v>-0.89116133437064193</v>
      </c>
      <c r="M241" s="15" t="str">
        <f t="shared" si="23"/>
        <v>OK</v>
      </c>
      <c r="N241" s="10" t="str">
        <f t="shared" si="24"/>
        <v>OK</v>
      </c>
      <c r="O241" s="10" t="str">
        <f t="shared" si="25"/>
        <v>OK</v>
      </c>
      <c r="P241" s="10" t="str">
        <f t="shared" si="26"/>
        <v>OK</v>
      </c>
      <c r="Q241" s="13" t="str">
        <f t="shared" si="27"/>
        <v>OK</v>
      </c>
      <c r="V241" s="8" t="str">
        <f t="shared" si="28"/>
        <v>OK</v>
      </c>
    </row>
    <row r="242" spans="2:22" x14ac:dyDescent="0.35">
      <c r="B242" s="8" t="s">
        <v>45</v>
      </c>
      <c r="C242" s="9">
        <v>57</v>
      </c>
      <c r="D242" s="10" t="s">
        <v>407</v>
      </c>
      <c r="E242" s="10" t="s">
        <v>411</v>
      </c>
      <c r="F242" s="11">
        <v>9000000</v>
      </c>
      <c r="G242" s="11" t="s">
        <v>493</v>
      </c>
      <c r="H242" s="13">
        <v>-0.32717472119232954</v>
      </c>
      <c r="M242" s="15" t="str">
        <f t="shared" si="23"/>
        <v>OK</v>
      </c>
      <c r="N242" s="10" t="str">
        <f t="shared" si="24"/>
        <v>OK</v>
      </c>
      <c r="O242" s="10" t="str">
        <f t="shared" si="25"/>
        <v>OK</v>
      </c>
      <c r="P242" s="10" t="str">
        <f t="shared" si="26"/>
        <v>OK</v>
      </c>
      <c r="Q242" s="13" t="str">
        <f t="shared" si="27"/>
        <v>OK</v>
      </c>
      <c r="V242" s="8" t="str">
        <f t="shared" si="28"/>
        <v>OK</v>
      </c>
    </row>
    <row r="243" spans="2:22" x14ac:dyDescent="0.35">
      <c r="B243" s="8" t="s">
        <v>317</v>
      </c>
      <c r="C243" s="9">
        <v>33</v>
      </c>
      <c r="D243" s="10" t="s">
        <v>406</v>
      </c>
      <c r="E243" s="10" t="s">
        <v>412</v>
      </c>
      <c r="F243" s="11">
        <v>13000000</v>
      </c>
      <c r="G243" s="11" t="s">
        <v>493</v>
      </c>
      <c r="H243" s="13">
        <v>0.55302098974489988</v>
      </c>
      <c r="M243" s="15" t="str">
        <f t="shared" si="23"/>
        <v>OK</v>
      </c>
      <c r="N243" s="10" t="str">
        <f t="shared" si="24"/>
        <v>OK</v>
      </c>
      <c r="O243" s="10" t="str">
        <f t="shared" si="25"/>
        <v>OK</v>
      </c>
      <c r="P243" s="10" t="str">
        <f t="shared" si="26"/>
        <v>OK</v>
      </c>
      <c r="Q243" s="13" t="str">
        <f t="shared" si="27"/>
        <v>OK</v>
      </c>
      <c r="V243" s="8" t="str">
        <f t="shared" si="28"/>
        <v>OK</v>
      </c>
    </row>
    <row r="244" spans="2:22" x14ac:dyDescent="0.35">
      <c r="B244" s="8" t="s">
        <v>260</v>
      </c>
      <c r="C244" s="9">
        <v>39</v>
      </c>
      <c r="D244" s="10" t="s">
        <v>407</v>
      </c>
      <c r="E244" s="10" t="s">
        <v>411</v>
      </c>
      <c r="F244" s="11">
        <v>10000000</v>
      </c>
      <c r="G244" s="11" t="s">
        <v>493</v>
      </c>
      <c r="H244" s="13">
        <v>-0.1346783323087517</v>
      </c>
      <c r="M244" s="15" t="str">
        <f t="shared" si="23"/>
        <v>OK</v>
      </c>
      <c r="N244" s="10" t="str">
        <f t="shared" si="24"/>
        <v>OK</v>
      </c>
      <c r="O244" s="10" t="str">
        <f t="shared" si="25"/>
        <v>OK</v>
      </c>
      <c r="P244" s="10" t="str">
        <f t="shared" si="26"/>
        <v>OK</v>
      </c>
      <c r="Q244" s="13" t="str">
        <f t="shared" si="27"/>
        <v>OK</v>
      </c>
      <c r="V244" s="8" t="str">
        <f t="shared" si="28"/>
        <v>OK</v>
      </c>
    </row>
    <row r="245" spans="2:22" x14ac:dyDescent="0.35">
      <c r="B245" s="8" t="s">
        <v>15</v>
      </c>
      <c r="C245" s="9">
        <v>20</v>
      </c>
      <c r="D245" s="10" t="s">
        <v>406</v>
      </c>
      <c r="E245" s="10" t="s">
        <v>412</v>
      </c>
      <c r="F245" s="11">
        <v>13000000</v>
      </c>
      <c r="G245" s="11" t="s">
        <v>493</v>
      </c>
      <c r="H245" s="13">
        <v>8.4690657673332587E-2</v>
      </c>
      <c r="M245" s="15" t="str">
        <f t="shared" si="23"/>
        <v>OK</v>
      </c>
      <c r="N245" s="10" t="str">
        <f t="shared" si="24"/>
        <v>OK</v>
      </c>
      <c r="O245" s="10" t="str">
        <f t="shared" si="25"/>
        <v>OK</v>
      </c>
      <c r="P245" s="10" t="str">
        <f t="shared" si="26"/>
        <v>OK</v>
      </c>
      <c r="Q245" s="13" t="str">
        <f t="shared" si="27"/>
        <v>OK</v>
      </c>
      <c r="V245" s="8" t="str">
        <f t="shared" si="28"/>
        <v>OK</v>
      </c>
    </row>
    <row r="246" spans="2:22" x14ac:dyDescent="0.35">
      <c r="B246" s="8" t="s">
        <v>60</v>
      </c>
      <c r="C246" s="9">
        <v>49</v>
      </c>
      <c r="D246" s="10" t="s">
        <v>407</v>
      </c>
      <c r="E246" s="10" t="s">
        <v>409</v>
      </c>
      <c r="F246" s="11">
        <v>9000000</v>
      </c>
      <c r="G246" s="11" t="s">
        <v>493</v>
      </c>
      <c r="H246" s="13">
        <v>-1.7111915831690641</v>
      </c>
      <c r="M246" s="15" t="str">
        <f t="shared" si="23"/>
        <v>OK</v>
      </c>
      <c r="N246" s="10" t="str">
        <f t="shared" si="24"/>
        <v>OK</v>
      </c>
      <c r="O246" s="10" t="str">
        <f t="shared" si="25"/>
        <v>OK</v>
      </c>
      <c r="P246" s="10" t="str">
        <f t="shared" si="26"/>
        <v>OK</v>
      </c>
      <c r="Q246" s="13" t="str">
        <f t="shared" si="27"/>
        <v>OK</v>
      </c>
      <c r="V246" s="8" t="str">
        <f t="shared" si="28"/>
        <v>OK</v>
      </c>
    </row>
    <row r="247" spans="2:22" x14ac:dyDescent="0.35">
      <c r="B247" s="8" t="s">
        <v>350</v>
      </c>
      <c r="C247" s="9">
        <v>40</v>
      </c>
      <c r="D247" s="10" t="s">
        <v>407</v>
      </c>
      <c r="E247" s="10" t="s">
        <v>409</v>
      </c>
      <c r="F247" s="11">
        <v>9000000</v>
      </c>
      <c r="G247" s="11" t="s">
        <v>493</v>
      </c>
      <c r="H247" s="13">
        <v>-0.73316340505020638</v>
      </c>
      <c r="M247" s="15" t="str">
        <f t="shared" si="23"/>
        <v>OK</v>
      </c>
      <c r="N247" s="10" t="str">
        <f t="shared" si="24"/>
        <v>OK</v>
      </c>
      <c r="O247" s="10" t="str">
        <f t="shared" si="25"/>
        <v>OK</v>
      </c>
      <c r="P247" s="10" t="str">
        <f t="shared" si="26"/>
        <v>OK</v>
      </c>
      <c r="Q247" s="13" t="str">
        <f t="shared" si="27"/>
        <v>OK</v>
      </c>
      <c r="V247" s="8" t="str">
        <f t="shared" si="28"/>
        <v>OK</v>
      </c>
    </row>
    <row r="248" spans="2:22" x14ac:dyDescent="0.35">
      <c r="B248" s="8" t="s">
        <v>121</v>
      </c>
      <c r="C248" s="9">
        <v>36</v>
      </c>
      <c r="D248" s="10" t="s">
        <v>407</v>
      </c>
      <c r="E248" s="10" t="s">
        <v>410</v>
      </c>
      <c r="F248" s="11">
        <v>10000000</v>
      </c>
      <c r="G248" s="11" t="s">
        <v>493</v>
      </c>
      <c r="H248" s="13">
        <v>0.35610202634844762</v>
      </c>
      <c r="M248" s="15" t="str">
        <f t="shared" si="23"/>
        <v>OK</v>
      </c>
      <c r="N248" s="10" t="str">
        <f t="shared" si="24"/>
        <v>OK</v>
      </c>
      <c r="O248" s="10" t="str">
        <f t="shared" si="25"/>
        <v>OK</v>
      </c>
      <c r="P248" s="10" t="str">
        <f t="shared" si="26"/>
        <v>OK</v>
      </c>
      <c r="Q248" s="13" t="str">
        <f t="shared" si="27"/>
        <v>OK</v>
      </c>
      <c r="V248" s="8" t="str">
        <f t="shared" si="28"/>
        <v>OK</v>
      </c>
    </row>
    <row r="249" spans="2:22" x14ac:dyDescent="0.35">
      <c r="B249" s="8" t="s">
        <v>66</v>
      </c>
      <c r="C249" s="9">
        <v>25</v>
      </c>
      <c r="D249" s="10" t="s">
        <v>407</v>
      </c>
      <c r="E249" s="10" t="s">
        <v>411</v>
      </c>
      <c r="F249" s="11">
        <v>9000000</v>
      </c>
      <c r="G249" s="11" t="s">
        <v>493</v>
      </c>
      <c r="H249" s="13">
        <v>1.1198362998969504</v>
      </c>
      <c r="M249" s="15" t="str">
        <f t="shared" si="23"/>
        <v>OK</v>
      </c>
      <c r="N249" s="10" t="str">
        <f t="shared" si="24"/>
        <v>OK</v>
      </c>
      <c r="O249" s="10" t="str">
        <f t="shared" si="25"/>
        <v>OK</v>
      </c>
      <c r="P249" s="10" t="str">
        <f t="shared" si="26"/>
        <v>OK</v>
      </c>
      <c r="Q249" s="13" t="str">
        <f t="shared" si="27"/>
        <v>OK</v>
      </c>
      <c r="V249" s="8" t="str">
        <f t="shared" si="28"/>
        <v>OK</v>
      </c>
    </row>
    <row r="250" spans="2:22" x14ac:dyDescent="0.35">
      <c r="B250" s="8" t="s">
        <v>59</v>
      </c>
      <c r="C250" s="9">
        <v>21</v>
      </c>
      <c r="D250" s="10" t="s">
        <v>406</v>
      </c>
      <c r="E250" s="10" t="s">
        <v>411</v>
      </c>
      <c r="F250" s="11">
        <v>8000000</v>
      </c>
      <c r="G250" s="11" t="s">
        <v>493</v>
      </c>
      <c r="H250" s="13">
        <v>-1.406017699183113</v>
      </c>
      <c r="M250" s="15" t="str">
        <f t="shared" si="23"/>
        <v>OK</v>
      </c>
      <c r="N250" s="10" t="str">
        <f t="shared" si="24"/>
        <v>OK</v>
      </c>
      <c r="O250" s="10" t="str">
        <f t="shared" si="25"/>
        <v>OK</v>
      </c>
      <c r="P250" s="10" t="str">
        <f t="shared" si="26"/>
        <v>OK</v>
      </c>
      <c r="Q250" s="13" t="str">
        <f t="shared" si="27"/>
        <v>OK</v>
      </c>
      <c r="V250" s="8" t="str">
        <f t="shared" si="28"/>
        <v>OK</v>
      </c>
    </row>
    <row r="251" spans="2:22" x14ac:dyDescent="0.35">
      <c r="B251" s="8" t="s">
        <v>247</v>
      </c>
      <c r="C251" s="9">
        <v>27</v>
      </c>
      <c r="D251" s="10" t="s">
        <v>406</v>
      </c>
      <c r="E251" s="10" t="s">
        <v>411</v>
      </c>
      <c r="F251" s="11">
        <v>9000000</v>
      </c>
      <c r="G251" s="11" t="s">
        <v>493</v>
      </c>
      <c r="H251" s="13">
        <v>-0.2236557369741099</v>
      </c>
      <c r="M251" s="15" t="str">
        <f t="shared" si="23"/>
        <v>OK</v>
      </c>
      <c r="N251" s="10" t="str">
        <f t="shared" si="24"/>
        <v>OK</v>
      </c>
      <c r="O251" s="10" t="str">
        <f t="shared" si="25"/>
        <v>OK</v>
      </c>
      <c r="P251" s="10" t="str">
        <f t="shared" si="26"/>
        <v>OK</v>
      </c>
      <c r="Q251" s="13" t="str">
        <f t="shared" si="27"/>
        <v>OK</v>
      </c>
      <c r="V251" s="8" t="str">
        <f t="shared" si="28"/>
        <v>OK</v>
      </c>
    </row>
    <row r="252" spans="2:22" x14ac:dyDescent="0.35">
      <c r="B252" s="8" t="s">
        <v>165</v>
      </c>
      <c r="C252" s="9">
        <v>51</v>
      </c>
      <c r="D252" s="10" t="s">
        <v>407</v>
      </c>
      <c r="E252" s="10" t="s">
        <v>409</v>
      </c>
      <c r="F252" s="11">
        <v>9000000</v>
      </c>
      <c r="G252" s="11" t="s">
        <v>493</v>
      </c>
      <c r="H252" s="13">
        <v>1.0795969476957414</v>
      </c>
      <c r="M252" s="15" t="str">
        <f t="shared" si="23"/>
        <v>OK</v>
      </c>
      <c r="N252" s="10" t="str">
        <f t="shared" si="24"/>
        <v>OK</v>
      </c>
      <c r="O252" s="10" t="str">
        <f t="shared" si="25"/>
        <v>OK</v>
      </c>
      <c r="P252" s="10" t="str">
        <f t="shared" si="26"/>
        <v>OK</v>
      </c>
      <c r="Q252" s="13" t="str">
        <f t="shared" si="27"/>
        <v>OK</v>
      </c>
      <c r="V252" s="8" t="str">
        <f t="shared" si="28"/>
        <v>OK</v>
      </c>
    </row>
    <row r="253" spans="2:22" x14ac:dyDescent="0.35">
      <c r="B253" s="8" t="s">
        <v>61</v>
      </c>
      <c r="C253" s="9">
        <v>41</v>
      </c>
      <c r="D253" s="10" t="s">
        <v>407</v>
      </c>
      <c r="E253" s="10" t="s">
        <v>410</v>
      </c>
      <c r="F253" s="11">
        <v>13000000</v>
      </c>
      <c r="G253" s="11" t="s">
        <v>493</v>
      </c>
      <c r="H253" s="13">
        <v>-1.4906976256412763</v>
      </c>
      <c r="M253" s="15" t="str">
        <f t="shared" si="23"/>
        <v>OK</v>
      </c>
      <c r="N253" s="10" t="str">
        <f t="shared" si="24"/>
        <v>OK</v>
      </c>
      <c r="O253" s="10" t="str">
        <f t="shared" si="25"/>
        <v>OK</v>
      </c>
      <c r="P253" s="10" t="str">
        <f t="shared" si="26"/>
        <v>OK</v>
      </c>
      <c r="Q253" s="13" t="str">
        <f t="shared" si="27"/>
        <v>OK</v>
      </c>
      <c r="V253" s="8" t="str">
        <f t="shared" si="28"/>
        <v>OK</v>
      </c>
    </row>
    <row r="254" spans="2:22" x14ac:dyDescent="0.35">
      <c r="B254" s="8" t="s">
        <v>133</v>
      </c>
      <c r="C254" s="9">
        <v>25</v>
      </c>
      <c r="D254" s="10" t="s">
        <v>406</v>
      </c>
      <c r="E254" s="10" t="s">
        <v>412</v>
      </c>
      <c r="F254" s="11">
        <v>11000000</v>
      </c>
      <c r="G254" s="11" t="s">
        <v>493</v>
      </c>
      <c r="H254" s="13">
        <v>0.48199073818415067</v>
      </c>
      <c r="M254" s="15" t="str">
        <f t="shared" si="23"/>
        <v>OK</v>
      </c>
      <c r="N254" s="10" t="str">
        <f t="shared" si="24"/>
        <v>OK</v>
      </c>
      <c r="O254" s="10" t="str">
        <f t="shared" si="25"/>
        <v>OK</v>
      </c>
      <c r="P254" s="10" t="str">
        <f t="shared" si="26"/>
        <v>OK</v>
      </c>
      <c r="Q254" s="13" t="str">
        <f t="shared" si="27"/>
        <v>OK</v>
      </c>
      <c r="V254" s="8" t="str">
        <f t="shared" si="28"/>
        <v>OK</v>
      </c>
    </row>
    <row r="255" spans="2:22" x14ac:dyDescent="0.35">
      <c r="B255" s="8" t="s">
        <v>93</v>
      </c>
      <c r="C255" s="9">
        <v>31</v>
      </c>
      <c r="D255" s="10" t="s">
        <v>407</v>
      </c>
      <c r="E255" s="10" t="s">
        <v>412</v>
      </c>
      <c r="F255" s="11">
        <v>10000000</v>
      </c>
      <c r="G255" s="11" t="s">
        <v>493</v>
      </c>
      <c r="H255" s="13">
        <v>-0.74473223800007737</v>
      </c>
      <c r="M255" s="15" t="str">
        <f t="shared" si="23"/>
        <v>OK</v>
      </c>
      <c r="N255" s="10" t="str">
        <f t="shared" si="24"/>
        <v>OK</v>
      </c>
      <c r="O255" s="10" t="str">
        <f t="shared" si="25"/>
        <v>OK</v>
      </c>
      <c r="P255" s="10" t="str">
        <f t="shared" si="26"/>
        <v>OK</v>
      </c>
      <c r="Q255" s="13" t="str">
        <f t="shared" si="27"/>
        <v>OK</v>
      </c>
      <c r="V255" s="8" t="str">
        <f t="shared" si="28"/>
        <v>OK</v>
      </c>
    </row>
    <row r="256" spans="2:22" x14ac:dyDescent="0.35">
      <c r="B256" s="8" t="s">
        <v>312</v>
      </c>
      <c r="C256" s="9">
        <v>52</v>
      </c>
      <c r="D256" s="10" t="s">
        <v>407</v>
      </c>
      <c r="E256" s="10" t="s">
        <v>410</v>
      </c>
      <c r="F256" s="11">
        <v>12000000</v>
      </c>
      <c r="G256" s="11" t="s">
        <v>493</v>
      </c>
      <c r="H256" s="13">
        <v>-0.25895259419910899</v>
      </c>
      <c r="M256" s="15" t="str">
        <f t="shared" si="23"/>
        <v>OK</v>
      </c>
      <c r="N256" s="10" t="str">
        <f t="shared" si="24"/>
        <v>OK</v>
      </c>
      <c r="O256" s="10" t="str">
        <f t="shared" si="25"/>
        <v>OK</v>
      </c>
      <c r="P256" s="10" t="str">
        <f t="shared" si="26"/>
        <v>OK</v>
      </c>
      <c r="Q256" s="13" t="str">
        <f t="shared" si="27"/>
        <v>OK</v>
      </c>
      <c r="V256" s="8" t="str">
        <f t="shared" si="28"/>
        <v>OK</v>
      </c>
    </row>
    <row r="257" spans="2:22" x14ac:dyDescent="0.35">
      <c r="B257" s="8" t="s">
        <v>334</v>
      </c>
      <c r="C257" s="9">
        <v>30</v>
      </c>
      <c r="D257" s="10" t="s">
        <v>406</v>
      </c>
      <c r="E257" s="10" t="s">
        <v>410</v>
      </c>
      <c r="F257" s="11">
        <v>-10000000</v>
      </c>
      <c r="G257" s="11" t="s">
        <v>493</v>
      </c>
      <c r="H257" s="13">
        <v>1.2573324920346884</v>
      </c>
      <c r="M257" s="15" t="str">
        <f t="shared" si="23"/>
        <v>OK</v>
      </c>
      <c r="N257" s="10" t="str">
        <f t="shared" si="24"/>
        <v>OK</v>
      </c>
      <c r="O257" s="10" t="str">
        <f t="shared" si="25"/>
        <v>OK</v>
      </c>
      <c r="P257" s="10" t="str">
        <f t="shared" si="26"/>
        <v>Negative</v>
      </c>
      <c r="Q257" s="13" t="str">
        <f t="shared" si="27"/>
        <v>OK</v>
      </c>
      <c r="V257" s="8" t="str">
        <f t="shared" si="28"/>
        <v>OK</v>
      </c>
    </row>
    <row r="258" spans="2:22" x14ac:dyDescent="0.35">
      <c r="B258" s="8" t="s">
        <v>40</v>
      </c>
      <c r="C258" s="9">
        <v>53</v>
      </c>
      <c r="D258" s="10" t="s">
        <v>406</v>
      </c>
      <c r="E258" s="10" t="s">
        <v>411</v>
      </c>
      <c r="F258" s="11">
        <v>12000000</v>
      </c>
      <c r="G258" s="11" t="s">
        <v>493</v>
      </c>
      <c r="H258" s="13">
        <v>1.026197507165385</v>
      </c>
      <c r="M258" s="15" t="str">
        <f t="shared" si="23"/>
        <v>OK</v>
      </c>
      <c r="N258" s="10" t="str">
        <f t="shared" si="24"/>
        <v>OK</v>
      </c>
      <c r="O258" s="10" t="str">
        <f t="shared" si="25"/>
        <v>OK</v>
      </c>
      <c r="P258" s="10" t="str">
        <f t="shared" si="26"/>
        <v>OK</v>
      </c>
      <c r="Q258" s="13" t="str">
        <f t="shared" si="27"/>
        <v>OK</v>
      </c>
      <c r="V258" s="8" t="str">
        <f t="shared" si="28"/>
        <v>OK</v>
      </c>
    </row>
    <row r="259" spans="2:22" x14ac:dyDescent="0.35">
      <c r="B259" s="8" t="s">
        <v>304</v>
      </c>
      <c r="C259" s="9">
        <v>50</v>
      </c>
      <c r="D259" s="10" t="s">
        <v>406</v>
      </c>
      <c r="E259" s="10" t="s">
        <v>409</v>
      </c>
      <c r="F259" s="11">
        <v>11000000</v>
      </c>
      <c r="G259" s="11" t="s">
        <v>493</v>
      </c>
      <c r="H259" s="13">
        <v>1.7638921428416072</v>
      </c>
      <c r="M259" s="15" t="str">
        <f t="shared" si="23"/>
        <v>OK</v>
      </c>
      <c r="N259" s="10" t="str">
        <f t="shared" si="24"/>
        <v>OK</v>
      </c>
      <c r="O259" s="10" t="str">
        <f t="shared" si="25"/>
        <v>OK</v>
      </c>
      <c r="P259" s="10" t="str">
        <f t="shared" si="26"/>
        <v>OK</v>
      </c>
      <c r="Q259" s="13" t="str">
        <f t="shared" si="27"/>
        <v>OK</v>
      </c>
      <c r="V259" s="8" t="str">
        <f t="shared" si="28"/>
        <v>OK</v>
      </c>
    </row>
    <row r="260" spans="2:22" x14ac:dyDescent="0.35">
      <c r="B260" s="8" t="s">
        <v>35</v>
      </c>
      <c r="C260" s="9">
        <v>29</v>
      </c>
      <c r="D260" s="10" t="s">
        <v>406</v>
      </c>
      <c r="E260" s="10" t="s">
        <v>410</v>
      </c>
      <c r="F260" s="11">
        <v>14000000</v>
      </c>
      <c r="G260" s="11" t="s">
        <v>493</v>
      </c>
      <c r="H260" s="13">
        <v>-0.48203163400622895</v>
      </c>
      <c r="M260" s="15" t="str">
        <f t="shared" ref="M260:M323" si="29">IF(C260&lt;0,"Negative",IF(C260=0,"Zero",IF(C260&gt;100,"Unreasonably High",IF(C260="","Blank","OK"))))</f>
        <v>OK</v>
      </c>
      <c r="N260" s="10" t="str">
        <f t="shared" ref="N260:N323" si="30">IF(D260="","Blank",IF(D260="F","OK",IF(D260="M","OK","Unreasonable")))</f>
        <v>OK</v>
      </c>
      <c r="O260" s="10" t="str">
        <f t="shared" ref="O260:O323" si="31">IF(E260="Education Loan","OK",IF(E260="Home Loan","OK",IF(E260="Personal Loan","OK",IF(E260="Vehicle Loan","OK",IF(E260="","Blank","Unreasonable")))))</f>
        <v>OK</v>
      </c>
      <c r="P260" s="10" t="str">
        <f t="shared" ref="P260:P323" si="32">IF(F260="","Blank",IF(F260&lt;0,"Negative",IF(F260=0,"Zero",IF(F260&gt;10^9,"Very High","OK"))))</f>
        <v>OK</v>
      </c>
      <c r="Q260" s="13" t="str">
        <f t="shared" ref="Q260:Q323" si="33">IF(G260="","Blank",IF(G260="Yes","OK",IF(G260="No","OK","Unreasonable")))</f>
        <v>OK</v>
      </c>
      <c r="V260" s="8" t="str">
        <f t="shared" ref="V260:V323" si="34">IF(VLOOKUP(C260,$J$4:$J$46,1,0)=C260,"OK","Check")</f>
        <v>OK</v>
      </c>
    </row>
    <row r="261" spans="2:22" x14ac:dyDescent="0.35">
      <c r="B261" s="8" t="s">
        <v>186</v>
      </c>
      <c r="C261" s="9">
        <v>24</v>
      </c>
      <c r="D261" s="10" t="s">
        <v>406</v>
      </c>
      <c r="E261" s="10" t="s">
        <v>411</v>
      </c>
      <c r="F261" s="11">
        <v>9000000</v>
      </c>
      <c r="G261" s="11" t="s">
        <v>493</v>
      </c>
      <c r="H261" s="13">
        <v>-1.5126681278353551</v>
      </c>
      <c r="M261" s="15" t="str">
        <f t="shared" si="29"/>
        <v>OK</v>
      </c>
      <c r="N261" s="10" t="str">
        <f t="shared" si="30"/>
        <v>OK</v>
      </c>
      <c r="O261" s="10" t="str">
        <f t="shared" si="31"/>
        <v>OK</v>
      </c>
      <c r="P261" s="10" t="str">
        <f t="shared" si="32"/>
        <v>OK</v>
      </c>
      <c r="Q261" s="13" t="str">
        <f t="shared" si="33"/>
        <v>OK</v>
      </c>
      <c r="V261" s="8" t="str">
        <f t="shared" si="34"/>
        <v>OK</v>
      </c>
    </row>
    <row r="262" spans="2:22" x14ac:dyDescent="0.35">
      <c r="B262" s="8" t="s">
        <v>343</v>
      </c>
      <c r="C262" s="9">
        <v>41</v>
      </c>
      <c r="D262" s="10" t="s">
        <v>406</v>
      </c>
      <c r="E262" s="10" t="s">
        <v>409</v>
      </c>
      <c r="F262" s="11">
        <v>11000000</v>
      </c>
      <c r="G262" s="11" t="s">
        <v>493</v>
      </c>
      <c r="H262" s="13">
        <v>-0.50308425574603466</v>
      </c>
      <c r="M262" s="15" t="str">
        <f t="shared" si="29"/>
        <v>OK</v>
      </c>
      <c r="N262" s="10" t="str">
        <f t="shared" si="30"/>
        <v>OK</v>
      </c>
      <c r="O262" s="10" t="str">
        <f t="shared" si="31"/>
        <v>OK</v>
      </c>
      <c r="P262" s="10" t="str">
        <f t="shared" si="32"/>
        <v>OK</v>
      </c>
      <c r="Q262" s="13" t="str">
        <f t="shared" si="33"/>
        <v>OK</v>
      </c>
      <c r="V262" s="8" t="str">
        <f t="shared" si="34"/>
        <v>OK</v>
      </c>
    </row>
    <row r="263" spans="2:22" x14ac:dyDescent="0.35">
      <c r="B263" s="8" t="s">
        <v>239</v>
      </c>
      <c r="C263" s="9">
        <v>56</v>
      </c>
      <c r="D263" s="10" t="s">
        <v>407</v>
      </c>
      <c r="E263" s="10" t="s">
        <v>412</v>
      </c>
      <c r="F263" s="11">
        <v>9000000</v>
      </c>
      <c r="G263" s="11" t="s">
        <v>493</v>
      </c>
      <c r="H263" s="13">
        <v>-1.9298384602428189</v>
      </c>
      <c r="M263" s="15" t="str">
        <f t="shared" si="29"/>
        <v>OK</v>
      </c>
      <c r="N263" s="10" t="str">
        <f t="shared" si="30"/>
        <v>OK</v>
      </c>
      <c r="O263" s="10" t="str">
        <f t="shared" si="31"/>
        <v>OK</v>
      </c>
      <c r="P263" s="10" t="str">
        <f t="shared" si="32"/>
        <v>OK</v>
      </c>
      <c r="Q263" s="13" t="str">
        <f t="shared" si="33"/>
        <v>OK</v>
      </c>
      <c r="V263" s="8" t="str">
        <f t="shared" si="34"/>
        <v>OK</v>
      </c>
    </row>
    <row r="264" spans="2:22" x14ac:dyDescent="0.35">
      <c r="B264" s="8" t="s">
        <v>255</v>
      </c>
      <c r="C264" s="9">
        <v>24</v>
      </c>
      <c r="D264" s="10" t="s">
        <v>407</v>
      </c>
      <c r="E264" s="10" t="s">
        <v>410</v>
      </c>
      <c r="F264" s="11">
        <v>13000000</v>
      </c>
      <c r="G264" s="11" t="s">
        <v>493</v>
      </c>
      <c r="H264" s="13">
        <v>3.3880876240259483E-2</v>
      </c>
      <c r="M264" s="15" t="str">
        <f t="shared" si="29"/>
        <v>OK</v>
      </c>
      <c r="N264" s="10" t="str">
        <f t="shared" si="30"/>
        <v>OK</v>
      </c>
      <c r="O264" s="10" t="str">
        <f t="shared" si="31"/>
        <v>OK</v>
      </c>
      <c r="P264" s="10" t="str">
        <f t="shared" si="32"/>
        <v>OK</v>
      </c>
      <c r="Q264" s="13" t="str">
        <f t="shared" si="33"/>
        <v>OK</v>
      </c>
      <c r="V264" s="8" t="str">
        <f t="shared" si="34"/>
        <v>OK</v>
      </c>
    </row>
    <row r="265" spans="2:22" x14ac:dyDescent="0.35">
      <c r="B265" s="8" t="s">
        <v>405</v>
      </c>
      <c r="C265" s="9">
        <v>51</v>
      </c>
      <c r="D265" s="10" t="s">
        <v>407</v>
      </c>
      <c r="E265" s="10" t="s">
        <v>410</v>
      </c>
      <c r="F265" s="11">
        <v>9000000</v>
      </c>
      <c r="G265" s="11" t="s">
        <v>493</v>
      </c>
      <c r="H265" s="13">
        <v>-0.6129682382225955</v>
      </c>
      <c r="M265" s="15" t="str">
        <f t="shared" si="29"/>
        <v>OK</v>
      </c>
      <c r="N265" s="10" t="str">
        <f t="shared" si="30"/>
        <v>OK</v>
      </c>
      <c r="O265" s="10" t="str">
        <f t="shared" si="31"/>
        <v>OK</v>
      </c>
      <c r="P265" s="10" t="str">
        <f t="shared" si="32"/>
        <v>OK</v>
      </c>
      <c r="Q265" s="13" t="str">
        <f t="shared" si="33"/>
        <v>OK</v>
      </c>
      <c r="V265" s="8" t="str">
        <f t="shared" si="34"/>
        <v>OK</v>
      </c>
    </row>
    <row r="266" spans="2:22" x14ac:dyDescent="0.35">
      <c r="B266" s="8" t="s">
        <v>261</v>
      </c>
      <c r="C266" s="9">
        <v>27</v>
      </c>
      <c r="D266" s="10" t="s">
        <v>407</v>
      </c>
      <c r="E266" s="10" t="s">
        <v>411</v>
      </c>
      <c r="F266" s="11">
        <v>10000000</v>
      </c>
      <c r="G266" s="11" t="s">
        <v>493</v>
      </c>
      <c r="H266" s="13">
        <v>-1.3713096563865945</v>
      </c>
      <c r="M266" s="15" t="str">
        <f t="shared" si="29"/>
        <v>OK</v>
      </c>
      <c r="N266" s="10" t="str">
        <f t="shared" si="30"/>
        <v>OK</v>
      </c>
      <c r="O266" s="10" t="str">
        <f t="shared" si="31"/>
        <v>OK</v>
      </c>
      <c r="P266" s="10" t="str">
        <f t="shared" si="32"/>
        <v>OK</v>
      </c>
      <c r="Q266" s="13" t="str">
        <f t="shared" si="33"/>
        <v>OK</v>
      </c>
      <c r="V266" s="8" t="str">
        <f t="shared" si="34"/>
        <v>OK</v>
      </c>
    </row>
    <row r="267" spans="2:22" x14ac:dyDescent="0.35">
      <c r="B267" s="8" t="s">
        <v>154</v>
      </c>
      <c r="C267" s="9">
        <v>54</v>
      </c>
      <c r="D267" s="10" t="s">
        <v>406</v>
      </c>
      <c r="E267" s="10" t="s">
        <v>411</v>
      </c>
      <c r="F267" s="11">
        <v>9000000</v>
      </c>
      <c r="G267" s="11" t="s">
        <v>493</v>
      </c>
      <c r="H267" s="13">
        <v>0.75969484951633337</v>
      </c>
      <c r="M267" s="15" t="str">
        <f t="shared" si="29"/>
        <v>OK</v>
      </c>
      <c r="N267" s="10" t="str">
        <f t="shared" si="30"/>
        <v>OK</v>
      </c>
      <c r="O267" s="10" t="str">
        <f t="shared" si="31"/>
        <v>OK</v>
      </c>
      <c r="P267" s="10" t="str">
        <f t="shared" si="32"/>
        <v>OK</v>
      </c>
      <c r="Q267" s="13" t="str">
        <f t="shared" si="33"/>
        <v>OK</v>
      </c>
      <c r="V267" s="8" t="str">
        <f t="shared" si="34"/>
        <v>OK</v>
      </c>
    </row>
    <row r="268" spans="2:22" x14ac:dyDescent="0.35">
      <c r="B268" s="8" t="s">
        <v>236</v>
      </c>
      <c r="C268" s="9">
        <v>23</v>
      </c>
      <c r="D268" s="10" t="s">
        <v>408</v>
      </c>
      <c r="E268" s="10" t="s">
        <v>412</v>
      </c>
      <c r="F268" s="11">
        <v>13000000</v>
      </c>
      <c r="G268" s="11" t="s">
        <v>493</v>
      </c>
      <c r="H268" s="13">
        <v>0.16210827803709274</v>
      </c>
      <c r="M268" s="15" t="str">
        <f t="shared" si="29"/>
        <v>OK</v>
      </c>
      <c r="N268" s="10" t="str">
        <f t="shared" si="30"/>
        <v>Unreasonable</v>
      </c>
      <c r="O268" s="10" t="str">
        <f t="shared" si="31"/>
        <v>OK</v>
      </c>
      <c r="P268" s="10" t="str">
        <f t="shared" si="32"/>
        <v>OK</v>
      </c>
      <c r="Q268" s="13" t="str">
        <f t="shared" si="33"/>
        <v>OK</v>
      </c>
      <c r="V268" s="8" t="str">
        <f t="shared" si="34"/>
        <v>OK</v>
      </c>
    </row>
    <row r="269" spans="2:22" x14ac:dyDescent="0.35">
      <c r="B269" s="8" t="s">
        <v>65</v>
      </c>
      <c r="C269" s="9">
        <v>37</v>
      </c>
      <c r="D269" s="10" t="s">
        <v>407</v>
      </c>
      <c r="E269" s="10" t="s">
        <v>411</v>
      </c>
      <c r="F269" s="11">
        <v>12000000</v>
      </c>
      <c r="G269" s="11" t="s">
        <v>493</v>
      </c>
      <c r="H269" s="13">
        <v>-0.82836684452301301</v>
      </c>
      <c r="M269" s="15" t="str">
        <f t="shared" si="29"/>
        <v>OK</v>
      </c>
      <c r="N269" s="10" t="str">
        <f t="shared" si="30"/>
        <v>OK</v>
      </c>
      <c r="O269" s="10" t="str">
        <f t="shared" si="31"/>
        <v>OK</v>
      </c>
      <c r="P269" s="10" t="str">
        <f t="shared" si="32"/>
        <v>OK</v>
      </c>
      <c r="Q269" s="13" t="str">
        <f t="shared" si="33"/>
        <v>OK</v>
      </c>
      <c r="V269" s="8" t="str">
        <f t="shared" si="34"/>
        <v>OK</v>
      </c>
    </row>
    <row r="270" spans="2:22" x14ac:dyDescent="0.35">
      <c r="B270" s="8" t="s">
        <v>137</v>
      </c>
      <c r="C270" s="9">
        <v>47</v>
      </c>
      <c r="D270" s="10" t="s">
        <v>407</v>
      </c>
      <c r="E270" s="10" t="s">
        <v>412</v>
      </c>
      <c r="F270" s="11">
        <v>11000000</v>
      </c>
      <c r="G270" s="11" t="s">
        <v>493</v>
      </c>
      <c r="H270" s="13">
        <v>-7.4254478004473989E-2</v>
      </c>
      <c r="M270" s="15" t="str">
        <f t="shared" si="29"/>
        <v>OK</v>
      </c>
      <c r="N270" s="10" t="str">
        <f t="shared" si="30"/>
        <v>OK</v>
      </c>
      <c r="O270" s="10" t="str">
        <f t="shared" si="31"/>
        <v>OK</v>
      </c>
      <c r="P270" s="10" t="str">
        <f t="shared" si="32"/>
        <v>OK</v>
      </c>
      <c r="Q270" s="13" t="str">
        <f t="shared" si="33"/>
        <v>OK</v>
      </c>
      <c r="V270" s="8" t="str">
        <f t="shared" si="34"/>
        <v>OK</v>
      </c>
    </row>
    <row r="271" spans="2:22" x14ac:dyDescent="0.35">
      <c r="B271" s="8" t="s">
        <v>290</v>
      </c>
      <c r="C271" s="9">
        <v>49</v>
      </c>
      <c r="D271" s="10" t="s">
        <v>407</v>
      </c>
      <c r="E271" s="10" t="s">
        <v>410</v>
      </c>
      <c r="F271" s="11">
        <v>9000000</v>
      </c>
      <c r="G271" s="11" t="s">
        <v>493</v>
      </c>
      <c r="H271" s="13">
        <v>-0.21317736801742543</v>
      </c>
      <c r="M271" s="15" t="str">
        <f t="shared" si="29"/>
        <v>OK</v>
      </c>
      <c r="N271" s="10" t="str">
        <f t="shared" si="30"/>
        <v>OK</v>
      </c>
      <c r="O271" s="10" t="str">
        <f t="shared" si="31"/>
        <v>OK</v>
      </c>
      <c r="P271" s="10" t="str">
        <f t="shared" si="32"/>
        <v>OK</v>
      </c>
      <c r="Q271" s="13" t="str">
        <f t="shared" si="33"/>
        <v>OK</v>
      </c>
      <c r="V271" s="8" t="str">
        <f t="shared" si="34"/>
        <v>OK</v>
      </c>
    </row>
    <row r="272" spans="2:22" x14ac:dyDescent="0.35">
      <c r="B272" s="8" t="s">
        <v>380</v>
      </c>
      <c r="C272" s="9">
        <v>19</v>
      </c>
      <c r="D272" s="10" t="s">
        <v>407</v>
      </c>
      <c r="E272" s="10" t="s">
        <v>409</v>
      </c>
      <c r="F272" s="11">
        <v>11000000</v>
      </c>
      <c r="G272" s="11" t="s">
        <v>493</v>
      </c>
      <c r="H272" s="13">
        <v>-0.51357930578786903</v>
      </c>
      <c r="M272" s="15" t="str">
        <f t="shared" si="29"/>
        <v>OK</v>
      </c>
      <c r="N272" s="10" t="str">
        <f t="shared" si="30"/>
        <v>OK</v>
      </c>
      <c r="O272" s="10" t="str">
        <f t="shared" si="31"/>
        <v>OK</v>
      </c>
      <c r="P272" s="10" t="str">
        <f t="shared" si="32"/>
        <v>OK</v>
      </c>
      <c r="Q272" s="13" t="str">
        <f t="shared" si="33"/>
        <v>OK</v>
      </c>
      <c r="V272" s="8" t="str">
        <f t="shared" si="34"/>
        <v>OK</v>
      </c>
    </row>
    <row r="273" spans="2:22" x14ac:dyDescent="0.35">
      <c r="B273" s="8" t="s">
        <v>169</v>
      </c>
      <c r="C273" s="9">
        <v>31</v>
      </c>
      <c r="D273" s="10" t="s">
        <v>406</v>
      </c>
      <c r="E273" s="10" t="s">
        <v>411</v>
      </c>
      <c r="F273" s="11">
        <v>9000000</v>
      </c>
      <c r="G273" s="11" t="s">
        <v>493</v>
      </c>
      <c r="H273" s="13">
        <v>-0.46420798917043776</v>
      </c>
      <c r="M273" s="15" t="str">
        <f t="shared" si="29"/>
        <v>OK</v>
      </c>
      <c r="N273" s="10" t="str">
        <f t="shared" si="30"/>
        <v>OK</v>
      </c>
      <c r="O273" s="10" t="str">
        <f t="shared" si="31"/>
        <v>OK</v>
      </c>
      <c r="P273" s="10" t="str">
        <f t="shared" si="32"/>
        <v>OK</v>
      </c>
      <c r="Q273" s="13" t="str">
        <f t="shared" si="33"/>
        <v>OK</v>
      </c>
      <c r="V273" s="8" t="str">
        <f t="shared" si="34"/>
        <v>OK</v>
      </c>
    </row>
    <row r="274" spans="2:22" x14ac:dyDescent="0.35">
      <c r="B274" s="8" t="s">
        <v>286</v>
      </c>
      <c r="C274" s="9">
        <v>26</v>
      </c>
      <c r="D274" s="10" t="s">
        <v>406</v>
      </c>
      <c r="E274" s="10" t="s">
        <v>412</v>
      </c>
      <c r="F274" s="11">
        <v>11000000</v>
      </c>
      <c r="G274" s="11" t="s">
        <v>493</v>
      </c>
      <c r="H274" s="13">
        <v>0.9217074115663686</v>
      </c>
      <c r="M274" s="15" t="str">
        <f t="shared" si="29"/>
        <v>OK</v>
      </c>
      <c r="N274" s="10" t="str">
        <f t="shared" si="30"/>
        <v>OK</v>
      </c>
      <c r="O274" s="10" t="str">
        <f t="shared" si="31"/>
        <v>OK</v>
      </c>
      <c r="P274" s="10" t="str">
        <f t="shared" si="32"/>
        <v>OK</v>
      </c>
      <c r="Q274" s="13" t="str">
        <f t="shared" si="33"/>
        <v>OK</v>
      </c>
      <c r="V274" s="8" t="str">
        <f t="shared" si="34"/>
        <v>OK</v>
      </c>
    </row>
    <row r="275" spans="2:22" x14ac:dyDescent="0.35">
      <c r="B275" s="8" t="s">
        <v>53</v>
      </c>
      <c r="C275" s="9">
        <v>53</v>
      </c>
      <c r="D275" s="10" t="s">
        <v>406</v>
      </c>
      <c r="E275" s="10" t="s">
        <v>412</v>
      </c>
      <c r="F275" s="11">
        <v>12000000</v>
      </c>
      <c r="G275" s="11" t="s">
        <v>493</v>
      </c>
      <c r="H275" s="13">
        <v>-8.2383144436909805E-2</v>
      </c>
      <c r="M275" s="15" t="str">
        <f t="shared" si="29"/>
        <v>OK</v>
      </c>
      <c r="N275" s="10" t="str">
        <f t="shared" si="30"/>
        <v>OK</v>
      </c>
      <c r="O275" s="10" t="str">
        <f t="shared" si="31"/>
        <v>OK</v>
      </c>
      <c r="P275" s="10" t="str">
        <f t="shared" si="32"/>
        <v>OK</v>
      </c>
      <c r="Q275" s="13" t="str">
        <f t="shared" si="33"/>
        <v>OK</v>
      </c>
      <c r="V275" s="8" t="str">
        <f t="shared" si="34"/>
        <v>OK</v>
      </c>
    </row>
    <row r="276" spans="2:22" x14ac:dyDescent="0.35">
      <c r="B276" s="8" t="s">
        <v>351</v>
      </c>
      <c r="C276" s="9">
        <v>53</v>
      </c>
      <c r="D276" s="10" t="s">
        <v>407</v>
      </c>
      <c r="E276" s="10" t="s">
        <v>412</v>
      </c>
      <c r="F276" s="11">
        <v>10000000</v>
      </c>
      <c r="G276" s="11" t="s">
        <v>493</v>
      </c>
      <c r="H276" s="13">
        <v>-1.1555422524715373</v>
      </c>
      <c r="M276" s="15" t="str">
        <f t="shared" si="29"/>
        <v>OK</v>
      </c>
      <c r="N276" s="10" t="str">
        <f t="shared" si="30"/>
        <v>OK</v>
      </c>
      <c r="O276" s="10" t="str">
        <f t="shared" si="31"/>
        <v>OK</v>
      </c>
      <c r="P276" s="10" t="str">
        <f t="shared" si="32"/>
        <v>OK</v>
      </c>
      <c r="Q276" s="13" t="str">
        <f t="shared" si="33"/>
        <v>OK</v>
      </c>
      <c r="V276" s="8" t="str">
        <f t="shared" si="34"/>
        <v>OK</v>
      </c>
    </row>
    <row r="277" spans="2:22" x14ac:dyDescent="0.35">
      <c r="B277" s="8" t="s">
        <v>92</v>
      </c>
      <c r="C277" s="9">
        <v>58</v>
      </c>
      <c r="D277" s="10" t="s">
        <v>406</v>
      </c>
      <c r="E277" s="10" t="s">
        <v>409</v>
      </c>
      <c r="F277" s="11">
        <v>8000000</v>
      </c>
      <c r="G277" s="11" t="s">
        <v>493</v>
      </c>
      <c r="H277" s="13">
        <v>-0.53391566951796565</v>
      </c>
      <c r="M277" s="15" t="str">
        <f t="shared" si="29"/>
        <v>OK</v>
      </c>
      <c r="N277" s="10" t="str">
        <f t="shared" si="30"/>
        <v>OK</v>
      </c>
      <c r="O277" s="10" t="str">
        <f t="shared" si="31"/>
        <v>OK</v>
      </c>
      <c r="P277" s="10" t="str">
        <f t="shared" si="32"/>
        <v>OK</v>
      </c>
      <c r="Q277" s="13" t="str">
        <f t="shared" si="33"/>
        <v>OK</v>
      </c>
      <c r="V277" s="8" t="str">
        <f t="shared" si="34"/>
        <v>OK</v>
      </c>
    </row>
    <row r="278" spans="2:22" x14ac:dyDescent="0.35">
      <c r="B278" s="8" t="s">
        <v>114</v>
      </c>
      <c r="C278" s="9">
        <v>40</v>
      </c>
      <c r="D278" s="10" t="s">
        <v>406</v>
      </c>
      <c r="E278" s="10" t="s">
        <v>409</v>
      </c>
      <c r="F278" s="11">
        <v>10000000</v>
      </c>
      <c r="G278" s="11" t="s">
        <v>493</v>
      </c>
      <c r="H278" s="13">
        <v>1.6455963366744515</v>
      </c>
      <c r="M278" s="15" t="str">
        <f t="shared" si="29"/>
        <v>OK</v>
      </c>
      <c r="N278" s="10" t="str">
        <f t="shared" si="30"/>
        <v>OK</v>
      </c>
      <c r="O278" s="10" t="str">
        <f t="shared" si="31"/>
        <v>OK</v>
      </c>
      <c r="P278" s="10" t="str">
        <f t="shared" si="32"/>
        <v>OK</v>
      </c>
      <c r="Q278" s="13" t="str">
        <f t="shared" si="33"/>
        <v>OK</v>
      </c>
      <c r="V278" s="8" t="str">
        <f t="shared" si="34"/>
        <v>OK</v>
      </c>
    </row>
    <row r="279" spans="2:22" x14ac:dyDescent="0.35">
      <c r="B279" s="8" t="s">
        <v>192</v>
      </c>
      <c r="C279" s="9">
        <v>44</v>
      </c>
      <c r="D279" s="10" t="s">
        <v>406</v>
      </c>
      <c r="E279" s="10" t="s">
        <v>410</v>
      </c>
      <c r="F279" s="11">
        <v>8000000</v>
      </c>
      <c r="G279" s="11" t="s">
        <v>493</v>
      </c>
      <c r="H279" s="13">
        <v>-1.8931233507871282E-2</v>
      </c>
      <c r="M279" s="15" t="str">
        <f t="shared" si="29"/>
        <v>OK</v>
      </c>
      <c r="N279" s="10" t="str">
        <f t="shared" si="30"/>
        <v>OK</v>
      </c>
      <c r="O279" s="10" t="str">
        <f t="shared" si="31"/>
        <v>OK</v>
      </c>
      <c r="P279" s="10" t="str">
        <f t="shared" si="32"/>
        <v>OK</v>
      </c>
      <c r="Q279" s="13" t="str">
        <f t="shared" si="33"/>
        <v>OK</v>
      </c>
      <c r="V279" s="8" t="str">
        <f t="shared" si="34"/>
        <v>OK</v>
      </c>
    </row>
    <row r="280" spans="2:22" x14ac:dyDescent="0.35">
      <c r="B280" s="8" t="s">
        <v>305</v>
      </c>
      <c r="C280" s="9">
        <v>55</v>
      </c>
      <c r="D280" s="10" t="s">
        <v>406</v>
      </c>
      <c r="E280" s="10" t="s">
        <v>410</v>
      </c>
      <c r="F280" s="11">
        <v>8000000</v>
      </c>
      <c r="G280" s="11" t="s">
        <v>493</v>
      </c>
      <c r="H280" s="13">
        <v>0.78759739361284808</v>
      </c>
      <c r="M280" s="15" t="str">
        <f t="shared" si="29"/>
        <v>OK</v>
      </c>
      <c r="N280" s="10" t="str">
        <f t="shared" si="30"/>
        <v>OK</v>
      </c>
      <c r="O280" s="10" t="str">
        <f t="shared" si="31"/>
        <v>OK</v>
      </c>
      <c r="P280" s="10" t="str">
        <f t="shared" si="32"/>
        <v>OK</v>
      </c>
      <c r="Q280" s="13" t="str">
        <f t="shared" si="33"/>
        <v>OK</v>
      </c>
      <c r="V280" s="8" t="str">
        <f t="shared" si="34"/>
        <v>OK</v>
      </c>
    </row>
    <row r="281" spans="2:22" x14ac:dyDescent="0.35">
      <c r="B281" s="8" t="s">
        <v>224</v>
      </c>
      <c r="C281" s="9">
        <v>24</v>
      </c>
      <c r="D281" s="10" t="s">
        <v>406</v>
      </c>
      <c r="E281" s="10" t="s">
        <v>412</v>
      </c>
      <c r="F281" s="11">
        <v>9000000</v>
      </c>
      <c r="G281" s="11" t="s">
        <v>493</v>
      </c>
      <c r="H281" s="13">
        <v>-9.835341643136911E-3</v>
      </c>
      <c r="M281" s="15" t="str">
        <f t="shared" si="29"/>
        <v>OK</v>
      </c>
      <c r="N281" s="10" t="str">
        <f t="shared" si="30"/>
        <v>OK</v>
      </c>
      <c r="O281" s="10" t="str">
        <f t="shared" si="31"/>
        <v>OK</v>
      </c>
      <c r="P281" s="10" t="str">
        <f t="shared" si="32"/>
        <v>OK</v>
      </c>
      <c r="Q281" s="13" t="str">
        <f t="shared" si="33"/>
        <v>OK</v>
      </c>
      <c r="V281" s="8" t="str">
        <f t="shared" si="34"/>
        <v>OK</v>
      </c>
    </row>
    <row r="282" spans="2:22" x14ac:dyDescent="0.35">
      <c r="B282" s="8" t="s">
        <v>19</v>
      </c>
      <c r="C282" s="9">
        <v>44</v>
      </c>
      <c r="D282" s="10" t="s">
        <v>406</v>
      </c>
      <c r="E282" s="10" t="s">
        <v>411</v>
      </c>
      <c r="F282" s="11">
        <v>13000000</v>
      </c>
      <c r="G282" s="11" t="s">
        <v>493</v>
      </c>
      <c r="H282" s="13">
        <v>0.6641005440451736</v>
      </c>
      <c r="M282" s="15" t="str">
        <f t="shared" si="29"/>
        <v>OK</v>
      </c>
      <c r="N282" s="10" t="str">
        <f t="shared" si="30"/>
        <v>OK</v>
      </c>
      <c r="O282" s="10" t="str">
        <f t="shared" si="31"/>
        <v>OK</v>
      </c>
      <c r="P282" s="10" t="str">
        <f t="shared" si="32"/>
        <v>OK</v>
      </c>
      <c r="Q282" s="13" t="str">
        <f t="shared" si="33"/>
        <v>OK</v>
      </c>
      <c r="V282" s="8" t="str">
        <f t="shared" si="34"/>
        <v>OK</v>
      </c>
    </row>
    <row r="283" spans="2:22" x14ac:dyDescent="0.35">
      <c r="B283" s="8" t="s">
        <v>220</v>
      </c>
      <c r="C283" s="9">
        <v>54</v>
      </c>
      <c r="D283" s="10" t="s">
        <v>407</v>
      </c>
      <c r="E283" s="10" t="s">
        <v>412</v>
      </c>
      <c r="F283" s="11">
        <v>9000000</v>
      </c>
      <c r="G283" s="11" t="s">
        <v>493</v>
      </c>
      <c r="H283" s="13">
        <v>-0.53121194225249235</v>
      </c>
      <c r="M283" s="15" t="str">
        <f t="shared" si="29"/>
        <v>OK</v>
      </c>
      <c r="N283" s="10" t="str">
        <f t="shared" si="30"/>
        <v>OK</v>
      </c>
      <c r="O283" s="10" t="str">
        <f t="shared" si="31"/>
        <v>OK</v>
      </c>
      <c r="P283" s="10" t="str">
        <f t="shared" si="32"/>
        <v>OK</v>
      </c>
      <c r="Q283" s="13" t="str">
        <f t="shared" si="33"/>
        <v>OK</v>
      </c>
      <c r="V283" s="8" t="str">
        <f t="shared" si="34"/>
        <v>OK</v>
      </c>
    </row>
    <row r="284" spans="2:22" x14ac:dyDescent="0.35">
      <c r="B284" s="8" t="s">
        <v>100</v>
      </c>
      <c r="C284" s="9">
        <v>28</v>
      </c>
      <c r="D284" s="10" t="s">
        <v>406</v>
      </c>
      <c r="E284" s="10" t="s">
        <v>412</v>
      </c>
      <c r="F284" s="11">
        <v>10000000</v>
      </c>
      <c r="G284" s="11" t="s">
        <v>493</v>
      </c>
      <c r="H284" s="13">
        <v>1.3741795224234945</v>
      </c>
      <c r="M284" s="15" t="str">
        <f t="shared" si="29"/>
        <v>OK</v>
      </c>
      <c r="N284" s="10" t="str">
        <f t="shared" si="30"/>
        <v>OK</v>
      </c>
      <c r="O284" s="10" t="str">
        <f t="shared" si="31"/>
        <v>OK</v>
      </c>
      <c r="P284" s="10" t="str">
        <f t="shared" si="32"/>
        <v>OK</v>
      </c>
      <c r="Q284" s="13" t="str">
        <f t="shared" si="33"/>
        <v>OK</v>
      </c>
      <c r="V284" s="8" t="str">
        <f t="shared" si="34"/>
        <v>OK</v>
      </c>
    </row>
    <row r="285" spans="2:22" x14ac:dyDescent="0.35">
      <c r="B285" s="8" t="s">
        <v>202</v>
      </c>
      <c r="C285" s="9">
        <v>31</v>
      </c>
      <c r="D285" s="10" t="s">
        <v>406</v>
      </c>
      <c r="E285" s="10" t="s">
        <v>409</v>
      </c>
      <c r="F285" s="11">
        <v>13000000</v>
      </c>
      <c r="G285" s="11" t="s">
        <v>493</v>
      </c>
      <c r="H285" s="13">
        <v>-2.2597594827619103</v>
      </c>
      <c r="M285" s="15" t="str">
        <f t="shared" si="29"/>
        <v>OK</v>
      </c>
      <c r="N285" s="10" t="str">
        <f t="shared" si="30"/>
        <v>OK</v>
      </c>
      <c r="O285" s="10" t="str">
        <f t="shared" si="31"/>
        <v>OK</v>
      </c>
      <c r="P285" s="10" t="str">
        <f t="shared" si="32"/>
        <v>OK</v>
      </c>
      <c r="Q285" s="13" t="str">
        <f t="shared" si="33"/>
        <v>OK</v>
      </c>
      <c r="V285" s="8" t="str">
        <f t="shared" si="34"/>
        <v>OK</v>
      </c>
    </row>
    <row r="286" spans="2:22" x14ac:dyDescent="0.35">
      <c r="B286" s="8" t="s">
        <v>68</v>
      </c>
      <c r="C286" s="9">
        <v>56</v>
      </c>
      <c r="D286" s="10" t="s">
        <v>407</v>
      </c>
      <c r="E286" s="10" t="s">
        <v>411</v>
      </c>
      <c r="F286" s="11">
        <v>14000000</v>
      </c>
      <c r="G286" s="11" t="s">
        <v>493</v>
      </c>
      <c r="H286" s="13">
        <v>0.46733330150116903</v>
      </c>
      <c r="M286" s="15" t="str">
        <f t="shared" si="29"/>
        <v>OK</v>
      </c>
      <c r="N286" s="10" t="str">
        <f t="shared" si="30"/>
        <v>OK</v>
      </c>
      <c r="O286" s="10" t="str">
        <f t="shared" si="31"/>
        <v>OK</v>
      </c>
      <c r="P286" s="10" t="str">
        <f t="shared" si="32"/>
        <v>OK</v>
      </c>
      <c r="Q286" s="13" t="str">
        <f t="shared" si="33"/>
        <v>OK</v>
      </c>
      <c r="V286" s="8" t="str">
        <f t="shared" si="34"/>
        <v>OK</v>
      </c>
    </row>
    <row r="287" spans="2:22" x14ac:dyDescent="0.35">
      <c r="B287" s="8" t="s">
        <v>367</v>
      </c>
      <c r="C287" s="9">
        <v>44</v>
      </c>
      <c r="D287" s="10" t="s">
        <v>406</v>
      </c>
      <c r="E287" s="10" t="s">
        <v>409</v>
      </c>
      <c r="F287" s="11">
        <v>8000000</v>
      </c>
      <c r="G287" s="11" t="s">
        <v>493</v>
      </c>
      <c r="H287" s="13">
        <v>-0.47729199907167386</v>
      </c>
      <c r="M287" s="15" t="str">
        <f t="shared" si="29"/>
        <v>OK</v>
      </c>
      <c r="N287" s="10" t="str">
        <f t="shared" si="30"/>
        <v>OK</v>
      </c>
      <c r="O287" s="10" t="str">
        <f t="shared" si="31"/>
        <v>OK</v>
      </c>
      <c r="P287" s="10" t="str">
        <f t="shared" si="32"/>
        <v>OK</v>
      </c>
      <c r="Q287" s="13" t="str">
        <f t="shared" si="33"/>
        <v>OK</v>
      </c>
      <c r="V287" s="8" t="str">
        <f t="shared" si="34"/>
        <v>OK</v>
      </c>
    </row>
    <row r="288" spans="2:22" x14ac:dyDescent="0.35">
      <c r="B288" s="8" t="s">
        <v>49</v>
      </c>
      <c r="C288" s="9">
        <v>19</v>
      </c>
      <c r="D288" s="10" t="s">
        <v>406</v>
      </c>
      <c r="E288" s="10" t="s">
        <v>409</v>
      </c>
      <c r="F288" s="11">
        <v>9000000</v>
      </c>
      <c r="G288" s="11"/>
      <c r="H288" s="13">
        <v>-1.718346224851397</v>
      </c>
      <c r="M288" s="15" t="str">
        <f t="shared" si="29"/>
        <v>OK</v>
      </c>
      <c r="N288" s="10" t="str">
        <f t="shared" si="30"/>
        <v>OK</v>
      </c>
      <c r="O288" s="10" t="str">
        <f t="shared" si="31"/>
        <v>OK</v>
      </c>
      <c r="P288" s="10" t="str">
        <f t="shared" si="32"/>
        <v>OK</v>
      </c>
      <c r="Q288" s="13" t="str">
        <f t="shared" si="33"/>
        <v>Blank</v>
      </c>
      <c r="V288" s="8" t="str">
        <f t="shared" si="34"/>
        <v>OK</v>
      </c>
    </row>
    <row r="289" spans="2:22" x14ac:dyDescent="0.35">
      <c r="B289" s="8" t="s">
        <v>199</v>
      </c>
      <c r="C289" s="9">
        <v>47</v>
      </c>
      <c r="D289" s="10" t="s">
        <v>407</v>
      </c>
      <c r="E289" s="10" t="s">
        <v>410</v>
      </c>
      <c r="F289" s="11">
        <v>11000000</v>
      </c>
      <c r="G289" s="11" t="s">
        <v>493</v>
      </c>
      <c r="H289" s="13">
        <v>-1.9770524875229145</v>
      </c>
      <c r="M289" s="15" t="str">
        <f t="shared" si="29"/>
        <v>OK</v>
      </c>
      <c r="N289" s="10" t="str">
        <f t="shared" si="30"/>
        <v>OK</v>
      </c>
      <c r="O289" s="10" t="str">
        <f t="shared" si="31"/>
        <v>OK</v>
      </c>
      <c r="P289" s="10" t="str">
        <f t="shared" si="32"/>
        <v>OK</v>
      </c>
      <c r="Q289" s="13" t="str">
        <f t="shared" si="33"/>
        <v>OK</v>
      </c>
      <c r="V289" s="8" t="str">
        <f t="shared" si="34"/>
        <v>OK</v>
      </c>
    </row>
    <row r="290" spans="2:22" x14ac:dyDescent="0.35">
      <c r="B290" s="8" t="s">
        <v>156</v>
      </c>
      <c r="C290" s="9">
        <v>26</v>
      </c>
      <c r="D290" s="10" t="s">
        <v>407</v>
      </c>
      <c r="E290" s="10" t="s">
        <v>411</v>
      </c>
      <c r="F290" s="11">
        <v>10000000</v>
      </c>
      <c r="G290" s="11" t="s">
        <v>493</v>
      </c>
      <c r="H290" s="13">
        <v>1.1816276874431872</v>
      </c>
      <c r="M290" s="15" t="str">
        <f t="shared" si="29"/>
        <v>OK</v>
      </c>
      <c r="N290" s="10" t="str">
        <f t="shared" si="30"/>
        <v>OK</v>
      </c>
      <c r="O290" s="10" t="str">
        <f t="shared" si="31"/>
        <v>OK</v>
      </c>
      <c r="P290" s="10" t="str">
        <f t="shared" si="32"/>
        <v>OK</v>
      </c>
      <c r="Q290" s="13" t="str">
        <f t="shared" si="33"/>
        <v>OK</v>
      </c>
      <c r="V290" s="8" t="str">
        <f t="shared" si="34"/>
        <v>OK</v>
      </c>
    </row>
    <row r="291" spans="2:22" x14ac:dyDescent="0.35">
      <c r="B291" s="8" t="s">
        <v>98</v>
      </c>
      <c r="C291" s="9">
        <v>52</v>
      </c>
      <c r="D291" s="10" t="s">
        <v>406</v>
      </c>
      <c r="E291" s="10" t="s">
        <v>409</v>
      </c>
      <c r="F291" s="11">
        <v>10000000</v>
      </c>
      <c r="G291" s="11" t="s">
        <v>493</v>
      </c>
      <c r="H291" s="13">
        <v>-1.5956346003285964</v>
      </c>
      <c r="M291" s="15" t="str">
        <f t="shared" si="29"/>
        <v>OK</v>
      </c>
      <c r="N291" s="10" t="str">
        <f t="shared" si="30"/>
        <v>OK</v>
      </c>
      <c r="O291" s="10" t="str">
        <f t="shared" si="31"/>
        <v>OK</v>
      </c>
      <c r="P291" s="10" t="str">
        <f t="shared" si="32"/>
        <v>OK</v>
      </c>
      <c r="Q291" s="13" t="str">
        <f t="shared" si="33"/>
        <v>OK</v>
      </c>
      <c r="V291" s="8" t="str">
        <f t="shared" si="34"/>
        <v>OK</v>
      </c>
    </row>
    <row r="292" spans="2:22" x14ac:dyDescent="0.35">
      <c r="B292" s="8" t="s">
        <v>333</v>
      </c>
      <c r="C292" s="9">
        <v>41</v>
      </c>
      <c r="D292" s="10" t="s">
        <v>406</v>
      </c>
      <c r="E292" s="10" t="s">
        <v>411</v>
      </c>
      <c r="F292" s="11">
        <v>13000000</v>
      </c>
      <c r="G292" s="11" t="s">
        <v>493</v>
      </c>
      <c r="H292" s="13">
        <v>-1.5327263876095572</v>
      </c>
      <c r="M292" s="15" t="str">
        <f t="shared" si="29"/>
        <v>OK</v>
      </c>
      <c r="N292" s="10" t="str">
        <f t="shared" si="30"/>
        <v>OK</v>
      </c>
      <c r="O292" s="10" t="str">
        <f t="shared" si="31"/>
        <v>OK</v>
      </c>
      <c r="P292" s="10" t="str">
        <f t="shared" si="32"/>
        <v>OK</v>
      </c>
      <c r="Q292" s="13" t="str">
        <f t="shared" si="33"/>
        <v>OK</v>
      </c>
      <c r="V292" s="8" t="str">
        <f t="shared" si="34"/>
        <v>OK</v>
      </c>
    </row>
    <row r="293" spans="2:22" x14ac:dyDescent="0.35">
      <c r="B293" s="8" t="s">
        <v>88</v>
      </c>
      <c r="C293" s="9">
        <v>30</v>
      </c>
      <c r="D293" s="10" t="s">
        <v>407</v>
      </c>
      <c r="E293" s="10" t="s">
        <v>412</v>
      </c>
      <c r="F293" s="11">
        <v>8000000</v>
      </c>
      <c r="G293" s="11" t="s">
        <v>493</v>
      </c>
      <c r="H293" s="13">
        <v>-0.44630704285685685</v>
      </c>
      <c r="M293" s="15" t="str">
        <f t="shared" si="29"/>
        <v>OK</v>
      </c>
      <c r="N293" s="10" t="str">
        <f t="shared" si="30"/>
        <v>OK</v>
      </c>
      <c r="O293" s="10" t="str">
        <f t="shared" si="31"/>
        <v>OK</v>
      </c>
      <c r="P293" s="10" t="str">
        <f t="shared" si="32"/>
        <v>OK</v>
      </c>
      <c r="Q293" s="13" t="str">
        <f t="shared" si="33"/>
        <v>OK</v>
      </c>
      <c r="V293" s="8" t="str">
        <f t="shared" si="34"/>
        <v>OK</v>
      </c>
    </row>
    <row r="294" spans="2:22" x14ac:dyDescent="0.35">
      <c r="B294" s="8" t="s">
        <v>25</v>
      </c>
      <c r="C294" s="9">
        <v>39</v>
      </c>
      <c r="D294" s="10" t="s">
        <v>407</v>
      </c>
      <c r="E294" s="10" t="s">
        <v>410</v>
      </c>
      <c r="F294" s="11">
        <v>11000000</v>
      </c>
      <c r="G294" s="11" t="s">
        <v>493</v>
      </c>
      <c r="H294" s="13">
        <v>0.38206047255695796</v>
      </c>
      <c r="M294" s="15" t="str">
        <f t="shared" si="29"/>
        <v>OK</v>
      </c>
      <c r="N294" s="10" t="str">
        <f t="shared" si="30"/>
        <v>OK</v>
      </c>
      <c r="O294" s="10" t="str">
        <f t="shared" si="31"/>
        <v>OK</v>
      </c>
      <c r="P294" s="10" t="str">
        <f t="shared" si="32"/>
        <v>OK</v>
      </c>
      <c r="Q294" s="13" t="str">
        <f t="shared" si="33"/>
        <v>OK</v>
      </c>
      <c r="V294" s="8" t="str">
        <f t="shared" si="34"/>
        <v>OK</v>
      </c>
    </row>
    <row r="295" spans="2:22" x14ac:dyDescent="0.35">
      <c r="B295" s="8" t="s">
        <v>73</v>
      </c>
      <c r="C295" s="9">
        <v>52</v>
      </c>
      <c r="D295" s="10" t="s">
        <v>406</v>
      </c>
      <c r="E295" s="10" t="s">
        <v>412</v>
      </c>
      <c r="F295" s="11">
        <v>10000000</v>
      </c>
      <c r="G295" s="11" t="s">
        <v>493</v>
      </c>
      <c r="H295" s="13">
        <v>0.71223708246290429</v>
      </c>
      <c r="M295" s="15" t="str">
        <f t="shared" si="29"/>
        <v>OK</v>
      </c>
      <c r="N295" s="10" t="str">
        <f t="shared" si="30"/>
        <v>OK</v>
      </c>
      <c r="O295" s="10" t="str">
        <f t="shared" si="31"/>
        <v>OK</v>
      </c>
      <c r="P295" s="10" t="str">
        <f t="shared" si="32"/>
        <v>OK</v>
      </c>
      <c r="Q295" s="13" t="str">
        <f t="shared" si="33"/>
        <v>OK</v>
      </c>
      <c r="V295" s="8" t="str">
        <f t="shared" si="34"/>
        <v>OK</v>
      </c>
    </row>
    <row r="296" spans="2:22" x14ac:dyDescent="0.35">
      <c r="B296" s="8" t="s">
        <v>217</v>
      </c>
      <c r="C296" s="9">
        <v>23</v>
      </c>
      <c r="D296" s="10" t="s">
        <v>407</v>
      </c>
      <c r="E296" s="10" t="s">
        <v>409</v>
      </c>
      <c r="F296" s="11">
        <v>14000000</v>
      </c>
      <c r="G296" s="11" t="s">
        <v>493</v>
      </c>
      <c r="H296" s="13">
        <v>-0.62907390946633457</v>
      </c>
      <c r="M296" s="15" t="str">
        <f t="shared" si="29"/>
        <v>OK</v>
      </c>
      <c r="N296" s="10" t="str">
        <f t="shared" si="30"/>
        <v>OK</v>
      </c>
      <c r="O296" s="10" t="str">
        <f t="shared" si="31"/>
        <v>OK</v>
      </c>
      <c r="P296" s="10" t="str">
        <f t="shared" si="32"/>
        <v>OK</v>
      </c>
      <c r="Q296" s="13" t="str">
        <f t="shared" si="33"/>
        <v>OK</v>
      </c>
      <c r="V296" s="8" t="str">
        <f t="shared" si="34"/>
        <v>OK</v>
      </c>
    </row>
    <row r="297" spans="2:22" x14ac:dyDescent="0.35">
      <c r="B297" s="8" t="s">
        <v>70</v>
      </c>
      <c r="C297" s="9">
        <v>29</v>
      </c>
      <c r="D297" s="10" t="s">
        <v>407</v>
      </c>
      <c r="E297" s="10" t="s">
        <v>412</v>
      </c>
      <c r="F297" s="11">
        <v>9000000</v>
      </c>
      <c r="G297" s="11" t="s">
        <v>493</v>
      </c>
      <c r="H297" s="13">
        <v>-0.69134310546251732</v>
      </c>
      <c r="M297" s="15" t="str">
        <f t="shared" si="29"/>
        <v>OK</v>
      </c>
      <c r="N297" s="10" t="str">
        <f t="shared" si="30"/>
        <v>OK</v>
      </c>
      <c r="O297" s="10" t="str">
        <f t="shared" si="31"/>
        <v>OK</v>
      </c>
      <c r="P297" s="10" t="str">
        <f t="shared" si="32"/>
        <v>OK</v>
      </c>
      <c r="Q297" s="13" t="str">
        <f t="shared" si="33"/>
        <v>OK</v>
      </c>
      <c r="V297" s="8" t="str">
        <f t="shared" si="34"/>
        <v>OK</v>
      </c>
    </row>
    <row r="298" spans="2:22" x14ac:dyDescent="0.35">
      <c r="B298" s="8" t="s">
        <v>387</v>
      </c>
      <c r="C298" s="9">
        <v>60</v>
      </c>
      <c r="D298" s="10" t="s">
        <v>407</v>
      </c>
      <c r="E298" s="10" t="s">
        <v>411</v>
      </c>
      <c r="F298" s="11">
        <v>10000000</v>
      </c>
      <c r="G298" s="11" t="s">
        <v>493</v>
      </c>
      <c r="H298" s="13">
        <v>-0.5267067855255626</v>
      </c>
      <c r="M298" s="15" t="str">
        <f t="shared" si="29"/>
        <v>OK</v>
      </c>
      <c r="N298" s="10" t="str">
        <f t="shared" si="30"/>
        <v>OK</v>
      </c>
      <c r="O298" s="10" t="str">
        <f t="shared" si="31"/>
        <v>OK</v>
      </c>
      <c r="P298" s="10" t="str">
        <f t="shared" si="32"/>
        <v>OK</v>
      </c>
      <c r="Q298" s="13" t="str">
        <f t="shared" si="33"/>
        <v>OK</v>
      </c>
      <c r="V298" s="8" t="str">
        <f t="shared" si="34"/>
        <v>OK</v>
      </c>
    </row>
    <row r="299" spans="2:22" x14ac:dyDescent="0.35">
      <c r="B299" s="8" t="s">
        <v>272</v>
      </c>
      <c r="C299" s="9">
        <v>42</v>
      </c>
      <c r="D299" s="10" t="s">
        <v>407</v>
      </c>
      <c r="E299" s="10" t="s">
        <v>412</v>
      </c>
      <c r="F299" s="11">
        <v>8000000</v>
      </c>
      <c r="G299" s="11" t="s">
        <v>493</v>
      </c>
      <c r="H299" s="13">
        <v>0.31880368596843311</v>
      </c>
      <c r="M299" s="15" t="str">
        <f t="shared" si="29"/>
        <v>OK</v>
      </c>
      <c r="N299" s="10" t="str">
        <f t="shared" si="30"/>
        <v>OK</v>
      </c>
      <c r="O299" s="10" t="str">
        <f t="shared" si="31"/>
        <v>OK</v>
      </c>
      <c r="P299" s="10" t="str">
        <f t="shared" si="32"/>
        <v>OK</v>
      </c>
      <c r="Q299" s="13" t="str">
        <f t="shared" si="33"/>
        <v>OK</v>
      </c>
      <c r="V299" s="8" t="str">
        <f t="shared" si="34"/>
        <v>OK</v>
      </c>
    </row>
    <row r="300" spans="2:22" x14ac:dyDescent="0.35">
      <c r="B300" s="8" t="s">
        <v>57</v>
      </c>
      <c r="C300" s="9">
        <v>27</v>
      </c>
      <c r="D300" s="10" t="s">
        <v>406</v>
      </c>
      <c r="E300" s="10" t="s">
        <v>412</v>
      </c>
      <c r="F300" s="11">
        <v>13000000</v>
      </c>
      <c r="G300" s="11" t="s">
        <v>493</v>
      </c>
      <c r="H300" s="13">
        <v>-1.8036332897614182</v>
      </c>
      <c r="M300" s="15" t="str">
        <f t="shared" si="29"/>
        <v>OK</v>
      </c>
      <c r="N300" s="10" t="str">
        <f t="shared" si="30"/>
        <v>OK</v>
      </c>
      <c r="O300" s="10" t="str">
        <f t="shared" si="31"/>
        <v>OK</v>
      </c>
      <c r="P300" s="10" t="str">
        <f t="shared" si="32"/>
        <v>OK</v>
      </c>
      <c r="Q300" s="13" t="str">
        <f t="shared" si="33"/>
        <v>OK</v>
      </c>
      <c r="V300" s="8" t="str">
        <f t="shared" si="34"/>
        <v>OK</v>
      </c>
    </row>
    <row r="301" spans="2:22" x14ac:dyDescent="0.35">
      <c r="B301" s="8" t="s">
        <v>118</v>
      </c>
      <c r="C301" s="9">
        <v>52</v>
      </c>
      <c r="D301" s="10" t="s">
        <v>407</v>
      </c>
      <c r="E301" s="10" t="s">
        <v>409</v>
      </c>
      <c r="F301" s="11">
        <v>13000000</v>
      </c>
      <c r="G301" s="11" t="s">
        <v>493</v>
      </c>
      <c r="H301" s="13">
        <v>0.89908353520158391</v>
      </c>
      <c r="M301" s="15" t="str">
        <f t="shared" si="29"/>
        <v>OK</v>
      </c>
      <c r="N301" s="10" t="str">
        <f t="shared" si="30"/>
        <v>OK</v>
      </c>
      <c r="O301" s="10" t="str">
        <f t="shared" si="31"/>
        <v>OK</v>
      </c>
      <c r="P301" s="10" t="str">
        <f t="shared" si="32"/>
        <v>OK</v>
      </c>
      <c r="Q301" s="13" t="str">
        <f t="shared" si="33"/>
        <v>OK</v>
      </c>
      <c r="V301" s="8" t="str">
        <f t="shared" si="34"/>
        <v>OK</v>
      </c>
    </row>
    <row r="302" spans="2:22" x14ac:dyDescent="0.35">
      <c r="B302" s="8" t="s">
        <v>340</v>
      </c>
      <c r="C302" s="9">
        <v>25</v>
      </c>
      <c r="D302" s="10" t="s">
        <v>407</v>
      </c>
      <c r="E302" s="10" t="s">
        <v>411</v>
      </c>
      <c r="F302" s="11">
        <v>12000000</v>
      </c>
      <c r="G302" s="11" t="s">
        <v>493</v>
      </c>
      <c r="H302" s="13">
        <v>3.172934869740363</v>
      </c>
      <c r="M302" s="15" t="str">
        <f t="shared" si="29"/>
        <v>OK</v>
      </c>
      <c r="N302" s="10" t="str">
        <f t="shared" si="30"/>
        <v>OK</v>
      </c>
      <c r="O302" s="10" t="str">
        <f t="shared" si="31"/>
        <v>OK</v>
      </c>
      <c r="P302" s="10" t="str">
        <f t="shared" si="32"/>
        <v>OK</v>
      </c>
      <c r="Q302" s="13" t="str">
        <f t="shared" si="33"/>
        <v>OK</v>
      </c>
      <c r="V302" s="8" t="str">
        <f t="shared" si="34"/>
        <v>OK</v>
      </c>
    </row>
    <row r="303" spans="2:22" x14ac:dyDescent="0.35">
      <c r="B303" s="8" t="s">
        <v>181</v>
      </c>
      <c r="C303" s="9">
        <v>42</v>
      </c>
      <c r="D303" s="10" t="s">
        <v>407</v>
      </c>
      <c r="E303" s="10" t="s">
        <v>412</v>
      </c>
      <c r="F303" s="11">
        <v>11000000</v>
      </c>
      <c r="G303" s="11" t="s">
        <v>493</v>
      </c>
      <c r="H303" s="13">
        <v>0.28760734320350684</v>
      </c>
      <c r="M303" s="15" t="str">
        <f t="shared" si="29"/>
        <v>OK</v>
      </c>
      <c r="N303" s="10" t="str">
        <f t="shared" si="30"/>
        <v>OK</v>
      </c>
      <c r="O303" s="10" t="str">
        <f t="shared" si="31"/>
        <v>OK</v>
      </c>
      <c r="P303" s="10" t="str">
        <f t="shared" si="32"/>
        <v>OK</v>
      </c>
      <c r="Q303" s="13" t="str">
        <f t="shared" si="33"/>
        <v>OK</v>
      </c>
      <c r="V303" s="8" t="str">
        <f t="shared" si="34"/>
        <v>OK</v>
      </c>
    </row>
    <row r="304" spans="2:22" x14ac:dyDescent="0.35">
      <c r="B304" s="8" t="s">
        <v>225</v>
      </c>
      <c r="C304" s="9">
        <v>43</v>
      </c>
      <c r="D304" s="10" t="s">
        <v>406</v>
      </c>
      <c r="E304" s="10" t="s">
        <v>409</v>
      </c>
      <c r="F304" s="11">
        <v>14000000</v>
      </c>
      <c r="G304" s="11" t="s">
        <v>493</v>
      </c>
      <c r="H304" s="13">
        <v>-0.64722571837576937</v>
      </c>
      <c r="M304" s="15" t="str">
        <f t="shared" si="29"/>
        <v>OK</v>
      </c>
      <c r="N304" s="10" t="str">
        <f t="shared" si="30"/>
        <v>OK</v>
      </c>
      <c r="O304" s="10" t="str">
        <f t="shared" si="31"/>
        <v>OK</v>
      </c>
      <c r="P304" s="10" t="str">
        <f t="shared" si="32"/>
        <v>OK</v>
      </c>
      <c r="Q304" s="13" t="str">
        <f t="shared" si="33"/>
        <v>OK</v>
      </c>
      <c r="V304" s="8" t="str">
        <f t="shared" si="34"/>
        <v>OK</v>
      </c>
    </row>
    <row r="305" spans="2:22" x14ac:dyDescent="0.35">
      <c r="B305" s="8" t="s">
        <v>77</v>
      </c>
      <c r="C305" s="9">
        <v>43</v>
      </c>
      <c r="D305" s="10" t="s">
        <v>407</v>
      </c>
      <c r="E305" s="10" t="s">
        <v>412</v>
      </c>
      <c r="F305" s="11">
        <v>9000000</v>
      </c>
      <c r="G305" s="11" t="s">
        <v>493</v>
      </c>
      <c r="H305" s="13">
        <v>-0.9778422696088398</v>
      </c>
      <c r="M305" s="15" t="str">
        <f t="shared" si="29"/>
        <v>OK</v>
      </c>
      <c r="N305" s="10" t="str">
        <f t="shared" si="30"/>
        <v>OK</v>
      </c>
      <c r="O305" s="10" t="str">
        <f t="shared" si="31"/>
        <v>OK</v>
      </c>
      <c r="P305" s="10" t="str">
        <f t="shared" si="32"/>
        <v>OK</v>
      </c>
      <c r="Q305" s="13" t="str">
        <f t="shared" si="33"/>
        <v>OK</v>
      </c>
      <c r="V305" s="8" t="str">
        <f t="shared" si="34"/>
        <v>OK</v>
      </c>
    </row>
    <row r="306" spans="2:22" x14ac:dyDescent="0.35">
      <c r="B306" s="8" t="s">
        <v>214</v>
      </c>
      <c r="C306" s="9">
        <v>56</v>
      </c>
      <c r="D306" s="10" t="s">
        <v>406</v>
      </c>
      <c r="E306" s="10" t="s">
        <v>412</v>
      </c>
      <c r="F306" s="11">
        <v>11000000</v>
      </c>
      <c r="G306" s="11" t="s">
        <v>493</v>
      </c>
      <c r="H306" s="13">
        <v>1.0554879912432658</v>
      </c>
      <c r="M306" s="15" t="str">
        <f t="shared" si="29"/>
        <v>OK</v>
      </c>
      <c r="N306" s="10" t="str">
        <f t="shared" si="30"/>
        <v>OK</v>
      </c>
      <c r="O306" s="10" t="str">
        <f t="shared" si="31"/>
        <v>OK</v>
      </c>
      <c r="P306" s="10" t="str">
        <f t="shared" si="32"/>
        <v>OK</v>
      </c>
      <c r="Q306" s="13" t="str">
        <f t="shared" si="33"/>
        <v>OK</v>
      </c>
      <c r="V306" s="8" t="str">
        <f t="shared" si="34"/>
        <v>OK</v>
      </c>
    </row>
    <row r="307" spans="2:22" x14ac:dyDescent="0.35">
      <c r="B307" s="8" t="s">
        <v>234</v>
      </c>
      <c r="C307" s="9">
        <v>26</v>
      </c>
      <c r="D307" s="10" t="s">
        <v>407</v>
      </c>
      <c r="E307" s="10" t="s">
        <v>410</v>
      </c>
      <c r="F307" s="11">
        <v>10000000</v>
      </c>
      <c r="G307" s="11" t="s">
        <v>493</v>
      </c>
      <c r="H307" s="13">
        <v>-0.84846144087952169</v>
      </c>
      <c r="M307" s="15" t="str">
        <f t="shared" si="29"/>
        <v>OK</v>
      </c>
      <c r="N307" s="10" t="str">
        <f t="shared" si="30"/>
        <v>OK</v>
      </c>
      <c r="O307" s="10" t="str">
        <f t="shared" si="31"/>
        <v>OK</v>
      </c>
      <c r="P307" s="10" t="str">
        <f t="shared" si="32"/>
        <v>OK</v>
      </c>
      <c r="Q307" s="13" t="str">
        <f t="shared" si="33"/>
        <v>OK</v>
      </c>
      <c r="V307" s="8" t="str">
        <f t="shared" si="34"/>
        <v>OK</v>
      </c>
    </row>
    <row r="308" spans="2:22" x14ac:dyDescent="0.35">
      <c r="B308" s="8" t="s">
        <v>43</v>
      </c>
      <c r="C308" s="9">
        <v>57</v>
      </c>
      <c r="D308" s="10" t="s">
        <v>407</v>
      </c>
      <c r="E308" s="10" t="s">
        <v>410</v>
      </c>
      <c r="F308" s="11">
        <v>9000000</v>
      </c>
      <c r="G308" s="11" t="s">
        <v>493</v>
      </c>
      <c r="H308" s="13">
        <v>-1.1295517117534628</v>
      </c>
      <c r="M308" s="15" t="str">
        <f t="shared" si="29"/>
        <v>OK</v>
      </c>
      <c r="N308" s="10" t="str">
        <f t="shared" si="30"/>
        <v>OK</v>
      </c>
      <c r="O308" s="10" t="str">
        <f t="shared" si="31"/>
        <v>OK</v>
      </c>
      <c r="P308" s="10" t="str">
        <f t="shared" si="32"/>
        <v>OK</v>
      </c>
      <c r="Q308" s="13" t="str">
        <f t="shared" si="33"/>
        <v>OK</v>
      </c>
      <c r="V308" s="8" t="str">
        <f t="shared" si="34"/>
        <v>OK</v>
      </c>
    </row>
    <row r="309" spans="2:22" x14ac:dyDescent="0.35">
      <c r="B309" s="8" t="s">
        <v>47</v>
      </c>
      <c r="C309" s="9">
        <v>33</v>
      </c>
      <c r="D309" s="10" t="s">
        <v>407</v>
      </c>
      <c r="E309" s="10" t="s">
        <v>411</v>
      </c>
      <c r="F309" s="11">
        <v>11000000</v>
      </c>
      <c r="G309" s="11" t="s">
        <v>493</v>
      </c>
      <c r="H309" s="13">
        <v>0.80973051974941401</v>
      </c>
      <c r="M309" s="15" t="str">
        <f t="shared" si="29"/>
        <v>OK</v>
      </c>
      <c r="N309" s="10" t="str">
        <f t="shared" si="30"/>
        <v>OK</v>
      </c>
      <c r="O309" s="10" t="str">
        <f t="shared" si="31"/>
        <v>OK</v>
      </c>
      <c r="P309" s="10" t="str">
        <f t="shared" si="32"/>
        <v>OK</v>
      </c>
      <c r="Q309" s="13" t="str">
        <f t="shared" si="33"/>
        <v>OK</v>
      </c>
      <c r="V309" s="8" t="str">
        <f t="shared" si="34"/>
        <v>OK</v>
      </c>
    </row>
    <row r="310" spans="2:22" x14ac:dyDescent="0.35">
      <c r="B310" s="8" t="s">
        <v>172</v>
      </c>
      <c r="C310" s="9">
        <v>51</v>
      </c>
      <c r="D310" s="10" t="s">
        <v>407</v>
      </c>
      <c r="E310" s="10" t="s">
        <v>412</v>
      </c>
      <c r="F310" s="11">
        <v>10000000</v>
      </c>
      <c r="G310" s="11" t="s">
        <v>493</v>
      </c>
      <c r="H310" s="13">
        <v>-0.59739354944861822</v>
      </c>
      <c r="M310" s="15" t="str">
        <f t="shared" si="29"/>
        <v>OK</v>
      </c>
      <c r="N310" s="10" t="str">
        <f t="shared" si="30"/>
        <v>OK</v>
      </c>
      <c r="O310" s="10" t="str">
        <f t="shared" si="31"/>
        <v>OK</v>
      </c>
      <c r="P310" s="10" t="str">
        <f t="shared" si="32"/>
        <v>OK</v>
      </c>
      <c r="Q310" s="13" t="str">
        <f t="shared" si="33"/>
        <v>OK</v>
      </c>
      <c r="V310" s="8" t="str">
        <f t="shared" si="34"/>
        <v>OK</v>
      </c>
    </row>
    <row r="311" spans="2:22" x14ac:dyDescent="0.35">
      <c r="B311" s="8" t="s">
        <v>27</v>
      </c>
      <c r="C311" s="9">
        <v>35</v>
      </c>
      <c r="D311" s="10" t="s">
        <v>406</v>
      </c>
      <c r="E311" s="10" t="s">
        <v>411</v>
      </c>
      <c r="F311" s="11">
        <v>8000000</v>
      </c>
      <c r="G311" s="11" t="s">
        <v>493</v>
      </c>
      <c r="H311" s="13">
        <v>1.3130559794922767</v>
      </c>
      <c r="M311" s="15" t="str">
        <f t="shared" si="29"/>
        <v>OK</v>
      </c>
      <c r="N311" s="10" t="str">
        <f t="shared" si="30"/>
        <v>OK</v>
      </c>
      <c r="O311" s="10" t="str">
        <f t="shared" si="31"/>
        <v>OK</v>
      </c>
      <c r="P311" s="10" t="str">
        <f t="shared" si="32"/>
        <v>OK</v>
      </c>
      <c r="Q311" s="13" t="str">
        <f t="shared" si="33"/>
        <v>OK</v>
      </c>
      <c r="V311" s="8" t="str">
        <f t="shared" si="34"/>
        <v>OK</v>
      </c>
    </row>
    <row r="312" spans="2:22" x14ac:dyDescent="0.35">
      <c r="B312" s="8" t="s">
        <v>383</v>
      </c>
      <c r="C312" s="9">
        <v>40</v>
      </c>
      <c r="D312" s="10" t="s">
        <v>406</v>
      </c>
      <c r="E312" s="10" t="s">
        <v>411</v>
      </c>
      <c r="F312" s="11">
        <v>12000000</v>
      </c>
      <c r="G312" s="11" t="s">
        <v>493</v>
      </c>
      <c r="H312" s="13">
        <v>-0.34341318848561236</v>
      </c>
      <c r="M312" s="15" t="str">
        <f t="shared" si="29"/>
        <v>OK</v>
      </c>
      <c r="N312" s="10" t="str">
        <f t="shared" si="30"/>
        <v>OK</v>
      </c>
      <c r="O312" s="10" t="str">
        <f t="shared" si="31"/>
        <v>OK</v>
      </c>
      <c r="P312" s="10" t="str">
        <f t="shared" si="32"/>
        <v>OK</v>
      </c>
      <c r="Q312" s="13" t="str">
        <f t="shared" si="33"/>
        <v>OK</v>
      </c>
      <c r="V312" s="8" t="str">
        <f t="shared" si="34"/>
        <v>OK</v>
      </c>
    </row>
    <row r="313" spans="2:22" x14ac:dyDescent="0.35">
      <c r="B313" s="8" t="s">
        <v>6</v>
      </c>
      <c r="C313" s="9">
        <v>26</v>
      </c>
      <c r="D313" s="10" t="s">
        <v>406</v>
      </c>
      <c r="E313" s="10" t="s">
        <v>411</v>
      </c>
      <c r="F313" s="11">
        <v>8000000</v>
      </c>
      <c r="G313" s="11" t="s">
        <v>493</v>
      </c>
      <c r="H313" s="13">
        <v>1.4586096262672072</v>
      </c>
      <c r="M313" s="15" t="str">
        <f t="shared" si="29"/>
        <v>OK</v>
      </c>
      <c r="N313" s="10" t="str">
        <f t="shared" si="30"/>
        <v>OK</v>
      </c>
      <c r="O313" s="10" t="str">
        <f t="shared" si="31"/>
        <v>OK</v>
      </c>
      <c r="P313" s="10" t="str">
        <f t="shared" si="32"/>
        <v>OK</v>
      </c>
      <c r="Q313" s="13" t="str">
        <f t="shared" si="33"/>
        <v>OK</v>
      </c>
      <c r="V313" s="8" t="str">
        <f t="shared" si="34"/>
        <v>OK</v>
      </c>
    </row>
    <row r="314" spans="2:22" x14ac:dyDescent="0.35">
      <c r="B314" s="8" t="s">
        <v>63</v>
      </c>
      <c r="C314" s="9">
        <v>24</v>
      </c>
      <c r="D314" s="10" t="s">
        <v>406</v>
      </c>
      <c r="E314" s="10" t="s">
        <v>409</v>
      </c>
      <c r="F314" s="11">
        <v>13000000</v>
      </c>
      <c r="G314" s="11" t="s">
        <v>493</v>
      </c>
      <c r="H314" s="13">
        <v>0.4725006977637134</v>
      </c>
      <c r="M314" s="15" t="str">
        <f t="shared" si="29"/>
        <v>OK</v>
      </c>
      <c r="N314" s="10" t="str">
        <f t="shared" si="30"/>
        <v>OK</v>
      </c>
      <c r="O314" s="10" t="str">
        <f t="shared" si="31"/>
        <v>OK</v>
      </c>
      <c r="P314" s="10" t="str">
        <f t="shared" si="32"/>
        <v>OK</v>
      </c>
      <c r="Q314" s="13" t="str">
        <f t="shared" si="33"/>
        <v>OK</v>
      </c>
      <c r="V314" s="8" t="str">
        <f t="shared" si="34"/>
        <v>OK</v>
      </c>
    </row>
    <row r="315" spans="2:22" x14ac:dyDescent="0.35">
      <c r="B315" s="8" t="s">
        <v>282</v>
      </c>
      <c r="C315" s="9">
        <v>51</v>
      </c>
      <c r="D315" s="10" t="s">
        <v>406</v>
      </c>
      <c r="E315" s="10" t="s">
        <v>411</v>
      </c>
      <c r="F315" s="11">
        <v>13000000</v>
      </c>
      <c r="G315" s="11" t="s">
        <v>493</v>
      </c>
      <c r="H315" s="13">
        <v>-1.2087206192939675</v>
      </c>
      <c r="M315" s="15" t="str">
        <f t="shared" si="29"/>
        <v>OK</v>
      </c>
      <c r="N315" s="10" t="str">
        <f t="shared" si="30"/>
        <v>OK</v>
      </c>
      <c r="O315" s="10" t="str">
        <f t="shared" si="31"/>
        <v>OK</v>
      </c>
      <c r="P315" s="10" t="str">
        <f t="shared" si="32"/>
        <v>OK</v>
      </c>
      <c r="Q315" s="13" t="str">
        <f t="shared" si="33"/>
        <v>OK</v>
      </c>
      <c r="V315" s="8" t="str">
        <f t="shared" si="34"/>
        <v>OK</v>
      </c>
    </row>
    <row r="316" spans="2:22" x14ac:dyDescent="0.35">
      <c r="B316" s="8" t="s">
        <v>112</v>
      </c>
      <c r="C316" s="9">
        <v>27</v>
      </c>
      <c r="D316" s="10" t="s">
        <v>407</v>
      </c>
      <c r="E316" s="10" t="s">
        <v>410</v>
      </c>
      <c r="F316" s="11">
        <v>10000000</v>
      </c>
      <c r="G316" s="11" t="s">
        <v>493</v>
      </c>
      <c r="H316" s="13">
        <v>-0.23610953951027872</v>
      </c>
      <c r="M316" s="15" t="str">
        <f t="shared" si="29"/>
        <v>OK</v>
      </c>
      <c r="N316" s="10" t="str">
        <f t="shared" si="30"/>
        <v>OK</v>
      </c>
      <c r="O316" s="10" t="str">
        <f t="shared" si="31"/>
        <v>OK</v>
      </c>
      <c r="P316" s="10" t="str">
        <f t="shared" si="32"/>
        <v>OK</v>
      </c>
      <c r="Q316" s="13" t="str">
        <f t="shared" si="33"/>
        <v>OK</v>
      </c>
      <c r="V316" s="8" t="str">
        <f t="shared" si="34"/>
        <v>OK</v>
      </c>
    </row>
    <row r="317" spans="2:22" x14ac:dyDescent="0.35">
      <c r="B317" s="8" t="s">
        <v>174</v>
      </c>
      <c r="C317" s="9">
        <v>40</v>
      </c>
      <c r="D317" s="10" t="s">
        <v>406</v>
      </c>
      <c r="E317" s="10" t="s">
        <v>412</v>
      </c>
      <c r="F317" s="11">
        <v>11000000</v>
      </c>
      <c r="G317" s="11" t="s">
        <v>493</v>
      </c>
      <c r="H317" s="13">
        <v>1.2491418982663811</v>
      </c>
      <c r="M317" s="15" t="str">
        <f t="shared" si="29"/>
        <v>OK</v>
      </c>
      <c r="N317" s="10" t="str">
        <f t="shared" si="30"/>
        <v>OK</v>
      </c>
      <c r="O317" s="10" t="str">
        <f t="shared" si="31"/>
        <v>OK</v>
      </c>
      <c r="P317" s="10" t="str">
        <f t="shared" si="32"/>
        <v>OK</v>
      </c>
      <c r="Q317" s="13" t="str">
        <f t="shared" si="33"/>
        <v>OK</v>
      </c>
      <c r="V317" s="8" t="str">
        <f t="shared" si="34"/>
        <v>OK</v>
      </c>
    </row>
    <row r="318" spans="2:22" x14ac:dyDescent="0.35">
      <c r="B318" s="8" t="s">
        <v>95</v>
      </c>
      <c r="C318" s="9">
        <v>43</v>
      </c>
      <c r="D318" s="10" t="s">
        <v>407</v>
      </c>
      <c r="E318" s="10" t="s">
        <v>411</v>
      </c>
      <c r="F318" s="11">
        <v>11000000</v>
      </c>
      <c r="G318" s="11" t="s">
        <v>493</v>
      </c>
      <c r="H318" s="13">
        <v>-0.98589300871746655</v>
      </c>
      <c r="M318" s="15" t="str">
        <f t="shared" si="29"/>
        <v>OK</v>
      </c>
      <c r="N318" s="10" t="str">
        <f t="shared" si="30"/>
        <v>OK</v>
      </c>
      <c r="O318" s="10" t="str">
        <f t="shared" si="31"/>
        <v>OK</v>
      </c>
      <c r="P318" s="10" t="str">
        <f t="shared" si="32"/>
        <v>OK</v>
      </c>
      <c r="Q318" s="13" t="str">
        <f t="shared" si="33"/>
        <v>OK</v>
      </c>
      <c r="V318" s="8" t="str">
        <f t="shared" si="34"/>
        <v>OK</v>
      </c>
    </row>
    <row r="319" spans="2:22" x14ac:dyDescent="0.35">
      <c r="B319" s="8" t="s">
        <v>86</v>
      </c>
      <c r="C319" s="9">
        <v>21</v>
      </c>
      <c r="D319" s="10" t="s">
        <v>407</v>
      </c>
      <c r="E319" s="10" t="s">
        <v>411</v>
      </c>
      <c r="F319" s="11">
        <v>13000000</v>
      </c>
      <c r="G319" s="11" t="s">
        <v>492</v>
      </c>
      <c r="H319" s="13">
        <v>0.66732476148060793</v>
      </c>
      <c r="M319" s="15" t="str">
        <f t="shared" si="29"/>
        <v>OK</v>
      </c>
      <c r="N319" s="10" t="str">
        <f t="shared" si="30"/>
        <v>OK</v>
      </c>
      <c r="O319" s="10" t="str">
        <f t="shared" si="31"/>
        <v>OK</v>
      </c>
      <c r="P319" s="10" t="str">
        <f t="shared" si="32"/>
        <v>OK</v>
      </c>
      <c r="Q319" s="13" t="str">
        <f t="shared" si="33"/>
        <v>OK</v>
      </c>
      <c r="V319" s="8" t="str">
        <f t="shared" si="34"/>
        <v>OK</v>
      </c>
    </row>
    <row r="320" spans="2:22" x14ac:dyDescent="0.35">
      <c r="B320" s="8" t="s">
        <v>101</v>
      </c>
      <c r="C320" s="9">
        <v>30</v>
      </c>
      <c r="D320" s="10" t="s">
        <v>407</v>
      </c>
      <c r="E320" s="10" t="s">
        <v>411</v>
      </c>
      <c r="F320" s="11">
        <v>8000000</v>
      </c>
      <c r="G320" s="11" t="s">
        <v>493</v>
      </c>
      <c r="H320" s="13">
        <v>-0.58960320760183194</v>
      </c>
      <c r="M320" s="15" t="str">
        <f t="shared" si="29"/>
        <v>OK</v>
      </c>
      <c r="N320" s="10" t="str">
        <f t="shared" si="30"/>
        <v>OK</v>
      </c>
      <c r="O320" s="10" t="str">
        <f t="shared" si="31"/>
        <v>OK</v>
      </c>
      <c r="P320" s="10" t="str">
        <f t="shared" si="32"/>
        <v>OK</v>
      </c>
      <c r="Q320" s="13" t="str">
        <f t="shared" si="33"/>
        <v>OK</v>
      </c>
      <c r="V320" s="8" t="str">
        <f t="shared" si="34"/>
        <v>OK</v>
      </c>
    </row>
    <row r="321" spans="2:22" x14ac:dyDescent="0.35">
      <c r="B321" s="8" t="s">
        <v>190</v>
      </c>
      <c r="C321" s="9">
        <v>21</v>
      </c>
      <c r="D321" s="10" t="s">
        <v>407</v>
      </c>
      <c r="E321" s="10" t="s">
        <v>410</v>
      </c>
      <c r="F321" s="11">
        <v>13000000</v>
      </c>
      <c r="G321" s="11" t="s">
        <v>493</v>
      </c>
      <c r="H321" s="13">
        <v>-1.3714969787189357</v>
      </c>
      <c r="M321" s="15" t="str">
        <f t="shared" si="29"/>
        <v>OK</v>
      </c>
      <c r="N321" s="10" t="str">
        <f t="shared" si="30"/>
        <v>OK</v>
      </c>
      <c r="O321" s="10" t="str">
        <f t="shared" si="31"/>
        <v>OK</v>
      </c>
      <c r="P321" s="10" t="str">
        <f t="shared" si="32"/>
        <v>OK</v>
      </c>
      <c r="Q321" s="13" t="str">
        <f t="shared" si="33"/>
        <v>OK</v>
      </c>
      <c r="V321" s="8" t="str">
        <f t="shared" si="34"/>
        <v>OK</v>
      </c>
    </row>
    <row r="322" spans="2:22" x14ac:dyDescent="0.35">
      <c r="B322" s="8" t="s">
        <v>176</v>
      </c>
      <c r="C322" s="9">
        <v>41</v>
      </c>
      <c r="D322" s="10" t="s">
        <v>406</v>
      </c>
      <c r="E322" s="10" t="s">
        <v>409</v>
      </c>
      <c r="F322" s="11">
        <v>8000000</v>
      </c>
      <c r="G322" s="11" t="s">
        <v>493</v>
      </c>
      <c r="H322" s="13">
        <v>0.61306866273075644</v>
      </c>
      <c r="M322" s="15" t="str">
        <f t="shared" si="29"/>
        <v>OK</v>
      </c>
      <c r="N322" s="10" t="str">
        <f t="shared" si="30"/>
        <v>OK</v>
      </c>
      <c r="O322" s="10" t="str">
        <f t="shared" si="31"/>
        <v>OK</v>
      </c>
      <c r="P322" s="10" t="str">
        <f t="shared" si="32"/>
        <v>OK</v>
      </c>
      <c r="Q322" s="13" t="str">
        <f t="shared" si="33"/>
        <v>OK</v>
      </c>
      <c r="V322" s="8" t="str">
        <f t="shared" si="34"/>
        <v>OK</v>
      </c>
    </row>
    <row r="323" spans="2:22" x14ac:dyDescent="0.35">
      <c r="B323" s="8" t="s">
        <v>390</v>
      </c>
      <c r="C323" s="9">
        <v>23</v>
      </c>
      <c r="D323" s="10" t="s">
        <v>407</v>
      </c>
      <c r="E323" s="10" t="s">
        <v>410</v>
      </c>
      <c r="F323" s="11">
        <v>9000000</v>
      </c>
      <c r="G323" s="11" t="s">
        <v>493</v>
      </c>
      <c r="H323" s="13">
        <v>-0.52014722245774669</v>
      </c>
      <c r="M323" s="15" t="str">
        <f t="shared" si="29"/>
        <v>OK</v>
      </c>
      <c r="N323" s="10" t="str">
        <f t="shared" si="30"/>
        <v>OK</v>
      </c>
      <c r="O323" s="10" t="str">
        <f t="shared" si="31"/>
        <v>OK</v>
      </c>
      <c r="P323" s="10" t="str">
        <f t="shared" si="32"/>
        <v>OK</v>
      </c>
      <c r="Q323" s="13" t="str">
        <f t="shared" si="33"/>
        <v>OK</v>
      </c>
      <c r="V323" s="8" t="str">
        <f t="shared" si="34"/>
        <v>OK</v>
      </c>
    </row>
    <row r="324" spans="2:22" x14ac:dyDescent="0.35">
      <c r="B324" s="8" t="s">
        <v>23</v>
      </c>
      <c r="C324" s="9">
        <v>52</v>
      </c>
      <c r="D324" s="10" t="s">
        <v>407</v>
      </c>
      <c r="E324" s="10" t="s">
        <v>411</v>
      </c>
      <c r="F324" s="11">
        <v>14000000</v>
      </c>
      <c r="G324" s="11" t="s">
        <v>493</v>
      </c>
      <c r="H324" s="13">
        <v>-0.21550124626172948</v>
      </c>
      <c r="M324" s="15" t="str">
        <f t="shared" ref="M324:M387" si="35">IF(C324&lt;0,"Negative",IF(C324=0,"Zero",IF(C324&gt;100,"Unreasonably High",IF(C324="","Blank","OK"))))</f>
        <v>OK</v>
      </c>
      <c r="N324" s="10" t="str">
        <f t="shared" ref="N324:N387" si="36">IF(D324="","Blank",IF(D324="F","OK",IF(D324="M","OK","Unreasonable")))</f>
        <v>OK</v>
      </c>
      <c r="O324" s="10" t="str">
        <f t="shared" ref="O324:O387" si="37">IF(E324="Education Loan","OK",IF(E324="Home Loan","OK",IF(E324="Personal Loan","OK",IF(E324="Vehicle Loan","OK",IF(E324="","Blank","Unreasonable")))))</f>
        <v>OK</v>
      </c>
      <c r="P324" s="10" t="str">
        <f t="shared" ref="P324:P387" si="38">IF(F324="","Blank",IF(F324&lt;0,"Negative",IF(F324=0,"Zero",IF(F324&gt;10^9,"Very High","OK"))))</f>
        <v>OK</v>
      </c>
      <c r="Q324" s="13" t="str">
        <f t="shared" ref="Q324:Q387" si="39">IF(G324="","Blank",IF(G324="Yes","OK",IF(G324="No","OK","Unreasonable")))</f>
        <v>OK</v>
      </c>
      <c r="V324" s="8" t="str">
        <f t="shared" ref="V324:V387" si="40">IF(VLOOKUP(C324,$J$4:$J$46,1,0)=C324,"OK","Check")</f>
        <v>OK</v>
      </c>
    </row>
    <row r="325" spans="2:22" x14ac:dyDescent="0.35">
      <c r="B325" s="8" t="s">
        <v>91</v>
      </c>
      <c r="C325" s="9">
        <v>57</v>
      </c>
      <c r="D325" s="10" t="s">
        <v>406</v>
      </c>
      <c r="E325" s="10" t="s">
        <v>409</v>
      </c>
      <c r="F325" s="11">
        <v>-11000000</v>
      </c>
      <c r="G325" s="11" t="s">
        <v>493</v>
      </c>
      <c r="H325" s="13">
        <v>-0.26709366132686724</v>
      </c>
      <c r="M325" s="15" t="str">
        <f t="shared" si="35"/>
        <v>OK</v>
      </c>
      <c r="N325" s="10" t="str">
        <f t="shared" si="36"/>
        <v>OK</v>
      </c>
      <c r="O325" s="10" t="str">
        <f t="shared" si="37"/>
        <v>OK</v>
      </c>
      <c r="P325" s="10" t="str">
        <f t="shared" si="38"/>
        <v>Negative</v>
      </c>
      <c r="Q325" s="13" t="str">
        <f t="shared" si="39"/>
        <v>OK</v>
      </c>
      <c r="V325" s="8" t="str">
        <f t="shared" si="40"/>
        <v>OK</v>
      </c>
    </row>
    <row r="326" spans="2:22" x14ac:dyDescent="0.35">
      <c r="B326" s="8" t="s">
        <v>230</v>
      </c>
      <c r="C326" s="9">
        <v>34</v>
      </c>
      <c r="D326" s="10" t="s">
        <v>407</v>
      </c>
      <c r="E326" s="10" t="s">
        <v>410</v>
      </c>
      <c r="F326" s="11">
        <v>14000000</v>
      </c>
      <c r="G326" s="11" t="s">
        <v>493</v>
      </c>
      <c r="H326" s="13">
        <v>1.3701732808732789</v>
      </c>
      <c r="M326" s="15" t="str">
        <f t="shared" si="35"/>
        <v>OK</v>
      </c>
      <c r="N326" s="10" t="str">
        <f t="shared" si="36"/>
        <v>OK</v>
      </c>
      <c r="O326" s="10" t="str">
        <f t="shared" si="37"/>
        <v>OK</v>
      </c>
      <c r="P326" s="10" t="str">
        <f t="shared" si="38"/>
        <v>OK</v>
      </c>
      <c r="Q326" s="13" t="str">
        <f t="shared" si="39"/>
        <v>OK</v>
      </c>
      <c r="V326" s="8" t="str">
        <f t="shared" si="40"/>
        <v>OK</v>
      </c>
    </row>
    <row r="327" spans="2:22" x14ac:dyDescent="0.35">
      <c r="B327" s="8" t="s">
        <v>245</v>
      </c>
      <c r="C327" s="9">
        <v>53</v>
      </c>
      <c r="D327" s="10" t="s">
        <v>408</v>
      </c>
      <c r="E327" s="10" t="s">
        <v>410</v>
      </c>
      <c r="F327" s="11">
        <v>10000000</v>
      </c>
      <c r="G327" s="11" t="s">
        <v>493</v>
      </c>
      <c r="H327" s="13">
        <v>6.1419348292448515E-2</v>
      </c>
      <c r="M327" s="15" t="str">
        <f t="shared" si="35"/>
        <v>OK</v>
      </c>
      <c r="N327" s="10" t="str">
        <f t="shared" si="36"/>
        <v>Unreasonable</v>
      </c>
      <c r="O327" s="10" t="str">
        <f t="shared" si="37"/>
        <v>OK</v>
      </c>
      <c r="P327" s="10" t="str">
        <f t="shared" si="38"/>
        <v>OK</v>
      </c>
      <c r="Q327" s="13" t="str">
        <f t="shared" si="39"/>
        <v>OK</v>
      </c>
      <c r="V327" s="8" t="str">
        <f t="shared" si="40"/>
        <v>OK</v>
      </c>
    </row>
    <row r="328" spans="2:22" x14ac:dyDescent="0.35">
      <c r="B328" s="8" t="s">
        <v>203</v>
      </c>
      <c r="C328" s="9">
        <v>39</v>
      </c>
      <c r="D328" s="10" t="s">
        <v>406</v>
      </c>
      <c r="E328" s="10" t="s">
        <v>412</v>
      </c>
      <c r="F328" s="11">
        <v>12000000</v>
      </c>
      <c r="G328" s="11" t="s">
        <v>493</v>
      </c>
      <c r="H328" s="13">
        <v>1.6646632375509436</v>
      </c>
      <c r="M328" s="15" t="str">
        <f t="shared" si="35"/>
        <v>OK</v>
      </c>
      <c r="N328" s="10" t="str">
        <f t="shared" si="36"/>
        <v>OK</v>
      </c>
      <c r="O328" s="10" t="str">
        <f t="shared" si="37"/>
        <v>OK</v>
      </c>
      <c r="P328" s="10" t="str">
        <f t="shared" si="38"/>
        <v>OK</v>
      </c>
      <c r="Q328" s="13" t="str">
        <f t="shared" si="39"/>
        <v>OK</v>
      </c>
      <c r="V328" s="8" t="str">
        <f t="shared" si="40"/>
        <v>OK</v>
      </c>
    </row>
    <row r="329" spans="2:22" x14ac:dyDescent="0.35">
      <c r="B329" s="8" t="s">
        <v>182</v>
      </c>
      <c r="C329" s="9">
        <v>51</v>
      </c>
      <c r="D329" s="10" t="s">
        <v>407</v>
      </c>
      <c r="E329" s="10" t="s">
        <v>409</v>
      </c>
      <c r="F329" s="11">
        <v>12000000</v>
      </c>
      <c r="G329" s="11" t="s">
        <v>493</v>
      </c>
      <c r="H329" s="13">
        <v>1.8155209044403477</v>
      </c>
      <c r="M329" s="15" t="str">
        <f t="shared" si="35"/>
        <v>OK</v>
      </c>
      <c r="N329" s="10" t="str">
        <f t="shared" si="36"/>
        <v>OK</v>
      </c>
      <c r="O329" s="10" t="str">
        <f t="shared" si="37"/>
        <v>OK</v>
      </c>
      <c r="P329" s="10" t="str">
        <f t="shared" si="38"/>
        <v>OK</v>
      </c>
      <c r="Q329" s="13" t="str">
        <f t="shared" si="39"/>
        <v>OK</v>
      </c>
      <c r="V329" s="8" t="str">
        <f t="shared" si="40"/>
        <v>OK</v>
      </c>
    </row>
    <row r="330" spans="2:22" x14ac:dyDescent="0.35">
      <c r="B330" s="8" t="s">
        <v>309</v>
      </c>
      <c r="C330" s="9">
        <v>29</v>
      </c>
      <c r="D330" s="10" t="s">
        <v>407</v>
      </c>
      <c r="E330" s="10" t="s">
        <v>410</v>
      </c>
      <c r="F330" s="11">
        <v>13000000</v>
      </c>
      <c r="G330" s="11" t="s">
        <v>493</v>
      </c>
      <c r="H330" s="13">
        <v>-0.12862242159764331</v>
      </c>
      <c r="M330" s="15" t="str">
        <f t="shared" si="35"/>
        <v>OK</v>
      </c>
      <c r="N330" s="10" t="str">
        <f t="shared" si="36"/>
        <v>OK</v>
      </c>
      <c r="O330" s="10" t="str">
        <f t="shared" si="37"/>
        <v>OK</v>
      </c>
      <c r="P330" s="10" t="str">
        <f t="shared" si="38"/>
        <v>OK</v>
      </c>
      <c r="Q330" s="13" t="str">
        <f t="shared" si="39"/>
        <v>OK</v>
      </c>
      <c r="V330" s="8" t="str">
        <f t="shared" si="40"/>
        <v>OK</v>
      </c>
    </row>
    <row r="331" spans="2:22" x14ac:dyDescent="0.35">
      <c r="B331" s="8" t="s">
        <v>294</v>
      </c>
      <c r="C331" s="9">
        <v>33</v>
      </c>
      <c r="D331" s="10" t="s">
        <v>407</v>
      </c>
      <c r="E331" s="10" t="s">
        <v>412</v>
      </c>
      <c r="F331" s="11">
        <v>9000000</v>
      </c>
      <c r="G331" s="11" t="s">
        <v>493</v>
      </c>
      <c r="H331" s="13">
        <v>-2.1323389124399696</v>
      </c>
      <c r="M331" s="15" t="str">
        <f t="shared" si="35"/>
        <v>OK</v>
      </c>
      <c r="N331" s="10" t="str">
        <f t="shared" si="36"/>
        <v>OK</v>
      </c>
      <c r="O331" s="10" t="str">
        <f t="shared" si="37"/>
        <v>OK</v>
      </c>
      <c r="P331" s="10" t="str">
        <f t="shared" si="38"/>
        <v>OK</v>
      </c>
      <c r="Q331" s="13" t="str">
        <f t="shared" si="39"/>
        <v>OK</v>
      </c>
      <c r="V331" s="8" t="str">
        <f t="shared" si="40"/>
        <v>OK</v>
      </c>
    </row>
    <row r="332" spans="2:22" x14ac:dyDescent="0.35">
      <c r="B332" s="8" t="s">
        <v>342</v>
      </c>
      <c r="C332" s="9">
        <v>60</v>
      </c>
      <c r="D332" s="10" t="s">
        <v>406</v>
      </c>
      <c r="E332" s="10" t="s">
        <v>410</v>
      </c>
      <c r="F332" s="11">
        <v>14000000</v>
      </c>
      <c r="G332" s="11" t="s">
        <v>493</v>
      </c>
      <c r="H332" s="13">
        <v>0.35187091358886685</v>
      </c>
      <c r="M332" s="15" t="str">
        <f t="shared" si="35"/>
        <v>OK</v>
      </c>
      <c r="N332" s="10" t="str">
        <f t="shared" si="36"/>
        <v>OK</v>
      </c>
      <c r="O332" s="10" t="str">
        <f t="shared" si="37"/>
        <v>OK</v>
      </c>
      <c r="P332" s="10" t="str">
        <f t="shared" si="38"/>
        <v>OK</v>
      </c>
      <c r="Q332" s="13" t="str">
        <f t="shared" si="39"/>
        <v>OK</v>
      </c>
      <c r="V332" s="8" t="str">
        <f t="shared" si="40"/>
        <v>OK</v>
      </c>
    </row>
    <row r="333" spans="2:22" x14ac:dyDescent="0.35">
      <c r="B333" s="8" t="s">
        <v>33</v>
      </c>
      <c r="C333" s="9">
        <v>24</v>
      </c>
      <c r="D333" s="10" t="s">
        <v>406</v>
      </c>
      <c r="E333" s="10" t="s">
        <v>412</v>
      </c>
      <c r="F333" s="11">
        <v>9000000</v>
      </c>
      <c r="G333" s="11" t="s">
        <v>493</v>
      </c>
      <c r="H333" s="13">
        <v>1.8398971427703255</v>
      </c>
      <c r="M333" s="15" t="str">
        <f t="shared" si="35"/>
        <v>OK</v>
      </c>
      <c r="N333" s="10" t="str">
        <f t="shared" si="36"/>
        <v>OK</v>
      </c>
      <c r="O333" s="10" t="str">
        <f t="shared" si="37"/>
        <v>OK</v>
      </c>
      <c r="P333" s="10" t="str">
        <f t="shared" si="38"/>
        <v>OK</v>
      </c>
      <c r="Q333" s="13" t="str">
        <f t="shared" si="39"/>
        <v>OK</v>
      </c>
      <c r="V333" s="8" t="str">
        <f t="shared" si="40"/>
        <v>OK</v>
      </c>
    </row>
    <row r="334" spans="2:22" x14ac:dyDescent="0.35">
      <c r="B334" s="8" t="s">
        <v>402</v>
      </c>
      <c r="C334" s="9">
        <v>26</v>
      </c>
      <c r="D334" s="10" t="s">
        <v>406</v>
      </c>
      <c r="E334" s="10" t="s">
        <v>410</v>
      </c>
      <c r="F334" s="11">
        <v>13000000</v>
      </c>
      <c r="G334" s="11" t="s">
        <v>493</v>
      </c>
      <c r="H334" s="13">
        <v>0.43337697822339971</v>
      </c>
      <c r="M334" s="15" t="str">
        <f t="shared" si="35"/>
        <v>OK</v>
      </c>
      <c r="N334" s="10" t="str">
        <f t="shared" si="36"/>
        <v>OK</v>
      </c>
      <c r="O334" s="10" t="str">
        <f t="shared" si="37"/>
        <v>OK</v>
      </c>
      <c r="P334" s="10" t="str">
        <f t="shared" si="38"/>
        <v>OK</v>
      </c>
      <c r="Q334" s="13" t="str">
        <f t="shared" si="39"/>
        <v>OK</v>
      </c>
      <c r="V334" s="8" t="str">
        <f t="shared" si="40"/>
        <v>OK</v>
      </c>
    </row>
    <row r="335" spans="2:22" x14ac:dyDescent="0.35">
      <c r="B335" s="8" t="s">
        <v>161</v>
      </c>
      <c r="C335" s="9">
        <v>32</v>
      </c>
      <c r="D335" s="10" t="s">
        <v>407</v>
      </c>
      <c r="E335" s="10" t="s">
        <v>410</v>
      </c>
      <c r="F335" s="11">
        <v>11000000</v>
      </c>
      <c r="G335" s="11" t="s">
        <v>493</v>
      </c>
      <c r="H335" s="13">
        <v>9.8006078218310144E-2</v>
      </c>
      <c r="M335" s="15" t="str">
        <f t="shared" si="35"/>
        <v>OK</v>
      </c>
      <c r="N335" s="10" t="str">
        <f t="shared" si="36"/>
        <v>OK</v>
      </c>
      <c r="O335" s="10" t="str">
        <f t="shared" si="37"/>
        <v>OK</v>
      </c>
      <c r="P335" s="10" t="str">
        <f t="shared" si="38"/>
        <v>OK</v>
      </c>
      <c r="Q335" s="13" t="str">
        <f t="shared" si="39"/>
        <v>OK</v>
      </c>
      <c r="V335" s="8" t="str">
        <f t="shared" si="40"/>
        <v>OK</v>
      </c>
    </row>
    <row r="336" spans="2:22" x14ac:dyDescent="0.35">
      <c r="B336" s="8" t="s">
        <v>341</v>
      </c>
      <c r="C336" s="9">
        <v>49</v>
      </c>
      <c r="D336" s="10" t="s">
        <v>407</v>
      </c>
      <c r="E336" s="10" t="s">
        <v>412</v>
      </c>
      <c r="F336" s="11">
        <v>10000000</v>
      </c>
      <c r="G336" s="11" t="s">
        <v>493</v>
      </c>
      <c r="H336" s="13">
        <v>-0.35348286354205444</v>
      </c>
      <c r="M336" s="15" t="str">
        <f t="shared" si="35"/>
        <v>OK</v>
      </c>
      <c r="N336" s="10" t="str">
        <f t="shared" si="36"/>
        <v>OK</v>
      </c>
      <c r="O336" s="10" t="str">
        <f t="shared" si="37"/>
        <v>OK</v>
      </c>
      <c r="P336" s="10" t="str">
        <f t="shared" si="38"/>
        <v>OK</v>
      </c>
      <c r="Q336" s="13" t="str">
        <f t="shared" si="39"/>
        <v>OK</v>
      </c>
      <c r="V336" s="8" t="str">
        <f t="shared" si="40"/>
        <v>OK</v>
      </c>
    </row>
    <row r="337" spans="2:22" x14ac:dyDescent="0.35">
      <c r="B337" s="8" t="s">
        <v>160</v>
      </c>
      <c r="C337" s="9">
        <v>28</v>
      </c>
      <c r="D337" s="10" t="s">
        <v>406</v>
      </c>
      <c r="E337" s="10" t="s">
        <v>412</v>
      </c>
      <c r="F337" s="11">
        <v>9000000</v>
      </c>
      <c r="G337" s="11" t="s">
        <v>493</v>
      </c>
      <c r="H337" s="13">
        <v>-0.626922058823974</v>
      </c>
      <c r="M337" s="15" t="str">
        <f t="shared" si="35"/>
        <v>OK</v>
      </c>
      <c r="N337" s="10" t="str">
        <f t="shared" si="36"/>
        <v>OK</v>
      </c>
      <c r="O337" s="10" t="str">
        <f t="shared" si="37"/>
        <v>OK</v>
      </c>
      <c r="P337" s="10" t="str">
        <f t="shared" si="38"/>
        <v>OK</v>
      </c>
      <c r="Q337" s="13" t="str">
        <f t="shared" si="39"/>
        <v>OK</v>
      </c>
      <c r="V337" s="8" t="str">
        <f t="shared" si="40"/>
        <v>OK</v>
      </c>
    </row>
    <row r="338" spans="2:22" x14ac:dyDescent="0.35">
      <c r="B338" s="8" t="s">
        <v>111</v>
      </c>
      <c r="C338" s="9">
        <v>53</v>
      </c>
      <c r="D338" s="10" t="s">
        <v>406</v>
      </c>
      <c r="E338" s="10" t="s">
        <v>412</v>
      </c>
      <c r="F338" s="11">
        <v>11000000</v>
      </c>
      <c r="G338" s="11" t="s">
        <v>493</v>
      </c>
      <c r="H338" s="13">
        <v>1.655728484214178</v>
      </c>
      <c r="M338" s="15" t="str">
        <f t="shared" si="35"/>
        <v>OK</v>
      </c>
      <c r="N338" s="10" t="str">
        <f t="shared" si="36"/>
        <v>OK</v>
      </c>
      <c r="O338" s="10" t="str">
        <f t="shared" si="37"/>
        <v>OK</v>
      </c>
      <c r="P338" s="10" t="str">
        <f t="shared" si="38"/>
        <v>OK</v>
      </c>
      <c r="Q338" s="13" t="str">
        <f t="shared" si="39"/>
        <v>OK</v>
      </c>
      <c r="V338" s="8" t="str">
        <f t="shared" si="40"/>
        <v>OK</v>
      </c>
    </row>
    <row r="339" spans="2:22" x14ac:dyDescent="0.35">
      <c r="B339" s="8" t="s">
        <v>394</v>
      </c>
      <c r="C339" s="9">
        <v>47</v>
      </c>
      <c r="D339" s="10" t="s">
        <v>406</v>
      </c>
      <c r="E339" s="10" t="s">
        <v>409</v>
      </c>
      <c r="F339" s="11">
        <v>13000000</v>
      </c>
      <c r="G339" s="11" t="s">
        <v>493</v>
      </c>
      <c r="H339" s="13">
        <v>0.27111650019937222</v>
      </c>
      <c r="M339" s="15" t="str">
        <f t="shared" si="35"/>
        <v>OK</v>
      </c>
      <c r="N339" s="10" t="str">
        <f t="shared" si="36"/>
        <v>OK</v>
      </c>
      <c r="O339" s="10" t="str">
        <f t="shared" si="37"/>
        <v>OK</v>
      </c>
      <c r="P339" s="10" t="str">
        <f t="shared" si="38"/>
        <v>OK</v>
      </c>
      <c r="Q339" s="13" t="str">
        <f t="shared" si="39"/>
        <v>OK</v>
      </c>
      <c r="V339" s="8" t="str">
        <f t="shared" si="40"/>
        <v>OK</v>
      </c>
    </row>
    <row r="340" spans="2:22" x14ac:dyDescent="0.35">
      <c r="B340" s="8" t="s">
        <v>155</v>
      </c>
      <c r="C340" s="9">
        <v>41</v>
      </c>
      <c r="D340" s="10" t="s">
        <v>406</v>
      </c>
      <c r="E340" s="10" t="s">
        <v>409</v>
      </c>
      <c r="F340" s="11">
        <v>11000000</v>
      </c>
      <c r="G340" s="11" t="s">
        <v>493</v>
      </c>
      <c r="H340" s="13">
        <v>-1.9450344424749104</v>
      </c>
      <c r="M340" s="15" t="str">
        <f t="shared" si="35"/>
        <v>OK</v>
      </c>
      <c r="N340" s="10" t="str">
        <f t="shared" si="36"/>
        <v>OK</v>
      </c>
      <c r="O340" s="10" t="str">
        <f t="shared" si="37"/>
        <v>OK</v>
      </c>
      <c r="P340" s="10" t="str">
        <f t="shared" si="38"/>
        <v>OK</v>
      </c>
      <c r="Q340" s="13" t="str">
        <f t="shared" si="39"/>
        <v>OK</v>
      </c>
      <c r="V340" s="8" t="str">
        <f t="shared" si="40"/>
        <v>OK</v>
      </c>
    </row>
    <row r="341" spans="2:22" x14ac:dyDescent="0.35">
      <c r="B341" s="8" t="s">
        <v>267</v>
      </c>
      <c r="C341" s="9">
        <v>25</v>
      </c>
      <c r="D341" s="10" t="s">
        <v>406</v>
      </c>
      <c r="E341" s="10" t="s">
        <v>409</v>
      </c>
      <c r="F341" s="11">
        <v>11000000</v>
      </c>
      <c r="G341" s="11" t="s">
        <v>493</v>
      </c>
      <c r="H341" s="13">
        <v>0.46027810099682526</v>
      </c>
      <c r="M341" s="15" t="str">
        <f t="shared" si="35"/>
        <v>OK</v>
      </c>
      <c r="N341" s="10" t="str">
        <f t="shared" si="36"/>
        <v>OK</v>
      </c>
      <c r="O341" s="10" t="str">
        <f t="shared" si="37"/>
        <v>OK</v>
      </c>
      <c r="P341" s="10" t="str">
        <f t="shared" si="38"/>
        <v>OK</v>
      </c>
      <c r="Q341" s="13" t="str">
        <f t="shared" si="39"/>
        <v>OK</v>
      </c>
      <c r="V341" s="8" t="str">
        <f t="shared" si="40"/>
        <v>OK</v>
      </c>
    </row>
    <row r="342" spans="2:22" x14ac:dyDescent="0.35">
      <c r="B342" s="8" t="s">
        <v>257</v>
      </c>
      <c r="C342" s="9">
        <v>60</v>
      </c>
      <c r="D342" s="10" t="s">
        <v>407</v>
      </c>
      <c r="E342" s="10" t="s">
        <v>409</v>
      </c>
      <c r="F342" s="11">
        <v>13000000</v>
      </c>
      <c r="G342" s="11" t="s">
        <v>493</v>
      </c>
      <c r="H342" s="13">
        <v>-2.0176095855051277</v>
      </c>
      <c r="M342" s="15" t="str">
        <f t="shared" si="35"/>
        <v>OK</v>
      </c>
      <c r="N342" s="10" t="str">
        <f t="shared" si="36"/>
        <v>OK</v>
      </c>
      <c r="O342" s="10" t="str">
        <f t="shared" si="37"/>
        <v>OK</v>
      </c>
      <c r="P342" s="10" t="str">
        <f t="shared" si="38"/>
        <v>OK</v>
      </c>
      <c r="Q342" s="13" t="str">
        <f t="shared" si="39"/>
        <v>OK</v>
      </c>
      <c r="V342" s="8" t="str">
        <f t="shared" si="40"/>
        <v>OK</v>
      </c>
    </row>
    <row r="343" spans="2:22" x14ac:dyDescent="0.35">
      <c r="B343" s="8" t="s">
        <v>162</v>
      </c>
      <c r="C343" s="9">
        <v>36</v>
      </c>
      <c r="D343" s="10" t="s">
        <v>406</v>
      </c>
      <c r="E343" s="10" t="s">
        <v>411</v>
      </c>
      <c r="F343" s="11">
        <v>14000000</v>
      </c>
      <c r="G343" s="11" t="s">
        <v>493</v>
      </c>
      <c r="H343" s="13">
        <v>-0.24497873345581792</v>
      </c>
      <c r="M343" s="15" t="str">
        <f t="shared" si="35"/>
        <v>OK</v>
      </c>
      <c r="N343" s="10" t="str">
        <f t="shared" si="36"/>
        <v>OK</v>
      </c>
      <c r="O343" s="10" t="str">
        <f t="shared" si="37"/>
        <v>OK</v>
      </c>
      <c r="P343" s="10" t="str">
        <f t="shared" si="38"/>
        <v>OK</v>
      </c>
      <c r="Q343" s="13" t="str">
        <f t="shared" si="39"/>
        <v>OK</v>
      </c>
      <c r="V343" s="8" t="str">
        <f t="shared" si="40"/>
        <v>OK</v>
      </c>
    </row>
    <row r="344" spans="2:22" x14ac:dyDescent="0.35">
      <c r="B344" s="8" t="s">
        <v>385</v>
      </c>
      <c r="C344" s="9">
        <v>52</v>
      </c>
      <c r="D344" s="10" t="s">
        <v>406</v>
      </c>
      <c r="E344" s="10" t="s">
        <v>411</v>
      </c>
      <c r="F344" s="11">
        <v>14000000</v>
      </c>
      <c r="G344" s="11" t="s">
        <v>493</v>
      </c>
      <c r="H344" s="13">
        <v>-0.29474485604980821</v>
      </c>
      <c r="M344" s="15" t="str">
        <f t="shared" si="35"/>
        <v>OK</v>
      </c>
      <c r="N344" s="10" t="str">
        <f t="shared" si="36"/>
        <v>OK</v>
      </c>
      <c r="O344" s="10" t="str">
        <f t="shared" si="37"/>
        <v>OK</v>
      </c>
      <c r="P344" s="10" t="str">
        <f t="shared" si="38"/>
        <v>OK</v>
      </c>
      <c r="Q344" s="13" t="str">
        <f t="shared" si="39"/>
        <v>OK</v>
      </c>
      <c r="V344" s="8" t="str">
        <f t="shared" si="40"/>
        <v>OK</v>
      </c>
    </row>
    <row r="345" spans="2:22" x14ac:dyDescent="0.35">
      <c r="B345" s="8" t="s">
        <v>188</v>
      </c>
      <c r="C345" s="9">
        <v>37</v>
      </c>
      <c r="D345" s="10" t="s">
        <v>407</v>
      </c>
      <c r="E345" s="10" t="s">
        <v>411</v>
      </c>
      <c r="F345" s="11">
        <v>13000000</v>
      </c>
      <c r="G345" s="11" t="s">
        <v>493</v>
      </c>
      <c r="H345" s="13">
        <v>0.36344113579221188</v>
      </c>
      <c r="M345" s="15" t="str">
        <f t="shared" si="35"/>
        <v>OK</v>
      </c>
      <c r="N345" s="10" t="str">
        <f t="shared" si="36"/>
        <v>OK</v>
      </c>
      <c r="O345" s="10" t="str">
        <f t="shared" si="37"/>
        <v>OK</v>
      </c>
      <c r="P345" s="10" t="str">
        <f t="shared" si="38"/>
        <v>OK</v>
      </c>
      <c r="Q345" s="13" t="str">
        <f t="shared" si="39"/>
        <v>OK</v>
      </c>
      <c r="V345" s="8" t="str">
        <f t="shared" si="40"/>
        <v>OK</v>
      </c>
    </row>
    <row r="346" spans="2:22" x14ac:dyDescent="0.35">
      <c r="B346" s="8" t="s">
        <v>196</v>
      </c>
      <c r="C346" s="9">
        <v>45</v>
      </c>
      <c r="D346" s="10" t="s">
        <v>406</v>
      </c>
      <c r="E346" s="10" t="s">
        <v>411</v>
      </c>
      <c r="F346" s="11">
        <v>11000000</v>
      </c>
      <c r="G346" s="11" t="s">
        <v>493</v>
      </c>
      <c r="H346" s="13">
        <v>1.4544171986280277</v>
      </c>
      <c r="M346" s="15" t="str">
        <f t="shared" si="35"/>
        <v>OK</v>
      </c>
      <c r="N346" s="10" t="str">
        <f t="shared" si="36"/>
        <v>OK</v>
      </c>
      <c r="O346" s="10" t="str">
        <f t="shared" si="37"/>
        <v>OK</v>
      </c>
      <c r="P346" s="10" t="str">
        <f t="shared" si="38"/>
        <v>OK</v>
      </c>
      <c r="Q346" s="13" t="str">
        <f t="shared" si="39"/>
        <v>OK</v>
      </c>
      <c r="V346" s="8" t="str">
        <f t="shared" si="40"/>
        <v>OK</v>
      </c>
    </row>
    <row r="347" spans="2:22" x14ac:dyDescent="0.35">
      <c r="B347" s="8" t="s">
        <v>318</v>
      </c>
      <c r="C347" s="9">
        <v>18</v>
      </c>
      <c r="D347" s="10" t="s">
        <v>406</v>
      </c>
      <c r="E347" s="10" t="s">
        <v>410</v>
      </c>
      <c r="F347" s="11">
        <v>13000000</v>
      </c>
      <c r="G347" s="11" t="s">
        <v>493</v>
      </c>
      <c r="H347" s="13">
        <v>0.32002504385406272</v>
      </c>
      <c r="M347" s="15" t="str">
        <f t="shared" si="35"/>
        <v>OK</v>
      </c>
      <c r="N347" s="10" t="str">
        <f t="shared" si="36"/>
        <v>OK</v>
      </c>
      <c r="O347" s="10" t="str">
        <f t="shared" si="37"/>
        <v>OK</v>
      </c>
      <c r="P347" s="10" t="str">
        <f t="shared" si="38"/>
        <v>OK</v>
      </c>
      <c r="Q347" s="13" t="str">
        <f t="shared" si="39"/>
        <v>OK</v>
      </c>
      <c r="V347" s="8" t="str">
        <f t="shared" si="40"/>
        <v>OK</v>
      </c>
    </row>
    <row r="348" spans="2:22" x14ac:dyDescent="0.35">
      <c r="B348" s="8" t="s">
        <v>352</v>
      </c>
      <c r="C348" s="9">
        <v>54</v>
      </c>
      <c r="D348" s="10" t="s">
        <v>407</v>
      </c>
      <c r="E348" s="10" t="s">
        <v>409</v>
      </c>
      <c r="F348" s="11"/>
      <c r="G348" s="11" t="s">
        <v>493</v>
      </c>
      <c r="H348" s="13">
        <v>-0.85053574987058767</v>
      </c>
      <c r="M348" s="15" t="str">
        <f t="shared" si="35"/>
        <v>OK</v>
      </c>
      <c r="N348" s="10" t="str">
        <f t="shared" si="36"/>
        <v>OK</v>
      </c>
      <c r="O348" s="10" t="str">
        <f t="shared" si="37"/>
        <v>OK</v>
      </c>
      <c r="P348" s="10" t="str">
        <f t="shared" si="38"/>
        <v>Blank</v>
      </c>
      <c r="Q348" s="13" t="str">
        <f t="shared" si="39"/>
        <v>OK</v>
      </c>
      <c r="V348" s="8" t="str">
        <f t="shared" si="40"/>
        <v>OK</v>
      </c>
    </row>
    <row r="349" spans="2:22" x14ac:dyDescent="0.35">
      <c r="B349" s="8" t="s">
        <v>187</v>
      </c>
      <c r="C349" s="9">
        <v>56</v>
      </c>
      <c r="D349" s="10" t="s">
        <v>406</v>
      </c>
      <c r="E349" s="10" t="s">
        <v>412</v>
      </c>
      <c r="F349" s="11">
        <v>12000000</v>
      </c>
      <c r="G349" s="11" t="s">
        <v>493</v>
      </c>
      <c r="H349" s="13">
        <v>0.45452430497106366</v>
      </c>
      <c r="M349" s="15" t="str">
        <f t="shared" si="35"/>
        <v>OK</v>
      </c>
      <c r="N349" s="10" t="str">
        <f t="shared" si="36"/>
        <v>OK</v>
      </c>
      <c r="O349" s="10" t="str">
        <f t="shared" si="37"/>
        <v>OK</v>
      </c>
      <c r="P349" s="10" t="str">
        <f t="shared" si="38"/>
        <v>OK</v>
      </c>
      <c r="Q349" s="13" t="str">
        <f t="shared" si="39"/>
        <v>OK</v>
      </c>
      <c r="V349" s="8" t="str">
        <f t="shared" si="40"/>
        <v>OK</v>
      </c>
    </row>
    <row r="350" spans="2:22" x14ac:dyDescent="0.35">
      <c r="B350" s="8" t="s">
        <v>132</v>
      </c>
      <c r="C350" s="9">
        <v>44</v>
      </c>
      <c r="D350" s="10" t="s">
        <v>406</v>
      </c>
      <c r="E350" s="10" t="s">
        <v>412</v>
      </c>
      <c r="F350" s="11">
        <v>12000000</v>
      </c>
      <c r="G350" s="11" t="s">
        <v>493</v>
      </c>
      <c r="H350" s="13">
        <v>-1.7415382863962139</v>
      </c>
      <c r="M350" s="15" t="str">
        <f t="shared" si="35"/>
        <v>OK</v>
      </c>
      <c r="N350" s="10" t="str">
        <f t="shared" si="36"/>
        <v>OK</v>
      </c>
      <c r="O350" s="10" t="str">
        <f t="shared" si="37"/>
        <v>OK</v>
      </c>
      <c r="P350" s="10" t="str">
        <f t="shared" si="38"/>
        <v>OK</v>
      </c>
      <c r="Q350" s="13" t="str">
        <f t="shared" si="39"/>
        <v>OK</v>
      </c>
      <c r="V350" s="8" t="str">
        <f t="shared" si="40"/>
        <v>OK</v>
      </c>
    </row>
    <row r="351" spans="2:22" x14ac:dyDescent="0.35">
      <c r="B351" s="8" t="s">
        <v>58</v>
      </c>
      <c r="C351" s="9">
        <v>54</v>
      </c>
      <c r="D351" s="10" t="s">
        <v>406</v>
      </c>
      <c r="E351" s="10" t="s">
        <v>412</v>
      </c>
      <c r="F351" s="11">
        <v>11000000</v>
      </c>
      <c r="G351" s="11" t="s">
        <v>493</v>
      </c>
      <c r="H351" s="13">
        <v>0.25402490668217281</v>
      </c>
      <c r="M351" s="15" t="str">
        <f t="shared" si="35"/>
        <v>OK</v>
      </c>
      <c r="N351" s="10" t="str">
        <f t="shared" si="36"/>
        <v>OK</v>
      </c>
      <c r="O351" s="10" t="str">
        <f t="shared" si="37"/>
        <v>OK</v>
      </c>
      <c r="P351" s="10" t="str">
        <f t="shared" si="38"/>
        <v>OK</v>
      </c>
      <c r="Q351" s="13" t="str">
        <f t="shared" si="39"/>
        <v>OK</v>
      </c>
      <c r="V351" s="8" t="str">
        <f t="shared" si="40"/>
        <v>OK</v>
      </c>
    </row>
    <row r="352" spans="2:22" x14ac:dyDescent="0.35">
      <c r="B352" s="8" t="s">
        <v>175</v>
      </c>
      <c r="C352" s="9">
        <v>51</v>
      </c>
      <c r="D352" s="10" t="s">
        <v>406</v>
      </c>
      <c r="E352" s="10" t="s">
        <v>411</v>
      </c>
      <c r="F352" s="11">
        <v>14000000</v>
      </c>
      <c r="G352" s="11" t="s">
        <v>493</v>
      </c>
      <c r="H352" s="13">
        <v>0.14459251929621927</v>
      </c>
      <c r="M352" s="15" t="str">
        <f t="shared" si="35"/>
        <v>OK</v>
      </c>
      <c r="N352" s="10" t="str">
        <f t="shared" si="36"/>
        <v>OK</v>
      </c>
      <c r="O352" s="10" t="str">
        <f t="shared" si="37"/>
        <v>OK</v>
      </c>
      <c r="P352" s="10" t="str">
        <f t="shared" si="38"/>
        <v>OK</v>
      </c>
      <c r="Q352" s="13" t="str">
        <f t="shared" si="39"/>
        <v>OK</v>
      </c>
      <c r="V352" s="8" t="str">
        <f t="shared" si="40"/>
        <v>OK</v>
      </c>
    </row>
    <row r="353" spans="2:22" x14ac:dyDescent="0.35">
      <c r="B353" s="8" t="s">
        <v>102</v>
      </c>
      <c r="C353" s="9">
        <v>29</v>
      </c>
      <c r="D353" s="10" t="s">
        <v>406</v>
      </c>
      <c r="E353" s="10" t="s">
        <v>409</v>
      </c>
      <c r="F353" s="11">
        <v>13000000</v>
      </c>
      <c r="G353" s="11" t="s">
        <v>493</v>
      </c>
      <c r="H353" s="13">
        <v>0.2512804347438311</v>
      </c>
      <c r="M353" s="15" t="str">
        <f t="shared" si="35"/>
        <v>OK</v>
      </c>
      <c r="N353" s="10" t="str">
        <f t="shared" si="36"/>
        <v>OK</v>
      </c>
      <c r="O353" s="10" t="str">
        <f t="shared" si="37"/>
        <v>OK</v>
      </c>
      <c r="P353" s="10" t="str">
        <f t="shared" si="38"/>
        <v>OK</v>
      </c>
      <c r="Q353" s="13" t="str">
        <f t="shared" si="39"/>
        <v>OK</v>
      </c>
      <c r="V353" s="8" t="str">
        <f t="shared" si="40"/>
        <v>OK</v>
      </c>
    </row>
    <row r="354" spans="2:22" x14ac:dyDescent="0.35">
      <c r="B354" s="8" t="s">
        <v>338</v>
      </c>
      <c r="C354" s="9">
        <v>51</v>
      </c>
      <c r="D354" s="10" t="s">
        <v>407</v>
      </c>
      <c r="E354" s="10" t="s">
        <v>410</v>
      </c>
      <c r="F354" s="11">
        <v>14000000</v>
      </c>
      <c r="G354" s="11" t="s">
        <v>493</v>
      </c>
      <c r="H354" s="13">
        <v>0.62541341552353524</v>
      </c>
      <c r="M354" s="15" t="str">
        <f t="shared" si="35"/>
        <v>OK</v>
      </c>
      <c r="N354" s="10" t="str">
        <f t="shared" si="36"/>
        <v>OK</v>
      </c>
      <c r="O354" s="10" t="str">
        <f t="shared" si="37"/>
        <v>OK</v>
      </c>
      <c r="P354" s="10" t="str">
        <f t="shared" si="38"/>
        <v>OK</v>
      </c>
      <c r="Q354" s="13" t="str">
        <f t="shared" si="39"/>
        <v>OK</v>
      </c>
      <c r="V354" s="8" t="str">
        <f t="shared" si="40"/>
        <v>OK</v>
      </c>
    </row>
    <row r="355" spans="2:22" x14ac:dyDescent="0.35">
      <c r="B355" s="8" t="s">
        <v>14</v>
      </c>
      <c r="C355" s="9">
        <v>24</v>
      </c>
      <c r="D355" s="10" t="s">
        <v>406</v>
      </c>
      <c r="E355" s="10" t="s">
        <v>409</v>
      </c>
      <c r="F355" s="11">
        <v>14000000</v>
      </c>
      <c r="G355" s="11" t="s">
        <v>493</v>
      </c>
      <c r="H355" s="13">
        <v>2.0516733288693061</v>
      </c>
      <c r="M355" s="15" t="str">
        <f t="shared" si="35"/>
        <v>OK</v>
      </c>
      <c r="N355" s="10" t="str">
        <f t="shared" si="36"/>
        <v>OK</v>
      </c>
      <c r="O355" s="10" t="str">
        <f t="shared" si="37"/>
        <v>OK</v>
      </c>
      <c r="P355" s="10" t="str">
        <f t="shared" si="38"/>
        <v>OK</v>
      </c>
      <c r="Q355" s="13" t="str">
        <f t="shared" si="39"/>
        <v>OK</v>
      </c>
      <c r="V355" s="8" t="str">
        <f t="shared" si="40"/>
        <v>OK</v>
      </c>
    </row>
    <row r="356" spans="2:22" x14ac:dyDescent="0.35">
      <c r="B356" s="8" t="s">
        <v>358</v>
      </c>
      <c r="C356" s="9">
        <v>37</v>
      </c>
      <c r="D356" s="10" t="s">
        <v>406</v>
      </c>
      <c r="E356" s="10" t="s">
        <v>409</v>
      </c>
      <c r="F356" s="11">
        <v>9000000</v>
      </c>
      <c r="G356" s="11" t="s">
        <v>493</v>
      </c>
      <c r="H356" s="13">
        <v>0.55189978369821824</v>
      </c>
      <c r="M356" s="15" t="str">
        <f t="shared" si="35"/>
        <v>OK</v>
      </c>
      <c r="N356" s="10" t="str">
        <f t="shared" si="36"/>
        <v>OK</v>
      </c>
      <c r="O356" s="10" t="str">
        <f t="shared" si="37"/>
        <v>OK</v>
      </c>
      <c r="P356" s="10" t="str">
        <f t="shared" si="38"/>
        <v>OK</v>
      </c>
      <c r="Q356" s="13" t="str">
        <f t="shared" si="39"/>
        <v>OK</v>
      </c>
      <c r="V356" s="8" t="str">
        <f t="shared" si="40"/>
        <v>OK</v>
      </c>
    </row>
    <row r="357" spans="2:22" x14ac:dyDescent="0.35">
      <c r="B357" s="8" t="s">
        <v>13</v>
      </c>
      <c r="C357" s="9">
        <v>48</v>
      </c>
      <c r="D357" s="10" t="s">
        <v>407</v>
      </c>
      <c r="E357" s="10" t="s">
        <v>411</v>
      </c>
      <c r="F357" s="11">
        <v>12000000</v>
      </c>
      <c r="G357" s="11" t="s">
        <v>493</v>
      </c>
      <c r="H357" s="13">
        <v>-1.428964716211357</v>
      </c>
      <c r="M357" s="15" t="str">
        <f t="shared" si="35"/>
        <v>OK</v>
      </c>
      <c r="N357" s="10" t="str">
        <f t="shared" si="36"/>
        <v>OK</v>
      </c>
      <c r="O357" s="10" t="str">
        <f t="shared" si="37"/>
        <v>OK</v>
      </c>
      <c r="P357" s="10" t="str">
        <f t="shared" si="38"/>
        <v>OK</v>
      </c>
      <c r="Q357" s="13" t="str">
        <f t="shared" si="39"/>
        <v>OK</v>
      </c>
      <c r="V357" s="8" t="str">
        <f t="shared" si="40"/>
        <v>OK</v>
      </c>
    </row>
    <row r="358" spans="2:22" x14ac:dyDescent="0.35">
      <c r="B358" s="8" t="s">
        <v>20</v>
      </c>
      <c r="C358" s="9">
        <v>59</v>
      </c>
      <c r="D358" s="10" t="s">
        <v>406</v>
      </c>
      <c r="E358" s="10" t="s">
        <v>410</v>
      </c>
      <c r="F358" s="11">
        <v>9000000</v>
      </c>
      <c r="G358" s="11" t="s">
        <v>493</v>
      </c>
      <c r="H358" s="13">
        <v>1.0867373412995429</v>
      </c>
      <c r="M358" s="15" t="str">
        <f t="shared" si="35"/>
        <v>OK</v>
      </c>
      <c r="N358" s="10" t="str">
        <f t="shared" si="36"/>
        <v>OK</v>
      </c>
      <c r="O358" s="10" t="str">
        <f t="shared" si="37"/>
        <v>OK</v>
      </c>
      <c r="P358" s="10" t="str">
        <f t="shared" si="38"/>
        <v>OK</v>
      </c>
      <c r="Q358" s="13" t="str">
        <f t="shared" si="39"/>
        <v>OK</v>
      </c>
      <c r="V358" s="8" t="str">
        <f t="shared" si="40"/>
        <v>OK</v>
      </c>
    </row>
    <row r="359" spans="2:22" x14ac:dyDescent="0.35">
      <c r="B359" s="8" t="s">
        <v>370</v>
      </c>
      <c r="C359" s="9">
        <v>20</v>
      </c>
      <c r="D359" s="10" t="s">
        <v>406</v>
      </c>
      <c r="E359" s="10" t="s">
        <v>411</v>
      </c>
      <c r="F359" s="11">
        <v>8000000</v>
      </c>
      <c r="G359" s="11" t="s">
        <v>493</v>
      </c>
      <c r="H359" s="13">
        <v>0.51203160573818085</v>
      </c>
      <c r="M359" s="15" t="str">
        <f t="shared" si="35"/>
        <v>OK</v>
      </c>
      <c r="N359" s="10" t="str">
        <f t="shared" si="36"/>
        <v>OK</v>
      </c>
      <c r="O359" s="10" t="str">
        <f t="shared" si="37"/>
        <v>OK</v>
      </c>
      <c r="P359" s="10" t="str">
        <f t="shared" si="38"/>
        <v>OK</v>
      </c>
      <c r="Q359" s="13" t="str">
        <f t="shared" si="39"/>
        <v>OK</v>
      </c>
      <c r="V359" s="8" t="str">
        <f t="shared" si="40"/>
        <v>OK</v>
      </c>
    </row>
    <row r="360" spans="2:22" x14ac:dyDescent="0.35">
      <c r="B360" s="8" t="s">
        <v>34</v>
      </c>
      <c r="C360" s="9">
        <v>52</v>
      </c>
      <c r="D360" s="10" t="s">
        <v>407</v>
      </c>
      <c r="E360" s="10" t="s">
        <v>411</v>
      </c>
      <c r="F360" s="11">
        <v>8000000</v>
      </c>
      <c r="G360" s="11" t="s">
        <v>493</v>
      </c>
      <c r="H360" s="13">
        <v>0.67944802244271829</v>
      </c>
      <c r="M360" s="15" t="str">
        <f t="shared" si="35"/>
        <v>OK</v>
      </c>
      <c r="N360" s="10" t="str">
        <f t="shared" si="36"/>
        <v>OK</v>
      </c>
      <c r="O360" s="10" t="str">
        <f t="shared" si="37"/>
        <v>OK</v>
      </c>
      <c r="P360" s="10" t="str">
        <f t="shared" si="38"/>
        <v>OK</v>
      </c>
      <c r="Q360" s="13" t="str">
        <f t="shared" si="39"/>
        <v>OK</v>
      </c>
      <c r="V360" s="8" t="str">
        <f t="shared" si="40"/>
        <v>OK</v>
      </c>
    </row>
    <row r="361" spans="2:22" x14ac:dyDescent="0.35">
      <c r="B361" s="8" t="s">
        <v>129</v>
      </c>
      <c r="C361" s="9">
        <v>18</v>
      </c>
      <c r="D361" s="10" t="s">
        <v>406</v>
      </c>
      <c r="E361" s="10" t="s">
        <v>409</v>
      </c>
      <c r="F361" s="11">
        <v>9000000</v>
      </c>
      <c r="G361" s="11" t="s">
        <v>493</v>
      </c>
      <c r="H361" s="13">
        <v>-0.94081378374619429</v>
      </c>
      <c r="M361" s="15" t="str">
        <f t="shared" si="35"/>
        <v>OK</v>
      </c>
      <c r="N361" s="10" t="str">
        <f t="shared" si="36"/>
        <v>OK</v>
      </c>
      <c r="O361" s="10" t="str">
        <f t="shared" si="37"/>
        <v>OK</v>
      </c>
      <c r="P361" s="10" t="str">
        <f t="shared" si="38"/>
        <v>OK</v>
      </c>
      <c r="Q361" s="13" t="str">
        <f t="shared" si="39"/>
        <v>OK</v>
      </c>
      <c r="V361" s="8" t="str">
        <f t="shared" si="40"/>
        <v>OK</v>
      </c>
    </row>
    <row r="362" spans="2:22" x14ac:dyDescent="0.35">
      <c r="B362" s="8" t="s">
        <v>150</v>
      </c>
      <c r="C362" s="9">
        <v>20</v>
      </c>
      <c r="D362" s="10" t="s">
        <v>407</v>
      </c>
      <c r="E362" s="10" t="s">
        <v>410</v>
      </c>
      <c r="F362" s="11">
        <v>11000000</v>
      </c>
      <c r="G362" s="11" t="s">
        <v>493</v>
      </c>
      <c r="H362" s="13">
        <v>-1.4859682743739235</v>
      </c>
      <c r="M362" s="15" t="str">
        <f t="shared" si="35"/>
        <v>OK</v>
      </c>
      <c r="N362" s="10" t="str">
        <f t="shared" si="36"/>
        <v>OK</v>
      </c>
      <c r="O362" s="10" t="str">
        <f t="shared" si="37"/>
        <v>OK</v>
      </c>
      <c r="P362" s="10" t="str">
        <f t="shared" si="38"/>
        <v>OK</v>
      </c>
      <c r="Q362" s="13" t="str">
        <f t="shared" si="39"/>
        <v>OK</v>
      </c>
      <c r="V362" s="8" t="str">
        <f t="shared" si="40"/>
        <v>OK</v>
      </c>
    </row>
    <row r="363" spans="2:22" x14ac:dyDescent="0.35">
      <c r="B363" s="8" t="s">
        <v>51</v>
      </c>
      <c r="C363" s="9">
        <v>28</v>
      </c>
      <c r="D363" s="10" t="s">
        <v>406</v>
      </c>
      <c r="E363" s="10" t="s">
        <v>411</v>
      </c>
      <c r="F363" s="11">
        <v>9000000</v>
      </c>
      <c r="G363" s="11" t="s">
        <v>493</v>
      </c>
      <c r="H363" s="13">
        <v>2.0190546719023597</v>
      </c>
      <c r="M363" s="15" t="str">
        <f t="shared" si="35"/>
        <v>OK</v>
      </c>
      <c r="N363" s="10" t="str">
        <f t="shared" si="36"/>
        <v>OK</v>
      </c>
      <c r="O363" s="10" t="str">
        <f t="shared" si="37"/>
        <v>OK</v>
      </c>
      <c r="P363" s="10" t="str">
        <f t="shared" si="38"/>
        <v>OK</v>
      </c>
      <c r="Q363" s="13" t="str">
        <f t="shared" si="39"/>
        <v>OK</v>
      </c>
      <c r="V363" s="8" t="str">
        <f t="shared" si="40"/>
        <v>OK</v>
      </c>
    </row>
    <row r="364" spans="2:22" x14ac:dyDescent="0.35">
      <c r="B364" s="8" t="s">
        <v>241</v>
      </c>
      <c r="C364" s="9">
        <v>27</v>
      </c>
      <c r="D364" s="10" t="s">
        <v>407</v>
      </c>
      <c r="E364" s="10" t="s">
        <v>409</v>
      </c>
      <c r="F364" s="11">
        <v>12000000</v>
      </c>
      <c r="G364" s="11" t="s">
        <v>493</v>
      </c>
      <c r="H364" s="13">
        <v>-0.24409925890497122</v>
      </c>
      <c r="M364" s="15" t="str">
        <f t="shared" si="35"/>
        <v>OK</v>
      </c>
      <c r="N364" s="10" t="str">
        <f t="shared" si="36"/>
        <v>OK</v>
      </c>
      <c r="O364" s="10" t="str">
        <f t="shared" si="37"/>
        <v>OK</v>
      </c>
      <c r="P364" s="10" t="str">
        <f t="shared" si="38"/>
        <v>OK</v>
      </c>
      <c r="Q364" s="13" t="str">
        <f t="shared" si="39"/>
        <v>OK</v>
      </c>
      <c r="V364" s="8" t="str">
        <f t="shared" si="40"/>
        <v>OK</v>
      </c>
    </row>
    <row r="365" spans="2:22" x14ac:dyDescent="0.35">
      <c r="B365" s="8" t="s">
        <v>145</v>
      </c>
      <c r="C365" s="9">
        <v>39</v>
      </c>
      <c r="D365" s="10" t="s">
        <v>406</v>
      </c>
      <c r="E365" s="10" t="s">
        <v>411</v>
      </c>
      <c r="F365" s="11">
        <v>8000000</v>
      </c>
      <c r="G365" s="11" t="s">
        <v>493</v>
      </c>
      <c r="H365" s="13">
        <v>0.2125180468771819</v>
      </c>
      <c r="M365" s="15" t="str">
        <f t="shared" si="35"/>
        <v>OK</v>
      </c>
      <c r="N365" s="10" t="str">
        <f t="shared" si="36"/>
        <v>OK</v>
      </c>
      <c r="O365" s="10" t="str">
        <f t="shared" si="37"/>
        <v>OK</v>
      </c>
      <c r="P365" s="10" t="str">
        <f t="shared" si="38"/>
        <v>OK</v>
      </c>
      <c r="Q365" s="13" t="str">
        <f t="shared" si="39"/>
        <v>OK</v>
      </c>
      <c r="V365" s="8" t="str">
        <f t="shared" si="40"/>
        <v>OK</v>
      </c>
    </row>
    <row r="366" spans="2:22" x14ac:dyDescent="0.35">
      <c r="B366" s="8" t="s">
        <v>110</v>
      </c>
      <c r="C366" s="9">
        <v>57</v>
      </c>
      <c r="D366" s="10" t="s">
        <v>406</v>
      </c>
      <c r="E366" s="10" t="s">
        <v>411</v>
      </c>
      <c r="F366" s="11">
        <v>12000000</v>
      </c>
      <c r="G366" s="11" t="s">
        <v>493</v>
      </c>
      <c r="H366" s="13">
        <v>-0.71343127875979018</v>
      </c>
      <c r="M366" s="15" t="str">
        <f t="shared" si="35"/>
        <v>OK</v>
      </c>
      <c r="N366" s="10" t="str">
        <f t="shared" si="36"/>
        <v>OK</v>
      </c>
      <c r="O366" s="10" t="str">
        <f t="shared" si="37"/>
        <v>OK</v>
      </c>
      <c r="P366" s="10" t="str">
        <f t="shared" si="38"/>
        <v>OK</v>
      </c>
      <c r="Q366" s="13" t="str">
        <f t="shared" si="39"/>
        <v>OK</v>
      </c>
      <c r="V366" s="8" t="str">
        <f t="shared" si="40"/>
        <v>OK</v>
      </c>
    </row>
    <row r="367" spans="2:22" x14ac:dyDescent="0.35">
      <c r="B367" s="8" t="s">
        <v>353</v>
      </c>
      <c r="C367" s="9">
        <v>54</v>
      </c>
      <c r="D367" s="10" t="s">
        <v>406</v>
      </c>
      <c r="E367" s="10" t="s">
        <v>409</v>
      </c>
      <c r="F367" s="11">
        <v>11000000</v>
      </c>
      <c r="G367" s="11" t="s">
        <v>493</v>
      </c>
      <c r="H367" s="13">
        <v>0.36603883984358776</v>
      </c>
      <c r="M367" s="15" t="str">
        <f t="shared" si="35"/>
        <v>OK</v>
      </c>
      <c r="N367" s="10" t="str">
        <f t="shared" si="36"/>
        <v>OK</v>
      </c>
      <c r="O367" s="10" t="str">
        <f t="shared" si="37"/>
        <v>OK</v>
      </c>
      <c r="P367" s="10" t="str">
        <f t="shared" si="38"/>
        <v>OK</v>
      </c>
      <c r="Q367" s="13" t="str">
        <f t="shared" si="39"/>
        <v>OK</v>
      </c>
      <c r="V367" s="8" t="str">
        <f t="shared" si="40"/>
        <v>OK</v>
      </c>
    </row>
    <row r="368" spans="2:22" x14ac:dyDescent="0.35">
      <c r="B368" s="8" t="s">
        <v>200</v>
      </c>
      <c r="C368" s="9">
        <v>25</v>
      </c>
      <c r="D368" s="10" t="s">
        <v>407</v>
      </c>
      <c r="E368" s="10" t="s">
        <v>411</v>
      </c>
      <c r="F368" s="11">
        <v>9000000</v>
      </c>
      <c r="G368" s="11" t="s">
        <v>493</v>
      </c>
      <c r="H368" s="13">
        <v>-1.6723640556724151</v>
      </c>
      <c r="M368" s="15" t="str">
        <f t="shared" si="35"/>
        <v>OK</v>
      </c>
      <c r="N368" s="10" t="str">
        <f t="shared" si="36"/>
        <v>OK</v>
      </c>
      <c r="O368" s="10" t="str">
        <f t="shared" si="37"/>
        <v>OK</v>
      </c>
      <c r="P368" s="10" t="str">
        <f t="shared" si="38"/>
        <v>OK</v>
      </c>
      <c r="Q368" s="13" t="str">
        <f t="shared" si="39"/>
        <v>OK</v>
      </c>
      <c r="V368" s="8" t="str">
        <f t="shared" si="40"/>
        <v>OK</v>
      </c>
    </row>
    <row r="369" spans="2:22" x14ac:dyDescent="0.35">
      <c r="B369" s="8" t="s">
        <v>258</v>
      </c>
      <c r="C369" s="9">
        <v>26</v>
      </c>
      <c r="D369" s="10" t="s">
        <v>407</v>
      </c>
      <c r="E369" s="10" t="s">
        <v>411</v>
      </c>
      <c r="F369" s="11">
        <v>11000000</v>
      </c>
      <c r="G369" s="11" t="s">
        <v>493</v>
      </c>
      <c r="H369" s="13">
        <v>-0.22140659426977174</v>
      </c>
      <c r="M369" s="15" t="str">
        <f t="shared" si="35"/>
        <v>OK</v>
      </c>
      <c r="N369" s="10" t="str">
        <f t="shared" si="36"/>
        <v>OK</v>
      </c>
      <c r="O369" s="10" t="str">
        <f t="shared" si="37"/>
        <v>OK</v>
      </c>
      <c r="P369" s="10" t="str">
        <f t="shared" si="38"/>
        <v>OK</v>
      </c>
      <c r="Q369" s="13" t="str">
        <f t="shared" si="39"/>
        <v>OK</v>
      </c>
      <c r="V369" s="8" t="str">
        <f t="shared" si="40"/>
        <v>OK</v>
      </c>
    </row>
    <row r="370" spans="2:22" x14ac:dyDescent="0.35">
      <c r="B370" s="8" t="s">
        <v>395</v>
      </c>
      <c r="C370" s="9">
        <v>60</v>
      </c>
      <c r="D370" s="10" t="s">
        <v>406</v>
      </c>
      <c r="E370" s="10" t="s">
        <v>409</v>
      </c>
      <c r="F370" s="11">
        <v>14000000</v>
      </c>
      <c r="G370" s="11" t="s">
        <v>493</v>
      </c>
      <c r="H370" s="13">
        <v>0.23573856391696546</v>
      </c>
      <c r="M370" s="15" t="str">
        <f t="shared" si="35"/>
        <v>OK</v>
      </c>
      <c r="N370" s="10" t="str">
        <f t="shared" si="36"/>
        <v>OK</v>
      </c>
      <c r="O370" s="10" t="str">
        <f t="shared" si="37"/>
        <v>OK</v>
      </c>
      <c r="P370" s="10" t="str">
        <f t="shared" si="38"/>
        <v>OK</v>
      </c>
      <c r="Q370" s="13" t="str">
        <f t="shared" si="39"/>
        <v>OK</v>
      </c>
      <c r="V370" s="8" t="str">
        <f t="shared" si="40"/>
        <v>OK</v>
      </c>
    </row>
    <row r="371" spans="2:22" x14ac:dyDescent="0.35">
      <c r="B371" s="8" t="s">
        <v>316</v>
      </c>
      <c r="C371" s="9">
        <v>59</v>
      </c>
      <c r="D371" s="10" t="s">
        <v>406</v>
      </c>
      <c r="E371" s="10" t="s">
        <v>409</v>
      </c>
      <c r="F371" s="11">
        <v>10000000</v>
      </c>
      <c r="G371" s="11" t="s">
        <v>493</v>
      </c>
      <c r="H371" s="13">
        <v>0.10966163066002975</v>
      </c>
      <c r="M371" s="15" t="str">
        <f t="shared" si="35"/>
        <v>OK</v>
      </c>
      <c r="N371" s="10" t="str">
        <f t="shared" si="36"/>
        <v>OK</v>
      </c>
      <c r="O371" s="10" t="str">
        <f t="shared" si="37"/>
        <v>OK</v>
      </c>
      <c r="P371" s="10" t="str">
        <f t="shared" si="38"/>
        <v>OK</v>
      </c>
      <c r="Q371" s="13" t="str">
        <f t="shared" si="39"/>
        <v>OK</v>
      </c>
      <c r="V371" s="8" t="str">
        <f t="shared" si="40"/>
        <v>OK</v>
      </c>
    </row>
    <row r="372" spans="2:22" x14ac:dyDescent="0.35">
      <c r="B372" s="8" t="s">
        <v>170</v>
      </c>
      <c r="C372" s="9">
        <v>37</v>
      </c>
      <c r="D372" s="10" t="s">
        <v>407</v>
      </c>
      <c r="E372" s="10" t="s">
        <v>410</v>
      </c>
      <c r="F372" s="11">
        <v>10000000</v>
      </c>
      <c r="G372" s="11" t="s">
        <v>493</v>
      </c>
      <c r="H372" s="13">
        <v>0.49825150127477186</v>
      </c>
      <c r="M372" s="15" t="str">
        <f t="shared" si="35"/>
        <v>OK</v>
      </c>
      <c r="N372" s="10" t="str">
        <f t="shared" si="36"/>
        <v>OK</v>
      </c>
      <c r="O372" s="10" t="str">
        <f t="shared" si="37"/>
        <v>OK</v>
      </c>
      <c r="P372" s="10" t="str">
        <f t="shared" si="38"/>
        <v>OK</v>
      </c>
      <c r="Q372" s="13" t="str">
        <f t="shared" si="39"/>
        <v>OK</v>
      </c>
      <c r="V372" s="8" t="str">
        <f t="shared" si="40"/>
        <v>OK</v>
      </c>
    </row>
    <row r="373" spans="2:22" x14ac:dyDescent="0.35">
      <c r="B373" s="8" t="s">
        <v>28</v>
      </c>
      <c r="C373" s="9">
        <v>52</v>
      </c>
      <c r="D373" s="10" t="s">
        <v>406</v>
      </c>
      <c r="E373" s="10" t="s">
        <v>410</v>
      </c>
      <c r="F373" s="11">
        <v>9000000</v>
      </c>
      <c r="G373" s="11" t="s">
        <v>493</v>
      </c>
      <c r="H373" s="13">
        <v>0.28623919057890967</v>
      </c>
      <c r="M373" s="15" t="str">
        <f t="shared" si="35"/>
        <v>OK</v>
      </c>
      <c r="N373" s="10" t="str">
        <f t="shared" si="36"/>
        <v>OK</v>
      </c>
      <c r="O373" s="10" t="str">
        <f t="shared" si="37"/>
        <v>OK</v>
      </c>
      <c r="P373" s="10" t="str">
        <f t="shared" si="38"/>
        <v>OK</v>
      </c>
      <c r="Q373" s="13" t="str">
        <f t="shared" si="39"/>
        <v>OK</v>
      </c>
      <c r="V373" s="8" t="str">
        <f t="shared" si="40"/>
        <v>OK</v>
      </c>
    </row>
    <row r="374" spans="2:22" x14ac:dyDescent="0.35">
      <c r="B374" s="8" t="s">
        <v>120</v>
      </c>
      <c r="C374" s="9">
        <v>32</v>
      </c>
      <c r="D374" s="10" t="s">
        <v>407</v>
      </c>
      <c r="E374" s="10" t="s">
        <v>412</v>
      </c>
      <c r="F374" s="11">
        <v>13000000</v>
      </c>
      <c r="G374" s="11" t="s">
        <v>493</v>
      </c>
      <c r="H374" s="13">
        <v>1.0030293770932521</v>
      </c>
      <c r="M374" s="15" t="str">
        <f t="shared" si="35"/>
        <v>OK</v>
      </c>
      <c r="N374" s="10" t="str">
        <f t="shared" si="36"/>
        <v>OK</v>
      </c>
      <c r="O374" s="10" t="str">
        <f t="shared" si="37"/>
        <v>OK</v>
      </c>
      <c r="P374" s="10" t="str">
        <f t="shared" si="38"/>
        <v>OK</v>
      </c>
      <c r="Q374" s="13" t="str">
        <f t="shared" si="39"/>
        <v>OK</v>
      </c>
      <c r="V374" s="8" t="str">
        <f t="shared" si="40"/>
        <v>OK</v>
      </c>
    </row>
    <row r="375" spans="2:22" x14ac:dyDescent="0.35">
      <c r="B375" s="8" t="s">
        <v>292</v>
      </c>
      <c r="C375" s="9">
        <v>39</v>
      </c>
      <c r="D375" s="10" t="s">
        <v>407</v>
      </c>
      <c r="E375" s="10" t="s">
        <v>412</v>
      </c>
      <c r="F375" s="11">
        <v>13000000</v>
      </c>
      <c r="G375" s="11" t="s">
        <v>493</v>
      </c>
      <c r="H375" s="13">
        <v>-1.6210983937228616</v>
      </c>
      <c r="M375" s="15" t="str">
        <f t="shared" si="35"/>
        <v>OK</v>
      </c>
      <c r="N375" s="10" t="str">
        <f t="shared" si="36"/>
        <v>OK</v>
      </c>
      <c r="O375" s="10" t="str">
        <f t="shared" si="37"/>
        <v>OK</v>
      </c>
      <c r="P375" s="10" t="str">
        <f t="shared" si="38"/>
        <v>OK</v>
      </c>
      <c r="Q375" s="13" t="str">
        <f t="shared" si="39"/>
        <v>OK</v>
      </c>
      <c r="V375" s="8" t="str">
        <f t="shared" si="40"/>
        <v>OK</v>
      </c>
    </row>
    <row r="376" spans="2:22" x14ac:dyDescent="0.35">
      <c r="B376" s="8" t="s">
        <v>347</v>
      </c>
      <c r="C376" s="9">
        <v>54</v>
      </c>
      <c r="D376" s="10" t="s">
        <v>407</v>
      </c>
      <c r="E376" s="10" t="s">
        <v>411</v>
      </c>
      <c r="F376" s="11">
        <v>8000000</v>
      </c>
      <c r="G376" s="11" t="s">
        <v>493</v>
      </c>
      <c r="H376" s="13">
        <v>1.633764426064293</v>
      </c>
      <c r="M376" s="15" t="str">
        <f t="shared" si="35"/>
        <v>OK</v>
      </c>
      <c r="N376" s="10" t="str">
        <f t="shared" si="36"/>
        <v>OK</v>
      </c>
      <c r="O376" s="10" t="str">
        <f t="shared" si="37"/>
        <v>OK</v>
      </c>
      <c r="P376" s="10" t="str">
        <f t="shared" si="38"/>
        <v>OK</v>
      </c>
      <c r="Q376" s="13" t="str">
        <f t="shared" si="39"/>
        <v>OK</v>
      </c>
      <c r="V376" s="8" t="str">
        <f t="shared" si="40"/>
        <v>OK</v>
      </c>
    </row>
    <row r="377" spans="2:22" x14ac:dyDescent="0.35">
      <c r="B377" s="8" t="s">
        <v>279</v>
      </c>
      <c r="C377" s="9">
        <v>52</v>
      </c>
      <c r="D377" s="10" t="s">
        <v>406</v>
      </c>
      <c r="E377" s="10" t="s">
        <v>412</v>
      </c>
      <c r="F377" s="11">
        <v>9000000</v>
      </c>
      <c r="G377" s="11" t="s">
        <v>493</v>
      </c>
      <c r="H377" s="13">
        <v>-1.2416168579564226</v>
      </c>
      <c r="M377" s="15" t="str">
        <f t="shared" si="35"/>
        <v>OK</v>
      </c>
      <c r="N377" s="10" t="str">
        <f t="shared" si="36"/>
        <v>OK</v>
      </c>
      <c r="O377" s="10" t="str">
        <f t="shared" si="37"/>
        <v>OK</v>
      </c>
      <c r="P377" s="10" t="str">
        <f t="shared" si="38"/>
        <v>OK</v>
      </c>
      <c r="Q377" s="13" t="str">
        <f t="shared" si="39"/>
        <v>OK</v>
      </c>
      <c r="V377" s="8" t="str">
        <f t="shared" si="40"/>
        <v>OK</v>
      </c>
    </row>
    <row r="378" spans="2:22" x14ac:dyDescent="0.35">
      <c r="B378" s="8" t="s">
        <v>76</v>
      </c>
      <c r="C378" s="9">
        <v>60</v>
      </c>
      <c r="D378" s="10" t="s">
        <v>406</v>
      </c>
      <c r="E378" s="10" t="s">
        <v>409</v>
      </c>
      <c r="F378" s="11">
        <v>13000000</v>
      </c>
      <c r="G378" s="11" t="s">
        <v>493</v>
      </c>
      <c r="H378" s="13">
        <v>-0.27586054519242392</v>
      </c>
      <c r="M378" s="15" t="str">
        <f t="shared" si="35"/>
        <v>OK</v>
      </c>
      <c r="N378" s="10" t="str">
        <f t="shared" si="36"/>
        <v>OK</v>
      </c>
      <c r="O378" s="10" t="str">
        <f t="shared" si="37"/>
        <v>OK</v>
      </c>
      <c r="P378" s="10" t="str">
        <f t="shared" si="38"/>
        <v>OK</v>
      </c>
      <c r="Q378" s="13" t="str">
        <f t="shared" si="39"/>
        <v>OK</v>
      </c>
      <c r="V378" s="8" t="str">
        <f t="shared" si="40"/>
        <v>OK</v>
      </c>
    </row>
    <row r="379" spans="2:22" x14ac:dyDescent="0.35">
      <c r="B379" s="8" t="s">
        <v>372</v>
      </c>
      <c r="C379" s="9">
        <v>33</v>
      </c>
      <c r="D379" s="10" t="s">
        <v>407</v>
      </c>
      <c r="E379" s="10" t="s">
        <v>411</v>
      </c>
      <c r="F379" s="11">
        <v>13000000</v>
      </c>
      <c r="G379" s="11" t="s">
        <v>493</v>
      </c>
      <c r="H379" s="13">
        <v>-2.0033115842105045</v>
      </c>
      <c r="M379" s="15" t="str">
        <f t="shared" si="35"/>
        <v>OK</v>
      </c>
      <c r="N379" s="10" t="str">
        <f t="shared" si="36"/>
        <v>OK</v>
      </c>
      <c r="O379" s="10" t="str">
        <f t="shared" si="37"/>
        <v>OK</v>
      </c>
      <c r="P379" s="10" t="str">
        <f t="shared" si="38"/>
        <v>OK</v>
      </c>
      <c r="Q379" s="13" t="str">
        <f t="shared" si="39"/>
        <v>OK</v>
      </c>
      <c r="V379" s="8" t="str">
        <f t="shared" si="40"/>
        <v>OK</v>
      </c>
    </row>
    <row r="380" spans="2:22" x14ac:dyDescent="0.35">
      <c r="B380" s="8" t="s">
        <v>178</v>
      </c>
      <c r="C380" s="9">
        <v>28</v>
      </c>
      <c r="D380" s="10" t="s">
        <v>406</v>
      </c>
      <c r="E380" s="10" t="s">
        <v>412</v>
      </c>
      <c r="F380" s="11">
        <v>12000000</v>
      </c>
      <c r="G380" s="11" t="s">
        <v>493</v>
      </c>
      <c r="H380" s="13">
        <v>-0.30818578383561557</v>
      </c>
      <c r="M380" s="15" t="str">
        <f t="shared" si="35"/>
        <v>OK</v>
      </c>
      <c r="N380" s="10" t="str">
        <f t="shared" si="36"/>
        <v>OK</v>
      </c>
      <c r="O380" s="10" t="str">
        <f t="shared" si="37"/>
        <v>OK</v>
      </c>
      <c r="P380" s="10" t="str">
        <f t="shared" si="38"/>
        <v>OK</v>
      </c>
      <c r="Q380" s="13" t="str">
        <f t="shared" si="39"/>
        <v>OK</v>
      </c>
      <c r="V380" s="8" t="str">
        <f t="shared" si="40"/>
        <v>OK</v>
      </c>
    </row>
    <row r="381" spans="2:22" x14ac:dyDescent="0.35">
      <c r="B381" s="8" t="s">
        <v>142</v>
      </c>
      <c r="C381" s="9">
        <v>53</v>
      </c>
      <c r="D381" s="10" t="s">
        <v>407</v>
      </c>
      <c r="E381" s="10" t="s">
        <v>412</v>
      </c>
      <c r="F381" s="11">
        <v>13000000</v>
      </c>
      <c r="G381" s="11" t="s">
        <v>493</v>
      </c>
      <c r="H381" s="13">
        <v>0.73745826634099276</v>
      </c>
      <c r="M381" s="15" t="str">
        <f t="shared" si="35"/>
        <v>OK</v>
      </c>
      <c r="N381" s="10" t="str">
        <f t="shared" si="36"/>
        <v>OK</v>
      </c>
      <c r="O381" s="10" t="str">
        <f t="shared" si="37"/>
        <v>OK</v>
      </c>
      <c r="P381" s="10" t="str">
        <f t="shared" si="38"/>
        <v>OK</v>
      </c>
      <c r="Q381" s="13" t="str">
        <f t="shared" si="39"/>
        <v>OK</v>
      </c>
      <c r="V381" s="8" t="str">
        <f t="shared" si="40"/>
        <v>OK</v>
      </c>
    </row>
    <row r="382" spans="2:22" x14ac:dyDescent="0.35">
      <c r="B382" s="8" t="s">
        <v>237</v>
      </c>
      <c r="C382" s="9">
        <v>51</v>
      </c>
      <c r="D382" s="10" t="s">
        <v>407</v>
      </c>
      <c r="E382" s="10" t="s">
        <v>409</v>
      </c>
      <c r="F382" s="11">
        <v>-9000000</v>
      </c>
      <c r="G382" s="11" t="s">
        <v>493</v>
      </c>
      <c r="H382" s="13">
        <v>-3.3125216651182399E-2</v>
      </c>
      <c r="M382" s="15" t="str">
        <f t="shared" si="35"/>
        <v>OK</v>
      </c>
      <c r="N382" s="10" t="str">
        <f t="shared" si="36"/>
        <v>OK</v>
      </c>
      <c r="O382" s="10" t="str">
        <f t="shared" si="37"/>
        <v>OK</v>
      </c>
      <c r="P382" s="10" t="str">
        <f t="shared" si="38"/>
        <v>Negative</v>
      </c>
      <c r="Q382" s="13" t="str">
        <f t="shared" si="39"/>
        <v>OK</v>
      </c>
      <c r="V382" s="8" t="str">
        <f t="shared" si="40"/>
        <v>OK</v>
      </c>
    </row>
    <row r="383" spans="2:22" x14ac:dyDescent="0.35">
      <c r="B383" s="8" t="s">
        <v>78</v>
      </c>
      <c r="C383" s="9">
        <v>30</v>
      </c>
      <c r="D383" s="10" t="s">
        <v>406</v>
      </c>
      <c r="E383" s="10" t="s">
        <v>412</v>
      </c>
      <c r="F383" s="11">
        <v>9000000</v>
      </c>
      <c r="G383" s="11" t="s">
        <v>493</v>
      </c>
      <c r="H383" s="13">
        <v>0.47989728057204312</v>
      </c>
      <c r="M383" s="15" t="str">
        <f t="shared" si="35"/>
        <v>OK</v>
      </c>
      <c r="N383" s="10" t="str">
        <f t="shared" si="36"/>
        <v>OK</v>
      </c>
      <c r="O383" s="10" t="str">
        <f t="shared" si="37"/>
        <v>OK</v>
      </c>
      <c r="P383" s="10" t="str">
        <f t="shared" si="38"/>
        <v>OK</v>
      </c>
      <c r="Q383" s="13" t="str">
        <f t="shared" si="39"/>
        <v>OK</v>
      </c>
      <c r="V383" s="8" t="str">
        <f t="shared" si="40"/>
        <v>OK</v>
      </c>
    </row>
    <row r="384" spans="2:22" x14ac:dyDescent="0.35">
      <c r="B384" s="8" t="s">
        <v>345</v>
      </c>
      <c r="C384" s="9">
        <v>25</v>
      </c>
      <c r="D384" s="10" t="s">
        <v>406</v>
      </c>
      <c r="E384" s="10" t="s">
        <v>410</v>
      </c>
      <c r="F384" s="11">
        <v>13000000</v>
      </c>
      <c r="G384" s="11" t="s">
        <v>493</v>
      </c>
      <c r="H384" s="13">
        <v>-1.1126369401438092</v>
      </c>
      <c r="M384" s="15" t="str">
        <f t="shared" si="35"/>
        <v>OK</v>
      </c>
      <c r="N384" s="10" t="str">
        <f t="shared" si="36"/>
        <v>OK</v>
      </c>
      <c r="O384" s="10" t="str">
        <f t="shared" si="37"/>
        <v>OK</v>
      </c>
      <c r="P384" s="10" t="str">
        <f t="shared" si="38"/>
        <v>OK</v>
      </c>
      <c r="Q384" s="13" t="str">
        <f t="shared" si="39"/>
        <v>OK</v>
      </c>
      <c r="V384" s="8" t="str">
        <f t="shared" si="40"/>
        <v>OK</v>
      </c>
    </row>
    <row r="385" spans="2:22" x14ac:dyDescent="0.35">
      <c r="B385" s="8" t="s">
        <v>189</v>
      </c>
      <c r="C385" s="9">
        <v>44</v>
      </c>
      <c r="D385" s="10" t="s">
        <v>407</v>
      </c>
      <c r="E385" s="10" t="s">
        <v>411</v>
      </c>
      <c r="F385" s="11">
        <v>10000000</v>
      </c>
      <c r="G385" s="11" t="s">
        <v>493</v>
      </c>
      <c r="H385" s="13">
        <v>-0.94283408145737813</v>
      </c>
      <c r="M385" s="15" t="str">
        <f t="shared" si="35"/>
        <v>OK</v>
      </c>
      <c r="N385" s="10" t="str">
        <f t="shared" si="36"/>
        <v>OK</v>
      </c>
      <c r="O385" s="10" t="str">
        <f t="shared" si="37"/>
        <v>OK</v>
      </c>
      <c r="P385" s="10" t="str">
        <f t="shared" si="38"/>
        <v>OK</v>
      </c>
      <c r="Q385" s="13" t="str">
        <f t="shared" si="39"/>
        <v>OK</v>
      </c>
      <c r="V385" s="8" t="str">
        <f t="shared" si="40"/>
        <v>OK</v>
      </c>
    </row>
    <row r="386" spans="2:22" x14ac:dyDescent="0.35">
      <c r="B386" s="8" t="s">
        <v>149</v>
      </c>
      <c r="C386" s="9">
        <v>23</v>
      </c>
      <c r="D386" s="10" t="s">
        <v>408</v>
      </c>
      <c r="E386" s="10" t="s">
        <v>409</v>
      </c>
      <c r="F386" s="11">
        <v>10000000</v>
      </c>
      <c r="G386" s="11" t="s">
        <v>493</v>
      </c>
      <c r="H386" s="13">
        <v>2.1837013922177819</v>
      </c>
      <c r="M386" s="15" t="str">
        <f t="shared" si="35"/>
        <v>OK</v>
      </c>
      <c r="N386" s="10" t="str">
        <f t="shared" si="36"/>
        <v>Unreasonable</v>
      </c>
      <c r="O386" s="10" t="str">
        <f t="shared" si="37"/>
        <v>OK</v>
      </c>
      <c r="P386" s="10" t="str">
        <f t="shared" si="38"/>
        <v>OK</v>
      </c>
      <c r="Q386" s="13" t="str">
        <f t="shared" si="39"/>
        <v>OK</v>
      </c>
      <c r="V386" s="8" t="str">
        <f t="shared" si="40"/>
        <v>OK</v>
      </c>
    </row>
    <row r="387" spans="2:22" x14ac:dyDescent="0.35">
      <c r="B387" s="8" t="s">
        <v>280</v>
      </c>
      <c r="C387" s="9">
        <v>21</v>
      </c>
      <c r="D387" s="10" t="s">
        <v>407</v>
      </c>
      <c r="E387" s="10" t="s">
        <v>409</v>
      </c>
      <c r="F387" s="11">
        <v>11000000</v>
      </c>
      <c r="G387" s="11" t="s">
        <v>493</v>
      </c>
      <c r="H387" s="13">
        <v>-5.5979176932631269E-2</v>
      </c>
      <c r="M387" s="15" t="str">
        <f t="shared" si="35"/>
        <v>OK</v>
      </c>
      <c r="N387" s="10" t="str">
        <f t="shared" si="36"/>
        <v>OK</v>
      </c>
      <c r="O387" s="10" t="str">
        <f t="shared" si="37"/>
        <v>OK</v>
      </c>
      <c r="P387" s="10" t="str">
        <f t="shared" si="38"/>
        <v>OK</v>
      </c>
      <c r="Q387" s="13" t="str">
        <f t="shared" si="39"/>
        <v>OK</v>
      </c>
      <c r="V387" s="8" t="str">
        <f t="shared" si="40"/>
        <v>OK</v>
      </c>
    </row>
    <row r="388" spans="2:22" x14ac:dyDescent="0.35">
      <c r="B388" s="8" t="s">
        <v>281</v>
      </c>
      <c r="C388" s="9">
        <v>22</v>
      </c>
      <c r="D388" s="10" t="s">
        <v>406</v>
      </c>
      <c r="E388" s="10" t="s">
        <v>412</v>
      </c>
      <c r="F388" s="11">
        <v>8000000</v>
      </c>
      <c r="G388" s="11" t="s">
        <v>493</v>
      </c>
      <c r="H388" s="13">
        <v>2.799840297393007E-4</v>
      </c>
      <c r="M388" s="15" t="str">
        <f t="shared" ref="M388:M403" si="41">IF(C388&lt;0,"Negative",IF(C388=0,"Zero",IF(C388&gt;100,"Unreasonably High",IF(C388="","Blank","OK"))))</f>
        <v>OK</v>
      </c>
      <c r="N388" s="10" t="str">
        <f t="shared" ref="N388:N403" si="42">IF(D388="","Blank",IF(D388="F","OK",IF(D388="M","OK","Unreasonable")))</f>
        <v>OK</v>
      </c>
      <c r="O388" s="10" t="str">
        <f t="shared" ref="O388:O403" si="43">IF(E388="Education Loan","OK",IF(E388="Home Loan","OK",IF(E388="Personal Loan","OK",IF(E388="Vehicle Loan","OK",IF(E388="","Blank","Unreasonable")))))</f>
        <v>OK</v>
      </c>
      <c r="P388" s="10" t="str">
        <f t="shared" ref="P388:P403" si="44">IF(F388="","Blank",IF(F388&lt;0,"Negative",IF(F388=0,"Zero",IF(F388&gt;10^9,"Very High","OK"))))</f>
        <v>OK</v>
      </c>
      <c r="Q388" s="13" t="str">
        <f t="shared" ref="Q388:Q403" si="45">IF(G388="","Blank",IF(G388="Yes","OK",IF(G388="No","OK","Unreasonable")))</f>
        <v>OK</v>
      </c>
      <c r="V388" s="8" t="str">
        <f t="shared" ref="V388:V403" si="46">IF(VLOOKUP(C388,$J$4:$J$46,1,0)=C388,"OK","Check")</f>
        <v>OK</v>
      </c>
    </row>
    <row r="389" spans="2:22" x14ac:dyDescent="0.35">
      <c r="B389" s="8" t="s">
        <v>144</v>
      </c>
      <c r="C389" s="9">
        <v>38</v>
      </c>
      <c r="D389" s="10" t="s">
        <v>406</v>
      </c>
      <c r="E389" s="10" t="s">
        <v>410</v>
      </c>
      <c r="F389" s="11">
        <v>9000000</v>
      </c>
      <c r="G389" s="11" t="s">
        <v>493</v>
      </c>
      <c r="H389" s="13">
        <v>2.1326957299458744</v>
      </c>
      <c r="M389" s="15" t="str">
        <f t="shared" si="41"/>
        <v>OK</v>
      </c>
      <c r="N389" s="10" t="str">
        <f t="shared" si="42"/>
        <v>OK</v>
      </c>
      <c r="O389" s="10" t="str">
        <f t="shared" si="43"/>
        <v>OK</v>
      </c>
      <c r="P389" s="10" t="str">
        <f t="shared" si="44"/>
        <v>OK</v>
      </c>
      <c r="Q389" s="13" t="str">
        <f t="shared" si="45"/>
        <v>OK</v>
      </c>
      <c r="V389" s="8" t="str">
        <f t="shared" si="46"/>
        <v>OK</v>
      </c>
    </row>
    <row r="390" spans="2:22" x14ac:dyDescent="0.35">
      <c r="B390" s="8" t="s">
        <v>122</v>
      </c>
      <c r="C390" s="9">
        <v>32</v>
      </c>
      <c r="D390" s="10" t="s">
        <v>407</v>
      </c>
      <c r="E390" s="10" t="s">
        <v>411</v>
      </c>
      <c r="F390" s="11">
        <v>13000000</v>
      </c>
      <c r="G390" s="11" t="s">
        <v>493</v>
      </c>
      <c r="H390" s="13">
        <v>-2.9404998506707813E-2</v>
      </c>
      <c r="M390" s="15" t="str">
        <f t="shared" si="41"/>
        <v>OK</v>
      </c>
      <c r="N390" s="10" t="str">
        <f t="shared" si="42"/>
        <v>OK</v>
      </c>
      <c r="O390" s="10" t="str">
        <f t="shared" si="43"/>
        <v>OK</v>
      </c>
      <c r="P390" s="10" t="str">
        <f t="shared" si="44"/>
        <v>OK</v>
      </c>
      <c r="Q390" s="13" t="str">
        <f t="shared" si="45"/>
        <v>OK</v>
      </c>
      <c r="V390" s="8" t="str">
        <f t="shared" si="46"/>
        <v>OK</v>
      </c>
    </row>
    <row r="391" spans="2:22" x14ac:dyDescent="0.35">
      <c r="B391" s="8" t="s">
        <v>240</v>
      </c>
      <c r="C391" s="9">
        <v>50</v>
      </c>
      <c r="D391" s="10" t="s">
        <v>406</v>
      </c>
      <c r="E391" s="10" t="s">
        <v>410</v>
      </c>
      <c r="F391" s="11">
        <v>12000000</v>
      </c>
      <c r="G391" s="11" t="s">
        <v>492</v>
      </c>
      <c r="H391" s="13">
        <v>-0.3048941393702313</v>
      </c>
      <c r="M391" s="15" t="str">
        <f t="shared" si="41"/>
        <v>OK</v>
      </c>
      <c r="N391" s="10" t="str">
        <f t="shared" si="42"/>
        <v>OK</v>
      </c>
      <c r="O391" s="10" t="str">
        <f t="shared" si="43"/>
        <v>OK</v>
      </c>
      <c r="P391" s="10" t="str">
        <f t="shared" si="44"/>
        <v>OK</v>
      </c>
      <c r="Q391" s="13" t="str">
        <f t="shared" si="45"/>
        <v>OK</v>
      </c>
      <c r="V391" s="8" t="str">
        <f t="shared" si="46"/>
        <v>OK</v>
      </c>
    </row>
    <row r="392" spans="2:22" x14ac:dyDescent="0.35">
      <c r="B392" s="8" t="s">
        <v>21</v>
      </c>
      <c r="C392" s="9">
        <v>55</v>
      </c>
      <c r="D392" s="10" t="s">
        <v>406</v>
      </c>
      <c r="E392" s="10" t="s">
        <v>412</v>
      </c>
      <c r="F392" s="11">
        <v>13000000</v>
      </c>
      <c r="G392" s="11" t="s">
        <v>493</v>
      </c>
      <c r="H392" s="13">
        <v>0.53649199042947793</v>
      </c>
      <c r="M392" s="15" t="str">
        <f t="shared" si="41"/>
        <v>OK</v>
      </c>
      <c r="N392" s="10" t="str">
        <f t="shared" si="42"/>
        <v>OK</v>
      </c>
      <c r="O392" s="10" t="str">
        <f t="shared" si="43"/>
        <v>OK</v>
      </c>
      <c r="P392" s="10" t="str">
        <f t="shared" si="44"/>
        <v>OK</v>
      </c>
      <c r="Q392" s="13" t="str">
        <f t="shared" si="45"/>
        <v>OK</v>
      </c>
      <c r="V392" s="8" t="str">
        <f t="shared" si="46"/>
        <v>OK</v>
      </c>
    </row>
    <row r="393" spans="2:22" x14ac:dyDescent="0.35">
      <c r="B393" s="8" t="s">
        <v>264</v>
      </c>
      <c r="C393" s="9">
        <v>56</v>
      </c>
      <c r="D393" s="10" t="s">
        <v>407</v>
      </c>
      <c r="E393" s="10" t="s">
        <v>409</v>
      </c>
      <c r="F393" s="11">
        <v>10000000</v>
      </c>
      <c r="G393" s="11" t="s">
        <v>493</v>
      </c>
      <c r="H393" s="13">
        <v>-2.9560179503935062</v>
      </c>
      <c r="M393" s="15" t="str">
        <f t="shared" si="41"/>
        <v>OK</v>
      </c>
      <c r="N393" s="10" t="str">
        <f t="shared" si="42"/>
        <v>OK</v>
      </c>
      <c r="O393" s="10" t="str">
        <f t="shared" si="43"/>
        <v>OK</v>
      </c>
      <c r="P393" s="10" t="str">
        <f t="shared" si="44"/>
        <v>OK</v>
      </c>
      <c r="Q393" s="13" t="str">
        <f t="shared" si="45"/>
        <v>OK</v>
      </c>
      <c r="V393" s="8" t="str">
        <f t="shared" si="46"/>
        <v>OK</v>
      </c>
    </row>
    <row r="394" spans="2:22" x14ac:dyDescent="0.35">
      <c r="B394" s="8" t="s">
        <v>227</v>
      </c>
      <c r="C394" s="9">
        <v>27</v>
      </c>
      <c r="D394" s="10" t="s">
        <v>406</v>
      </c>
      <c r="E394" s="10" t="s">
        <v>412</v>
      </c>
      <c r="F394" s="11">
        <v>14000000</v>
      </c>
      <c r="G394" s="11" t="s">
        <v>493</v>
      </c>
      <c r="H394" s="13">
        <v>-7.5501081240353429E-2</v>
      </c>
      <c r="M394" s="15" t="str">
        <f t="shared" si="41"/>
        <v>OK</v>
      </c>
      <c r="N394" s="10" t="str">
        <f t="shared" si="42"/>
        <v>OK</v>
      </c>
      <c r="O394" s="10" t="str">
        <f t="shared" si="43"/>
        <v>OK</v>
      </c>
      <c r="P394" s="10" t="str">
        <f t="shared" si="44"/>
        <v>OK</v>
      </c>
      <c r="Q394" s="13" t="str">
        <f t="shared" si="45"/>
        <v>OK</v>
      </c>
      <c r="V394" s="8" t="str">
        <f t="shared" si="46"/>
        <v>OK</v>
      </c>
    </row>
    <row r="395" spans="2:22" x14ac:dyDescent="0.35">
      <c r="B395" s="8" t="s">
        <v>11</v>
      </c>
      <c r="C395" s="9">
        <v>26</v>
      </c>
      <c r="D395" s="10" t="s">
        <v>406</v>
      </c>
      <c r="E395" s="10" t="s">
        <v>411</v>
      </c>
      <c r="F395" s="11">
        <v>12000000</v>
      </c>
      <c r="G395" s="11" t="s">
        <v>493</v>
      </c>
      <c r="H395" s="13">
        <v>-1.4031962627355623</v>
      </c>
      <c r="M395" s="15" t="str">
        <f t="shared" si="41"/>
        <v>OK</v>
      </c>
      <c r="N395" s="10" t="str">
        <f t="shared" si="42"/>
        <v>OK</v>
      </c>
      <c r="O395" s="10" t="str">
        <f t="shared" si="43"/>
        <v>OK</v>
      </c>
      <c r="P395" s="10" t="str">
        <f t="shared" si="44"/>
        <v>OK</v>
      </c>
      <c r="Q395" s="13" t="str">
        <f t="shared" si="45"/>
        <v>OK</v>
      </c>
      <c r="V395" s="8" t="str">
        <f t="shared" si="46"/>
        <v>OK</v>
      </c>
    </row>
    <row r="396" spans="2:22" x14ac:dyDescent="0.35">
      <c r="B396" s="8" t="s">
        <v>371</v>
      </c>
      <c r="C396" s="9">
        <v>38</v>
      </c>
      <c r="D396" s="10" t="s">
        <v>406</v>
      </c>
      <c r="E396" s="10" t="s">
        <v>409</v>
      </c>
      <c r="F396" s="11">
        <v>11000000</v>
      </c>
      <c r="G396" s="11" t="s">
        <v>493</v>
      </c>
      <c r="H396" s="13">
        <v>-0.84384867205408265</v>
      </c>
      <c r="M396" s="15" t="str">
        <f t="shared" si="41"/>
        <v>OK</v>
      </c>
      <c r="N396" s="10" t="str">
        <f t="shared" si="42"/>
        <v>OK</v>
      </c>
      <c r="O396" s="10" t="str">
        <f t="shared" si="43"/>
        <v>OK</v>
      </c>
      <c r="P396" s="10" t="str">
        <f t="shared" si="44"/>
        <v>OK</v>
      </c>
      <c r="Q396" s="13" t="str">
        <f t="shared" si="45"/>
        <v>OK</v>
      </c>
      <c r="V396" s="8" t="str">
        <f t="shared" si="46"/>
        <v>OK</v>
      </c>
    </row>
    <row r="397" spans="2:22" x14ac:dyDescent="0.35">
      <c r="B397" s="8" t="s">
        <v>271</v>
      </c>
      <c r="C397" s="9">
        <v>29</v>
      </c>
      <c r="D397" s="10" t="s">
        <v>406</v>
      </c>
      <c r="E397" s="10" t="s">
        <v>412</v>
      </c>
      <c r="F397" s="11">
        <v>11000000</v>
      </c>
      <c r="G397" s="11" t="s">
        <v>493</v>
      </c>
      <c r="H397" s="13">
        <v>-0.56156478237985019</v>
      </c>
      <c r="M397" s="15" t="str">
        <f t="shared" si="41"/>
        <v>OK</v>
      </c>
      <c r="N397" s="10" t="str">
        <f t="shared" si="42"/>
        <v>OK</v>
      </c>
      <c r="O397" s="10" t="str">
        <f t="shared" si="43"/>
        <v>OK</v>
      </c>
      <c r="P397" s="10" t="str">
        <f t="shared" si="44"/>
        <v>OK</v>
      </c>
      <c r="Q397" s="13" t="str">
        <f t="shared" si="45"/>
        <v>OK</v>
      </c>
      <c r="V397" s="8" t="str">
        <f t="shared" si="46"/>
        <v>OK</v>
      </c>
    </row>
    <row r="398" spans="2:22" x14ac:dyDescent="0.35">
      <c r="B398" s="8" t="s">
        <v>81</v>
      </c>
      <c r="C398" s="9">
        <v>50</v>
      </c>
      <c r="D398" s="10" t="s">
        <v>407</v>
      </c>
      <c r="E398" s="10" t="s">
        <v>410</v>
      </c>
      <c r="F398" s="11">
        <v>10000000</v>
      </c>
      <c r="G398" s="11" t="s">
        <v>493</v>
      </c>
      <c r="H398" s="13">
        <v>4.2745792834258311E-3</v>
      </c>
      <c r="M398" s="15" t="str">
        <f t="shared" si="41"/>
        <v>OK</v>
      </c>
      <c r="N398" s="10" t="str">
        <f t="shared" si="42"/>
        <v>OK</v>
      </c>
      <c r="O398" s="10" t="str">
        <f t="shared" si="43"/>
        <v>OK</v>
      </c>
      <c r="P398" s="10" t="str">
        <f t="shared" si="44"/>
        <v>OK</v>
      </c>
      <c r="Q398" s="13" t="str">
        <f t="shared" si="45"/>
        <v>OK</v>
      </c>
      <c r="V398" s="8" t="str">
        <f t="shared" si="46"/>
        <v>OK</v>
      </c>
    </row>
    <row r="399" spans="2:22" x14ac:dyDescent="0.35">
      <c r="B399" s="8" t="s">
        <v>141</v>
      </c>
      <c r="C399" s="9">
        <v>25</v>
      </c>
      <c r="D399" s="10" t="s">
        <v>407</v>
      </c>
      <c r="E399" s="10" t="s">
        <v>409</v>
      </c>
      <c r="F399" s="11">
        <v>12000000</v>
      </c>
      <c r="G399" s="11" t="s">
        <v>493</v>
      </c>
      <c r="H399" s="13">
        <v>-1.3649980028908115</v>
      </c>
      <c r="M399" s="15" t="str">
        <f t="shared" si="41"/>
        <v>OK</v>
      </c>
      <c r="N399" s="10" t="str">
        <f t="shared" si="42"/>
        <v>OK</v>
      </c>
      <c r="O399" s="10" t="str">
        <f t="shared" si="43"/>
        <v>OK</v>
      </c>
      <c r="P399" s="10" t="str">
        <f t="shared" si="44"/>
        <v>OK</v>
      </c>
      <c r="Q399" s="13" t="str">
        <f t="shared" si="45"/>
        <v>OK</v>
      </c>
      <c r="V399" s="8" t="str">
        <f t="shared" si="46"/>
        <v>OK</v>
      </c>
    </row>
    <row r="400" spans="2:22" x14ac:dyDescent="0.35">
      <c r="B400" s="8" t="s">
        <v>32</v>
      </c>
      <c r="C400" s="9">
        <v>25</v>
      </c>
      <c r="D400" s="10" t="s">
        <v>407</v>
      </c>
      <c r="E400" s="10" t="s">
        <v>409</v>
      </c>
      <c r="F400" s="11">
        <v>13000000</v>
      </c>
      <c r="G400" s="11" t="s">
        <v>493</v>
      </c>
      <c r="H400" s="13">
        <v>-3.3327820408921467E-2</v>
      </c>
      <c r="M400" s="15" t="str">
        <f t="shared" si="41"/>
        <v>OK</v>
      </c>
      <c r="N400" s="10" t="str">
        <f t="shared" si="42"/>
        <v>OK</v>
      </c>
      <c r="O400" s="10" t="str">
        <f t="shared" si="43"/>
        <v>OK</v>
      </c>
      <c r="P400" s="10" t="str">
        <f t="shared" si="44"/>
        <v>OK</v>
      </c>
      <c r="Q400" s="13" t="str">
        <f t="shared" si="45"/>
        <v>OK</v>
      </c>
      <c r="V400" s="8" t="str">
        <f t="shared" si="46"/>
        <v>OK</v>
      </c>
    </row>
    <row r="401" spans="2:22" x14ac:dyDescent="0.35">
      <c r="B401" s="8" t="s">
        <v>287</v>
      </c>
      <c r="C401" s="9">
        <v>51</v>
      </c>
      <c r="D401" s="10" t="s">
        <v>406</v>
      </c>
      <c r="E401" s="10" t="s">
        <v>412</v>
      </c>
      <c r="F401" s="11">
        <v>9000000</v>
      </c>
      <c r="G401" s="11" t="s">
        <v>493</v>
      </c>
      <c r="H401" s="13">
        <v>-0.67086763486438528</v>
      </c>
      <c r="M401" s="15" t="str">
        <f t="shared" si="41"/>
        <v>OK</v>
      </c>
      <c r="N401" s="10" t="str">
        <f t="shared" si="42"/>
        <v>OK</v>
      </c>
      <c r="O401" s="10" t="str">
        <f t="shared" si="43"/>
        <v>OK</v>
      </c>
      <c r="P401" s="10" t="str">
        <f t="shared" si="44"/>
        <v>OK</v>
      </c>
      <c r="Q401" s="13" t="str">
        <f t="shared" si="45"/>
        <v>OK</v>
      </c>
      <c r="V401" s="8" t="str">
        <f t="shared" si="46"/>
        <v>OK</v>
      </c>
    </row>
    <row r="402" spans="2:22" x14ac:dyDescent="0.35">
      <c r="B402" s="8" t="s">
        <v>29</v>
      </c>
      <c r="C402" s="9">
        <v>54</v>
      </c>
      <c r="D402" s="10" t="s">
        <v>406</v>
      </c>
      <c r="E402" s="10" t="s">
        <v>409</v>
      </c>
      <c r="F402" s="11">
        <v>9000000</v>
      </c>
      <c r="G402" s="11" t="s">
        <v>493</v>
      </c>
      <c r="H402" s="13">
        <v>1.3384284367495822</v>
      </c>
      <c r="M402" s="15" t="str">
        <f t="shared" si="41"/>
        <v>OK</v>
      </c>
      <c r="N402" s="10" t="str">
        <f t="shared" si="42"/>
        <v>OK</v>
      </c>
      <c r="O402" s="10" t="str">
        <f t="shared" si="43"/>
        <v>OK</v>
      </c>
      <c r="P402" s="10" t="str">
        <f t="shared" si="44"/>
        <v>OK</v>
      </c>
      <c r="Q402" s="13" t="str">
        <f t="shared" si="45"/>
        <v>OK</v>
      </c>
      <c r="V402" s="8" t="str">
        <f t="shared" si="46"/>
        <v>OK</v>
      </c>
    </row>
    <row r="403" spans="2:22" ht="15" thickBot="1" x14ac:dyDescent="0.4">
      <c r="B403" s="16" t="s">
        <v>376</v>
      </c>
      <c r="C403" s="18">
        <v>27</v>
      </c>
      <c r="D403" s="19" t="s">
        <v>407</v>
      </c>
      <c r="E403" s="19" t="s">
        <v>410</v>
      </c>
      <c r="F403" s="48">
        <v>10000000</v>
      </c>
      <c r="G403" s="48" t="s">
        <v>493</v>
      </c>
      <c r="H403" s="21">
        <v>-0.29207845705159957</v>
      </c>
      <c r="M403" s="22" t="str">
        <f t="shared" si="41"/>
        <v>OK</v>
      </c>
      <c r="N403" s="19" t="str">
        <f t="shared" si="42"/>
        <v>OK</v>
      </c>
      <c r="O403" s="19" t="str">
        <f t="shared" si="43"/>
        <v>OK</v>
      </c>
      <c r="P403" s="19" t="str">
        <f t="shared" si="44"/>
        <v>OK</v>
      </c>
      <c r="Q403" s="21" t="str">
        <f t="shared" si="45"/>
        <v>OK</v>
      </c>
      <c r="V403" s="16" t="str">
        <f t="shared" si="46"/>
        <v>OK</v>
      </c>
    </row>
  </sheetData>
  <sortState xmlns:xlrd2="http://schemas.microsoft.com/office/spreadsheetml/2017/richdata2" ref="B4:B403">
    <sortCondition ref="B4:B403"/>
  </sortState>
  <conditionalFormatting sqref="M4:Q403">
    <cfRule type="notContainsText" dxfId="7" priority="10" operator="notContains" text="OK">
      <formula>ISERROR(SEARCH("OK",M4))</formula>
    </cfRule>
  </conditionalFormatting>
  <conditionalFormatting sqref="N65:Q65">
    <cfRule type="notContainsText" dxfId="6" priority="9" operator="notContains" text="OK">
      <formula>ISERROR(SEARCH("OK",N65))</formula>
    </cfRule>
  </conditionalFormatting>
  <conditionalFormatting sqref="S5:T46">
    <cfRule type="notContainsText" dxfId="5" priority="3" operator="notContains" text="OK">
      <formula>ISERROR(SEARCH("OK",S5))</formula>
    </cfRule>
  </conditionalFormatting>
  <conditionalFormatting sqref="T4">
    <cfRule type="notContainsText" dxfId="4" priority="4" operator="notContains" text="OK">
      <formula>ISERROR(SEARCH("OK",T4))</formula>
    </cfRule>
  </conditionalFormatting>
  <conditionalFormatting sqref="V4:V403">
    <cfRule type="notContainsText" dxfId="3" priority="1" operator="notContains" text="OK">
      <formula>ISERROR(SEARCH("OK",V4))</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CA08CE-2DE9-498B-942E-C30B89CA1E65}">
  <dimension ref="B1:X403"/>
  <sheetViews>
    <sheetView showGridLines="0" zoomScale="80" zoomScaleNormal="80" workbookViewId="0"/>
  </sheetViews>
  <sheetFormatPr defaultColWidth="8.7265625" defaultRowHeight="14.5" x14ac:dyDescent="0.35"/>
  <cols>
    <col min="1" max="1" width="8.7265625" style="2"/>
    <col min="2" max="2" width="17.81640625" style="2" customWidth="1"/>
    <col min="3" max="3" width="17.7265625" style="2" bestFit="1" customWidth="1"/>
    <col min="4" max="4" width="20.81640625" style="2" bestFit="1" customWidth="1"/>
    <col min="5" max="5" width="14.1796875" style="2" bestFit="1" customWidth="1"/>
    <col min="6" max="6" width="14.7265625" style="2" bestFit="1" customWidth="1"/>
    <col min="7" max="7" width="14.7265625" style="2" customWidth="1"/>
    <col min="8" max="8" width="18.26953125" style="2" bestFit="1" customWidth="1"/>
    <col min="9" max="9" width="9.7265625" style="2" customWidth="1"/>
    <col min="10" max="10" width="17" style="2" customWidth="1"/>
    <col min="11" max="11" width="29.1796875" style="2" bestFit="1" customWidth="1"/>
    <col min="12" max="12" width="8.7265625" style="2"/>
    <col min="13" max="13" width="11.26953125" style="2" bestFit="1" customWidth="1"/>
    <col min="14" max="14" width="12.7265625" style="2" bestFit="1" customWidth="1"/>
    <col min="15" max="15" width="12.1796875" style="2" bestFit="1" customWidth="1"/>
    <col min="16" max="16" width="12.7265625" style="2" bestFit="1" customWidth="1"/>
    <col min="17" max="17" width="9.81640625" style="2" bestFit="1" customWidth="1"/>
    <col min="18" max="18" width="8.7265625" style="2"/>
    <col min="19" max="19" width="17" style="2" customWidth="1"/>
    <col min="20" max="20" width="30.1796875" style="2" bestFit="1" customWidth="1"/>
    <col min="21" max="21" width="13.26953125" style="2" customWidth="1"/>
    <col min="22" max="22" width="32.1796875" style="2" bestFit="1" customWidth="1"/>
    <col min="23" max="23" width="11.1796875" style="2" customWidth="1"/>
    <col min="24" max="24" width="15.453125" style="2" customWidth="1"/>
    <col min="25" max="16384" width="8.7265625" style="2"/>
  </cols>
  <sheetData>
    <row r="1" spans="2:24" x14ac:dyDescent="0.35">
      <c r="B1" s="1" t="s">
        <v>419</v>
      </c>
      <c r="J1" s="1" t="s">
        <v>429</v>
      </c>
      <c r="M1" s="1" t="s">
        <v>420</v>
      </c>
      <c r="S1" s="1" t="s">
        <v>430</v>
      </c>
      <c r="V1" s="1" t="s">
        <v>524</v>
      </c>
      <c r="X1" s="1" t="s">
        <v>527</v>
      </c>
    </row>
    <row r="2" spans="2:24" ht="15" thickBot="1" x14ac:dyDescent="0.4"/>
    <row r="3" spans="2:24" ht="15" thickBot="1" x14ac:dyDescent="0.4">
      <c r="B3" s="3" t="s">
        <v>1</v>
      </c>
      <c r="C3" s="4" t="s">
        <v>2</v>
      </c>
      <c r="D3" s="5" t="s">
        <v>3</v>
      </c>
      <c r="E3" s="5" t="s">
        <v>4</v>
      </c>
      <c r="F3" s="5" t="s">
        <v>5</v>
      </c>
      <c r="G3" s="5" t="s">
        <v>495</v>
      </c>
      <c r="H3" s="6" t="s">
        <v>413</v>
      </c>
      <c r="I3" s="7"/>
      <c r="J3" s="3" t="s">
        <v>2</v>
      </c>
      <c r="K3" s="3" t="s">
        <v>414</v>
      </c>
      <c r="M3" s="4" t="s">
        <v>0</v>
      </c>
      <c r="N3" s="5" t="s">
        <v>417</v>
      </c>
      <c r="O3" s="5" t="s">
        <v>4</v>
      </c>
      <c r="P3" s="5" t="s">
        <v>5</v>
      </c>
      <c r="Q3" s="6" t="s">
        <v>495</v>
      </c>
      <c r="S3" s="3" t="s">
        <v>0</v>
      </c>
      <c r="T3" s="3" t="s">
        <v>414</v>
      </c>
      <c r="V3" s="3" t="s">
        <v>0</v>
      </c>
      <c r="W3" s="7"/>
      <c r="X3" s="7" t="s">
        <v>512</v>
      </c>
    </row>
    <row r="4" spans="2:24" x14ac:dyDescent="0.35">
      <c r="B4" s="8" t="str">
        <f>Data_Checks!B4</f>
        <v>ACOSTA</v>
      </c>
      <c r="C4" s="9">
        <f>Data_Checks!C4</f>
        <v>22</v>
      </c>
      <c r="D4" s="10" t="str">
        <f>IF(AND(Data_Checks!D4&lt;&gt;"F",Data_Checks!D4&lt;&gt;"M"),D3,Data_Checks!D4)</f>
        <v>F</v>
      </c>
      <c r="E4" s="10" t="str">
        <f>IF(Data_Checks!E4="",E3,Data_Checks!E4)</f>
        <v>Education Loan</v>
      </c>
      <c r="F4" s="11">
        <f>IF(Data_Checks!F4="",F3,ABS(Data_Checks!F4))</f>
        <v>14000000</v>
      </c>
      <c r="G4" s="11" t="str">
        <f>IF(Data_Checks!G4="",G3,Data_Checks!G4)</f>
        <v>No</v>
      </c>
      <c r="H4" s="13">
        <f>Data_Checks!H4</f>
        <v>-1.1106447037254592</v>
      </c>
      <c r="I4" s="23"/>
      <c r="J4" s="8">
        <f>Data_Checks!J4</f>
        <v>18</v>
      </c>
      <c r="K4" s="14">
        <f>IF(Data_Checks!T4="Unreasonable",AVERAGE(K3,K5),ABS(Data_Checks!K4))</f>
        <v>3.01</v>
      </c>
      <c r="M4" s="15" t="str">
        <f t="shared" ref="M4:M67" si="0">IF(C4&lt;0,"Negative",IF(C4=0,"Zero",IF(C4&gt;100,"Unreasonably High",IF(C4="","Blank","OK"))))</f>
        <v>OK</v>
      </c>
      <c r="N4" s="10" t="str">
        <f t="shared" ref="N4:N67" si="1">IF(D4="","Blank",IF(D4="F","OK",IF(D4="M","OK","Unreasonable")))</f>
        <v>OK</v>
      </c>
      <c r="O4" s="10" t="str">
        <f t="shared" ref="O4:O67" si="2">IF(E4="Education Loan","OK",IF(E4="Home Loan","OK",IF(E4="Personal Loan","OK",IF(E4="Vehicle Loan","OK",IF(E4="","Blank","Unreasonable")))))</f>
        <v>OK</v>
      </c>
      <c r="P4" s="10" t="str">
        <f t="shared" ref="P4:P67" si="3">IF(F4="","Blank",IF(F4&lt;0,"Negative",IF(F4=0,"Zero",IF(F4&gt;10^9,"Very High","OK"))))</f>
        <v>OK</v>
      </c>
      <c r="Q4" s="13" t="str">
        <f>IF(G4="","Blank",IF(G4="Yes","OK",IF(G4="No","OK","Unreasonable")))</f>
        <v>OK</v>
      </c>
      <c r="S4" s="8"/>
      <c r="T4" s="13" t="str">
        <f>IF(K4="","Blank",IF(K4&lt;0,"Negative",IF(K4&gt;100,"Very High",IF(AND(J4&lt;&gt;18,K4&lt;=K3),"Unreasonable","OK"))))</f>
        <v>OK</v>
      </c>
      <c r="V4" s="8" t="str">
        <f t="shared" ref="V4:V67" si="4">IF(VLOOKUP(C4,$J$4:$J$46,1,0)=C4,"OK","Check")</f>
        <v>OK</v>
      </c>
      <c r="X4" s="2" t="s">
        <v>528</v>
      </c>
    </row>
    <row r="5" spans="2:24" x14ac:dyDescent="0.35">
      <c r="B5" s="8" t="str">
        <f>Data_Checks!B5</f>
        <v>ADAMS</v>
      </c>
      <c r="C5" s="9">
        <f>Data_Checks!C5</f>
        <v>58</v>
      </c>
      <c r="D5" s="10" t="str">
        <f>IF(AND(Data_Checks!D5&lt;&gt;"F",Data_Checks!D5&lt;&gt;"M"),D4,Data_Checks!D5)</f>
        <v>F</v>
      </c>
      <c r="E5" s="10" t="str">
        <f>IF(Data_Checks!E5="",E4,Data_Checks!E5)</f>
        <v>Education Loan</v>
      </c>
      <c r="F5" s="11">
        <f>IF(Data_Checks!F5="",F4,ABS(Data_Checks!F5))</f>
        <v>9000000</v>
      </c>
      <c r="G5" s="11" t="str">
        <f>IF(Data_Checks!G5="",G4,Data_Checks!G5)</f>
        <v>No</v>
      </c>
      <c r="H5" s="13">
        <f>Data_Checks!H5</f>
        <v>1.1778199720275357</v>
      </c>
      <c r="I5" s="23"/>
      <c r="J5" s="8">
        <f>Data_Checks!J5</f>
        <v>19</v>
      </c>
      <c r="K5" s="14">
        <f>IF(Data_Checks!T5="Unreasonable",AVERAGE(K4,K6),ABS(Data_Checks!K5))</f>
        <v>3.085</v>
      </c>
      <c r="M5" s="15" t="str">
        <f t="shared" si="0"/>
        <v>OK</v>
      </c>
      <c r="N5" s="10" t="str">
        <f t="shared" si="1"/>
        <v>OK</v>
      </c>
      <c r="O5" s="10" t="str">
        <f t="shared" si="2"/>
        <v>OK</v>
      </c>
      <c r="P5" s="10" t="str">
        <f t="shared" si="3"/>
        <v>OK</v>
      </c>
      <c r="Q5" s="13" t="str">
        <f t="shared" ref="Q5:Q68" si="5">IF(G5="","Blank",IF(G5="Yes","OK",IF(G5="No","OK","Unreasonable")))</f>
        <v>OK</v>
      </c>
      <c r="S5" s="8" t="str">
        <f>IF(J5=J4+1,"OK","Check")</f>
        <v>OK</v>
      </c>
      <c r="T5" s="13" t="str">
        <f t="shared" ref="T5:T46" si="6">IF(K5="","Blank",IF(K5&lt;0,"Negative",IF(K5&gt;100,"Very High",IF(AND(J5&lt;&gt;18,K5&lt;=K4),"Unreasonable","OK"))))</f>
        <v>OK</v>
      </c>
      <c r="V5" s="8" t="str">
        <f t="shared" si="4"/>
        <v>OK</v>
      </c>
      <c r="X5" s="2" t="s">
        <v>529</v>
      </c>
    </row>
    <row r="6" spans="2:24" x14ac:dyDescent="0.35">
      <c r="B6" s="8" t="str">
        <f>Data_Checks!B6</f>
        <v>AGUILAR</v>
      </c>
      <c r="C6" s="9">
        <f>Data_Checks!C6</f>
        <v>19</v>
      </c>
      <c r="D6" s="10" t="str">
        <f>IF(AND(Data_Checks!D6&lt;&gt;"F",Data_Checks!D6&lt;&gt;"M"),D5,Data_Checks!D6)</f>
        <v>M</v>
      </c>
      <c r="E6" s="10" t="str">
        <f>IF(Data_Checks!E6="",E5,Data_Checks!E6)</f>
        <v>Education Loan</v>
      </c>
      <c r="F6" s="11">
        <f>IF(Data_Checks!F6="",F5,ABS(Data_Checks!F6))</f>
        <v>10000000</v>
      </c>
      <c r="G6" s="11" t="str">
        <f>IF(Data_Checks!G6="",G5,Data_Checks!G6)</f>
        <v>No</v>
      </c>
      <c r="H6" s="13">
        <f>Data_Checks!H6</f>
        <v>0.83217425536876488</v>
      </c>
      <c r="I6" s="23"/>
      <c r="J6" s="8">
        <f>Data_Checks!J6</f>
        <v>20</v>
      </c>
      <c r="K6" s="14">
        <f>IF(Data_Checks!T6="Unreasonable",AVERAGE(K5,K7),ABS(Data_Checks!K6))</f>
        <v>3.1619999999999999</v>
      </c>
      <c r="M6" s="15" t="str">
        <f t="shared" si="0"/>
        <v>OK</v>
      </c>
      <c r="N6" s="10" t="str">
        <f t="shared" si="1"/>
        <v>OK</v>
      </c>
      <c r="O6" s="10" t="str">
        <f t="shared" si="2"/>
        <v>OK</v>
      </c>
      <c r="P6" s="10" t="str">
        <f t="shared" si="3"/>
        <v>OK</v>
      </c>
      <c r="Q6" s="13" t="str">
        <f t="shared" si="5"/>
        <v>OK</v>
      </c>
      <c r="S6" s="8" t="str">
        <f t="shared" ref="S6:S46" si="7">IF(J6=J5+1,"OK","Check")</f>
        <v>OK</v>
      </c>
      <c r="T6" s="13" t="str">
        <f t="shared" si="6"/>
        <v>OK</v>
      </c>
      <c r="V6" s="8" t="str">
        <f t="shared" si="4"/>
        <v>OK</v>
      </c>
      <c r="X6" s="2" t="s">
        <v>530</v>
      </c>
    </row>
    <row r="7" spans="2:24" x14ac:dyDescent="0.35">
      <c r="B7" s="8" t="str">
        <f>Data_Checks!B7</f>
        <v>AGUIRRE</v>
      </c>
      <c r="C7" s="9">
        <f>Data_Checks!C7</f>
        <v>32</v>
      </c>
      <c r="D7" s="10" t="str">
        <f>IF(AND(Data_Checks!D7&lt;&gt;"F",Data_Checks!D7&lt;&gt;"M"),D6,Data_Checks!D7)</f>
        <v>M</v>
      </c>
      <c r="E7" s="10" t="str">
        <f>IF(Data_Checks!E7="",E6,Data_Checks!E7)</f>
        <v>Personal Loan</v>
      </c>
      <c r="F7" s="11">
        <f>IF(Data_Checks!F7="",F6,ABS(Data_Checks!F7))</f>
        <v>12000000</v>
      </c>
      <c r="G7" s="11" t="str">
        <f>IF(Data_Checks!G7="",G6,Data_Checks!G7)</f>
        <v>No</v>
      </c>
      <c r="H7" s="13">
        <f>Data_Checks!H7</f>
        <v>0.61961130286769261</v>
      </c>
      <c r="I7" s="23"/>
      <c r="J7" s="8">
        <f>Data_Checks!J7</f>
        <v>21</v>
      </c>
      <c r="K7" s="14">
        <f>IF(Data_Checks!T7="Unreasonable",AVERAGE(K6,K8),ABS(Data_Checks!K7))</f>
        <v>3.2410000000000001</v>
      </c>
      <c r="M7" s="15" t="str">
        <f t="shared" si="0"/>
        <v>OK</v>
      </c>
      <c r="N7" s="10" t="str">
        <f t="shared" si="1"/>
        <v>OK</v>
      </c>
      <c r="O7" s="10" t="str">
        <f t="shared" si="2"/>
        <v>OK</v>
      </c>
      <c r="P7" s="10" t="str">
        <f t="shared" si="3"/>
        <v>OK</v>
      </c>
      <c r="Q7" s="13" t="str">
        <f t="shared" si="5"/>
        <v>OK</v>
      </c>
      <c r="S7" s="8" t="str">
        <f t="shared" si="7"/>
        <v>OK</v>
      </c>
      <c r="T7" s="13" t="str">
        <f t="shared" si="6"/>
        <v>OK</v>
      </c>
      <c r="V7" s="8" t="str">
        <f t="shared" si="4"/>
        <v>OK</v>
      </c>
      <c r="X7" s="2" t="s">
        <v>531</v>
      </c>
    </row>
    <row r="8" spans="2:24" x14ac:dyDescent="0.35">
      <c r="B8" s="8" t="str">
        <f>Data_Checks!B8</f>
        <v>ALEXANDER</v>
      </c>
      <c r="C8" s="9">
        <f>Data_Checks!C8</f>
        <v>22</v>
      </c>
      <c r="D8" s="10" t="str">
        <f>IF(AND(Data_Checks!D8&lt;&gt;"F",Data_Checks!D8&lt;&gt;"M"),D7,Data_Checks!D8)</f>
        <v>M</v>
      </c>
      <c r="E8" s="10" t="str">
        <f>IF(Data_Checks!E8="",E7,Data_Checks!E8)</f>
        <v>Education Loan</v>
      </c>
      <c r="F8" s="11">
        <f>IF(Data_Checks!F8="",F7,ABS(Data_Checks!F8))</f>
        <v>8000000</v>
      </c>
      <c r="G8" s="11" t="str">
        <f>IF(Data_Checks!G8="",G7,Data_Checks!G8)</f>
        <v>No</v>
      </c>
      <c r="H8" s="13">
        <f>Data_Checks!H8</f>
        <v>-2.0099079015942518</v>
      </c>
      <c r="I8" s="23"/>
      <c r="J8" s="8">
        <f>Data_Checks!J8</f>
        <v>22</v>
      </c>
      <c r="K8" s="14">
        <f>IF(Data_Checks!T8="Unreasonable",AVERAGE(K7,K9),ABS(Data_Checks!K8))</f>
        <v>3.3220000000000001</v>
      </c>
      <c r="M8" s="15" t="str">
        <f t="shared" si="0"/>
        <v>OK</v>
      </c>
      <c r="N8" s="10" t="str">
        <f t="shared" si="1"/>
        <v>OK</v>
      </c>
      <c r="O8" s="10" t="str">
        <f t="shared" si="2"/>
        <v>OK</v>
      </c>
      <c r="P8" s="10" t="str">
        <f t="shared" si="3"/>
        <v>OK</v>
      </c>
      <c r="Q8" s="13" t="str">
        <f t="shared" si="5"/>
        <v>OK</v>
      </c>
      <c r="S8" s="8" t="str">
        <f t="shared" si="7"/>
        <v>OK</v>
      </c>
      <c r="T8" s="13" t="str">
        <f t="shared" si="6"/>
        <v>OK</v>
      </c>
      <c r="V8" s="8" t="str">
        <f t="shared" si="4"/>
        <v>OK</v>
      </c>
    </row>
    <row r="9" spans="2:24" x14ac:dyDescent="0.35">
      <c r="B9" s="8" t="str">
        <f>Data_Checks!B9</f>
        <v>ALLEN</v>
      </c>
      <c r="C9" s="9">
        <f>Data_Checks!C9</f>
        <v>37</v>
      </c>
      <c r="D9" s="10" t="str">
        <f>IF(AND(Data_Checks!D9&lt;&gt;"F",Data_Checks!D9&lt;&gt;"M"),D8,Data_Checks!D9)</f>
        <v>M</v>
      </c>
      <c r="E9" s="10" t="str">
        <f>IF(Data_Checks!E9="",E8,Data_Checks!E9)</f>
        <v>Personal Loan</v>
      </c>
      <c r="F9" s="11">
        <f>IF(Data_Checks!F9="",F8,ABS(Data_Checks!F9))</f>
        <v>12000000</v>
      </c>
      <c r="G9" s="11" t="str">
        <f>IF(Data_Checks!G9="",G8,Data_Checks!G9)</f>
        <v>No</v>
      </c>
      <c r="H9" s="13">
        <f>Data_Checks!H9</f>
        <v>-0.93692640446011888</v>
      </c>
      <c r="I9" s="23"/>
      <c r="J9" s="8">
        <f>Data_Checks!J9</f>
        <v>23</v>
      </c>
      <c r="K9" s="14">
        <f>IF(Data_Checks!T9="Unreasonable",AVERAGE(K8,K10),ABS(Data_Checks!K9))</f>
        <v>3.4049999999999998</v>
      </c>
      <c r="M9" s="15" t="str">
        <f t="shared" si="0"/>
        <v>OK</v>
      </c>
      <c r="N9" s="10" t="str">
        <f t="shared" si="1"/>
        <v>OK</v>
      </c>
      <c r="O9" s="10" t="str">
        <f t="shared" si="2"/>
        <v>OK</v>
      </c>
      <c r="P9" s="10" t="str">
        <f t="shared" si="3"/>
        <v>OK</v>
      </c>
      <c r="Q9" s="13" t="str">
        <f t="shared" si="5"/>
        <v>OK</v>
      </c>
      <c r="S9" s="8" t="str">
        <f t="shared" si="7"/>
        <v>OK</v>
      </c>
      <c r="T9" s="13" t="str">
        <f t="shared" si="6"/>
        <v>OK</v>
      </c>
      <c r="V9" s="8" t="str">
        <f t="shared" si="4"/>
        <v>OK</v>
      </c>
      <c r="X9" s="7" t="s">
        <v>517</v>
      </c>
    </row>
    <row r="10" spans="2:24" x14ac:dyDescent="0.35">
      <c r="B10" s="8" t="str">
        <f>Data_Checks!B10</f>
        <v>ALVARADO</v>
      </c>
      <c r="C10" s="9">
        <f>Data_Checks!C10</f>
        <v>34</v>
      </c>
      <c r="D10" s="10" t="str">
        <f>IF(AND(Data_Checks!D10&lt;&gt;"F",Data_Checks!D10&lt;&gt;"M"),D9,Data_Checks!D10)</f>
        <v>M</v>
      </c>
      <c r="E10" s="10" t="str">
        <f>IF(Data_Checks!E10="",E9,Data_Checks!E10)</f>
        <v>Education Loan</v>
      </c>
      <c r="F10" s="11">
        <f>IF(Data_Checks!F10="",F9,ABS(Data_Checks!F10))</f>
        <v>12000000</v>
      </c>
      <c r="G10" s="11" t="str">
        <f>IF(Data_Checks!G10="",G9,Data_Checks!G10)</f>
        <v>No</v>
      </c>
      <c r="H10" s="13">
        <f>Data_Checks!H10</f>
        <v>0.77959402180307169</v>
      </c>
      <c r="I10" s="23"/>
      <c r="J10" s="8">
        <f>Data_Checks!J10</f>
        <v>24</v>
      </c>
      <c r="K10" s="14">
        <f>IF(Data_Checks!T10="Unreasonable",AVERAGE(K9,K11),ABS(Data_Checks!K10))</f>
        <v>3.49</v>
      </c>
      <c r="M10" s="15" t="str">
        <f t="shared" si="0"/>
        <v>OK</v>
      </c>
      <c r="N10" s="10" t="str">
        <f t="shared" si="1"/>
        <v>OK</v>
      </c>
      <c r="O10" s="10" t="str">
        <f t="shared" si="2"/>
        <v>OK</v>
      </c>
      <c r="P10" s="10" t="str">
        <f t="shared" si="3"/>
        <v>OK</v>
      </c>
      <c r="Q10" s="13" t="str">
        <f t="shared" si="5"/>
        <v>OK</v>
      </c>
      <c r="S10" s="8" t="str">
        <f t="shared" si="7"/>
        <v>OK</v>
      </c>
      <c r="T10" s="13" t="str">
        <f t="shared" si="6"/>
        <v>OK</v>
      </c>
      <c r="V10" s="8" t="str">
        <f t="shared" si="4"/>
        <v>OK</v>
      </c>
      <c r="X10" s="2" t="s">
        <v>530</v>
      </c>
    </row>
    <row r="11" spans="2:24" x14ac:dyDescent="0.35">
      <c r="B11" s="8" t="str">
        <f>Data_Checks!B11</f>
        <v>ALVAREZ</v>
      </c>
      <c r="C11" s="9">
        <f>Data_Checks!C11</f>
        <v>28</v>
      </c>
      <c r="D11" s="10" t="str">
        <f>IF(AND(Data_Checks!D11&lt;&gt;"F",Data_Checks!D11&lt;&gt;"M"),D10,Data_Checks!D11)</f>
        <v>M</v>
      </c>
      <c r="E11" s="10" t="str">
        <f>IF(Data_Checks!E11="",E10,Data_Checks!E11)</f>
        <v>Vehicle Loan</v>
      </c>
      <c r="F11" s="11">
        <f>IF(Data_Checks!F11="",F10,ABS(Data_Checks!F11))</f>
        <v>12000000</v>
      </c>
      <c r="G11" s="11" t="str">
        <f>IF(Data_Checks!G11="",G10,Data_Checks!G11)</f>
        <v>No</v>
      </c>
      <c r="H11" s="13">
        <f>Data_Checks!H11</f>
        <v>1.5913995521727402</v>
      </c>
      <c r="I11" s="23"/>
      <c r="J11" s="8">
        <f>Data_Checks!J11</f>
        <v>25</v>
      </c>
      <c r="K11" s="14">
        <f>IF(Data_Checks!T11="Unreasonable",AVERAGE(K10,K12),ABS(Data_Checks!K11))</f>
        <v>3.577</v>
      </c>
      <c r="M11" s="15" t="str">
        <f t="shared" si="0"/>
        <v>OK</v>
      </c>
      <c r="N11" s="10" t="str">
        <f t="shared" si="1"/>
        <v>OK</v>
      </c>
      <c r="O11" s="10" t="str">
        <f t="shared" si="2"/>
        <v>OK</v>
      </c>
      <c r="P11" s="10" t="str">
        <f t="shared" si="3"/>
        <v>OK</v>
      </c>
      <c r="Q11" s="13" t="str">
        <f t="shared" si="5"/>
        <v>OK</v>
      </c>
      <c r="S11" s="8" t="str">
        <f t="shared" si="7"/>
        <v>OK</v>
      </c>
      <c r="T11" s="13" t="str">
        <f t="shared" si="6"/>
        <v>OK</v>
      </c>
      <c r="V11" s="8" t="str">
        <f t="shared" si="4"/>
        <v>OK</v>
      </c>
      <c r="X11" s="2" t="s">
        <v>534</v>
      </c>
    </row>
    <row r="12" spans="2:24" x14ac:dyDescent="0.35">
      <c r="B12" s="8" t="str">
        <f>Data_Checks!B12</f>
        <v>ANDERSON</v>
      </c>
      <c r="C12" s="9">
        <f>Data_Checks!C12</f>
        <v>47</v>
      </c>
      <c r="D12" s="10" t="str">
        <f>IF(AND(Data_Checks!D12&lt;&gt;"F",Data_Checks!D12&lt;&gt;"M"),D11,Data_Checks!D12)</f>
        <v>M</v>
      </c>
      <c r="E12" s="10" t="str">
        <f>IF(Data_Checks!E12="",E11,Data_Checks!E12)</f>
        <v>Education Loan</v>
      </c>
      <c r="F12" s="11">
        <f>IF(Data_Checks!F12="",F11,ABS(Data_Checks!F12))</f>
        <v>13000000</v>
      </c>
      <c r="G12" s="11" t="str">
        <f>IF(Data_Checks!G12="",G11,Data_Checks!G12)</f>
        <v>No</v>
      </c>
      <c r="H12" s="13">
        <f>Data_Checks!H12</f>
        <v>-0.84163822449810488</v>
      </c>
      <c r="I12" s="23"/>
      <c r="J12" s="8">
        <f>Data_Checks!J12</f>
        <v>26</v>
      </c>
      <c r="K12" s="14">
        <f>IF(Data_Checks!T12="Unreasonable",AVERAGE(K11,K13),ABS(Data_Checks!K12))</f>
        <v>3.6659999999999999</v>
      </c>
      <c r="M12" s="15" t="str">
        <f t="shared" si="0"/>
        <v>OK</v>
      </c>
      <c r="N12" s="10" t="str">
        <f t="shared" si="1"/>
        <v>OK</v>
      </c>
      <c r="O12" s="10" t="str">
        <f t="shared" si="2"/>
        <v>OK</v>
      </c>
      <c r="P12" s="10" t="str">
        <f t="shared" si="3"/>
        <v>OK</v>
      </c>
      <c r="Q12" s="13" t="str">
        <f t="shared" si="5"/>
        <v>OK</v>
      </c>
      <c r="S12" s="8" t="str">
        <f t="shared" si="7"/>
        <v>OK</v>
      </c>
      <c r="T12" s="13" t="str">
        <f t="shared" si="6"/>
        <v>OK</v>
      </c>
      <c r="V12" s="8" t="str">
        <f t="shared" si="4"/>
        <v>OK</v>
      </c>
    </row>
    <row r="13" spans="2:24" x14ac:dyDescent="0.35">
      <c r="B13" s="8" t="str">
        <f>Data_Checks!B13</f>
        <v>ANDREWS</v>
      </c>
      <c r="C13" s="9">
        <f>Data_Checks!C13</f>
        <v>40</v>
      </c>
      <c r="D13" s="10" t="str">
        <f>IF(AND(Data_Checks!D13&lt;&gt;"F",Data_Checks!D13&lt;&gt;"M"),D12,Data_Checks!D13)</f>
        <v>M</v>
      </c>
      <c r="E13" s="10" t="str">
        <f>IF(Data_Checks!E13="",E12,Data_Checks!E13)</f>
        <v>Home Loan</v>
      </c>
      <c r="F13" s="11">
        <f>IF(Data_Checks!F13="",F12,ABS(Data_Checks!F13))</f>
        <v>9000000</v>
      </c>
      <c r="G13" s="11" t="str">
        <f>IF(Data_Checks!G13="",G12,Data_Checks!G13)</f>
        <v>No</v>
      </c>
      <c r="H13" s="13">
        <f>Data_Checks!H13</f>
        <v>-0.29295494855786119</v>
      </c>
      <c r="I13" s="23"/>
      <c r="J13" s="8">
        <f>Data_Checks!J13</f>
        <v>27</v>
      </c>
      <c r="K13" s="14">
        <f>IF(Data_Checks!T13="Unreasonable",AVERAGE(K12,K14),ABS(Data_Checks!K13))</f>
        <v>3.758</v>
      </c>
      <c r="M13" s="15" t="str">
        <f t="shared" si="0"/>
        <v>OK</v>
      </c>
      <c r="N13" s="10" t="str">
        <f t="shared" si="1"/>
        <v>OK</v>
      </c>
      <c r="O13" s="10" t="str">
        <f t="shared" si="2"/>
        <v>OK</v>
      </c>
      <c r="P13" s="10" t="str">
        <f t="shared" si="3"/>
        <v>OK</v>
      </c>
      <c r="Q13" s="13" t="str">
        <f t="shared" si="5"/>
        <v>OK</v>
      </c>
      <c r="S13" s="8" t="str">
        <f t="shared" si="7"/>
        <v>OK</v>
      </c>
      <c r="T13" s="13" t="str">
        <f t="shared" si="6"/>
        <v>OK</v>
      </c>
      <c r="V13" s="8" t="str">
        <f t="shared" si="4"/>
        <v>OK</v>
      </c>
      <c r="X13" s="7" t="s">
        <v>4</v>
      </c>
    </row>
    <row r="14" spans="2:24" x14ac:dyDescent="0.35">
      <c r="B14" s="8" t="str">
        <f>Data_Checks!B14</f>
        <v>ARMSTRONG</v>
      </c>
      <c r="C14" s="9">
        <f>Data_Checks!C14</f>
        <v>29</v>
      </c>
      <c r="D14" s="10" t="str">
        <f>IF(AND(Data_Checks!D14&lt;&gt;"F",Data_Checks!D14&lt;&gt;"M"),D13,Data_Checks!D14)</f>
        <v>M</v>
      </c>
      <c r="E14" s="10" t="str">
        <f>IF(Data_Checks!E14="",E13,Data_Checks!E14)</f>
        <v>Vehicle Loan</v>
      </c>
      <c r="F14" s="11">
        <f>IF(Data_Checks!F14="",F13,ABS(Data_Checks!F14))</f>
        <v>12000000</v>
      </c>
      <c r="G14" s="11" t="str">
        <f>IF(Data_Checks!G14="",G13,Data_Checks!G14)</f>
        <v>No</v>
      </c>
      <c r="H14" s="13">
        <f>Data_Checks!H14</f>
        <v>0.64105116979468679</v>
      </c>
      <c r="I14" s="23"/>
      <c r="J14" s="8">
        <f>Data_Checks!J14</f>
        <v>28</v>
      </c>
      <c r="K14" s="14">
        <f>IF(Data_Checks!T14="Unreasonable",AVERAGE(K13,K15),ABS(Data_Checks!K14))</f>
        <v>3.8519499999999995</v>
      </c>
      <c r="M14" s="15" t="str">
        <f t="shared" si="0"/>
        <v>OK</v>
      </c>
      <c r="N14" s="10" t="str">
        <f t="shared" si="1"/>
        <v>OK</v>
      </c>
      <c r="O14" s="10" t="str">
        <f t="shared" si="2"/>
        <v>OK</v>
      </c>
      <c r="P14" s="10" t="str">
        <f t="shared" si="3"/>
        <v>OK</v>
      </c>
      <c r="Q14" s="13" t="str">
        <f t="shared" si="5"/>
        <v>OK</v>
      </c>
      <c r="S14" s="8" t="str">
        <f t="shared" si="7"/>
        <v>OK</v>
      </c>
      <c r="T14" s="13" t="str">
        <f t="shared" si="6"/>
        <v>OK</v>
      </c>
      <c r="V14" s="8" t="str">
        <f t="shared" si="4"/>
        <v>OK</v>
      </c>
      <c r="X14" s="2" t="s">
        <v>533</v>
      </c>
    </row>
    <row r="15" spans="2:24" x14ac:dyDescent="0.35">
      <c r="B15" s="8" t="str">
        <f>Data_Checks!B15</f>
        <v>ARNOLD</v>
      </c>
      <c r="C15" s="9">
        <f>Data_Checks!C15</f>
        <v>49</v>
      </c>
      <c r="D15" s="10" t="str">
        <f>IF(AND(Data_Checks!D15&lt;&gt;"F",Data_Checks!D15&lt;&gt;"M"),D14,Data_Checks!D15)</f>
        <v>M</v>
      </c>
      <c r="E15" s="10" t="str">
        <f>IF(Data_Checks!E15="",E14,Data_Checks!E15)</f>
        <v>Home Loan</v>
      </c>
      <c r="F15" s="11">
        <f>IF(Data_Checks!F15="",F14,ABS(Data_Checks!F15))</f>
        <v>8000000</v>
      </c>
      <c r="G15" s="11" t="str">
        <f>IF(Data_Checks!G15="",G14,Data_Checks!G15)</f>
        <v>No</v>
      </c>
      <c r="H15" s="13">
        <f>Data_Checks!H15</f>
        <v>0.61863857040635661</v>
      </c>
      <c r="I15" s="23"/>
      <c r="J15" s="8">
        <f>Data_Checks!J15</f>
        <v>29</v>
      </c>
      <c r="K15" s="14">
        <f>IF(Data_Checks!T15="Unreasonable",AVERAGE(K14,K16),ABS(Data_Checks!K15))</f>
        <v>3.948</v>
      </c>
      <c r="M15" s="15" t="str">
        <f t="shared" si="0"/>
        <v>OK</v>
      </c>
      <c r="N15" s="10" t="str">
        <f t="shared" si="1"/>
        <v>OK</v>
      </c>
      <c r="O15" s="10" t="str">
        <f t="shared" si="2"/>
        <v>OK</v>
      </c>
      <c r="P15" s="10" t="str">
        <f t="shared" si="3"/>
        <v>OK</v>
      </c>
      <c r="Q15" s="13" t="str">
        <f t="shared" si="5"/>
        <v>OK</v>
      </c>
      <c r="S15" s="8" t="str">
        <f t="shared" si="7"/>
        <v>OK</v>
      </c>
      <c r="T15" s="13" t="str">
        <f t="shared" si="6"/>
        <v>OK</v>
      </c>
      <c r="V15" s="8" t="str">
        <f t="shared" si="4"/>
        <v>OK</v>
      </c>
      <c r="X15" s="2" t="s">
        <v>532</v>
      </c>
    </row>
    <row r="16" spans="2:24" x14ac:dyDescent="0.35">
      <c r="B16" s="8" t="str">
        <f>Data_Checks!B16</f>
        <v>AUSTIN</v>
      </c>
      <c r="C16" s="9">
        <f>Data_Checks!C16</f>
        <v>60</v>
      </c>
      <c r="D16" s="10" t="str">
        <f>IF(AND(Data_Checks!D16&lt;&gt;"F",Data_Checks!D16&lt;&gt;"M"),D15,Data_Checks!D16)</f>
        <v>M</v>
      </c>
      <c r="E16" s="10" t="str">
        <f>IF(Data_Checks!E16="",E15,Data_Checks!E16)</f>
        <v>Education Loan</v>
      </c>
      <c r="F16" s="11">
        <f>IF(Data_Checks!F16="",F15,ABS(Data_Checks!F16))</f>
        <v>10000000</v>
      </c>
      <c r="G16" s="11" t="str">
        <f>IF(Data_Checks!G16="",G15,Data_Checks!G16)</f>
        <v>No</v>
      </c>
      <c r="H16" s="13">
        <f>Data_Checks!H16</f>
        <v>-0.25982288226133693</v>
      </c>
      <c r="I16" s="23"/>
      <c r="J16" s="8">
        <f>Data_Checks!J16</f>
        <v>30</v>
      </c>
      <c r="K16" s="14">
        <f>IF(Data_Checks!T16="Unreasonable",AVERAGE(K15,K17),ABS(Data_Checks!K16))</f>
        <v>4.0469999999999997</v>
      </c>
      <c r="M16" s="15" t="str">
        <f t="shared" si="0"/>
        <v>OK</v>
      </c>
      <c r="N16" s="10" t="str">
        <f t="shared" si="1"/>
        <v>OK</v>
      </c>
      <c r="O16" s="10" t="str">
        <f t="shared" si="2"/>
        <v>OK</v>
      </c>
      <c r="P16" s="10" t="str">
        <f t="shared" si="3"/>
        <v>OK</v>
      </c>
      <c r="Q16" s="13" t="str">
        <f t="shared" si="5"/>
        <v>OK</v>
      </c>
      <c r="S16" s="8" t="str">
        <f t="shared" si="7"/>
        <v>OK</v>
      </c>
      <c r="T16" s="13" t="str">
        <f t="shared" si="6"/>
        <v>OK</v>
      </c>
      <c r="V16" s="8" t="str">
        <f t="shared" si="4"/>
        <v>OK</v>
      </c>
    </row>
    <row r="17" spans="2:24" x14ac:dyDescent="0.35">
      <c r="B17" s="8" t="str">
        <f>Data_Checks!B17</f>
        <v>AVILA</v>
      </c>
      <c r="C17" s="9">
        <f>Data_Checks!C17</f>
        <v>59</v>
      </c>
      <c r="D17" s="10" t="str">
        <f>IF(AND(Data_Checks!D17&lt;&gt;"F",Data_Checks!D17&lt;&gt;"M"),D16,Data_Checks!D17)</f>
        <v>M</v>
      </c>
      <c r="E17" s="10" t="str">
        <f>IF(Data_Checks!E17="",E16,Data_Checks!E17)</f>
        <v>Vehicle Loan</v>
      </c>
      <c r="F17" s="11">
        <f>IF(Data_Checks!F17="",F16,ABS(Data_Checks!F17))</f>
        <v>9000000</v>
      </c>
      <c r="G17" s="11" t="str">
        <f>IF(Data_Checks!G17="",G16,Data_Checks!G17)</f>
        <v>Yes</v>
      </c>
      <c r="H17" s="13">
        <f>Data_Checks!H17</f>
        <v>1.704851169496554</v>
      </c>
      <c r="I17" s="23"/>
      <c r="J17" s="8">
        <f>Data_Checks!J17</f>
        <v>31</v>
      </c>
      <c r="K17" s="14">
        <f>IF(Data_Checks!T17="Unreasonable",AVERAGE(K16,K18),ABS(Data_Checks!K17))</f>
        <v>4.1494999999999997</v>
      </c>
      <c r="M17" s="15" t="str">
        <f t="shared" si="0"/>
        <v>OK</v>
      </c>
      <c r="N17" s="10" t="str">
        <f t="shared" si="1"/>
        <v>OK</v>
      </c>
      <c r="O17" s="10" t="str">
        <f t="shared" si="2"/>
        <v>OK</v>
      </c>
      <c r="P17" s="10" t="str">
        <f t="shared" si="3"/>
        <v>OK</v>
      </c>
      <c r="Q17" s="13" t="str">
        <f t="shared" si="5"/>
        <v>OK</v>
      </c>
      <c r="S17" s="8" t="str">
        <f t="shared" si="7"/>
        <v>OK</v>
      </c>
      <c r="T17" s="13" t="str">
        <f t="shared" si="6"/>
        <v>OK</v>
      </c>
      <c r="V17" s="8" t="str">
        <f t="shared" si="4"/>
        <v>OK</v>
      </c>
      <c r="X17" s="7" t="s">
        <v>5</v>
      </c>
    </row>
    <row r="18" spans="2:24" x14ac:dyDescent="0.35">
      <c r="B18" s="8" t="str">
        <f>Data_Checks!B18</f>
        <v>AYALA</v>
      </c>
      <c r="C18" s="9">
        <f>Data_Checks!C18</f>
        <v>30</v>
      </c>
      <c r="D18" s="10" t="str">
        <f>IF(AND(Data_Checks!D18&lt;&gt;"F",Data_Checks!D18&lt;&gt;"M"),D17,Data_Checks!D18)</f>
        <v>M</v>
      </c>
      <c r="E18" s="10" t="str">
        <f>IF(Data_Checks!E18="",E17,Data_Checks!E18)</f>
        <v>Personal Loan</v>
      </c>
      <c r="F18" s="11">
        <f>IF(Data_Checks!F18="",F17,ABS(Data_Checks!F18))</f>
        <v>13000000</v>
      </c>
      <c r="G18" s="11" t="str">
        <f>IF(Data_Checks!G18="",G17,Data_Checks!G18)</f>
        <v>No</v>
      </c>
      <c r="H18" s="13">
        <f>Data_Checks!H18</f>
        <v>-1.9498275450587499</v>
      </c>
      <c r="I18" s="23"/>
      <c r="J18" s="8">
        <f>Data_Checks!J18</f>
        <v>32</v>
      </c>
      <c r="K18" s="14">
        <f>IF(Data_Checks!T18="Unreasonable",AVERAGE(K17,K19),ABS(Data_Checks!K18))</f>
        <v>4.2519999999999998</v>
      </c>
      <c r="M18" s="15" t="str">
        <f t="shared" si="0"/>
        <v>OK</v>
      </c>
      <c r="N18" s="10" t="str">
        <f t="shared" si="1"/>
        <v>OK</v>
      </c>
      <c r="O18" s="10" t="str">
        <f t="shared" si="2"/>
        <v>OK</v>
      </c>
      <c r="P18" s="10" t="str">
        <f t="shared" si="3"/>
        <v>OK</v>
      </c>
      <c r="Q18" s="13" t="str">
        <f t="shared" si="5"/>
        <v>OK</v>
      </c>
      <c r="S18" s="8" t="str">
        <f t="shared" si="7"/>
        <v>OK</v>
      </c>
      <c r="T18" s="13" t="str">
        <f t="shared" si="6"/>
        <v>OK</v>
      </c>
      <c r="V18" s="8" t="str">
        <f t="shared" si="4"/>
        <v>OK</v>
      </c>
      <c r="X18" s="2" t="s">
        <v>535</v>
      </c>
    </row>
    <row r="19" spans="2:24" x14ac:dyDescent="0.35">
      <c r="B19" s="8" t="str">
        <f>Data_Checks!B19</f>
        <v>BAILEY</v>
      </c>
      <c r="C19" s="9">
        <f>Data_Checks!C19</f>
        <v>24</v>
      </c>
      <c r="D19" s="10" t="str">
        <f>IF(AND(Data_Checks!D19&lt;&gt;"F",Data_Checks!D19&lt;&gt;"M"),D18,Data_Checks!D19)</f>
        <v>F</v>
      </c>
      <c r="E19" s="10" t="str">
        <f>IF(Data_Checks!E19="",E18,Data_Checks!E19)</f>
        <v>Home Loan</v>
      </c>
      <c r="F19" s="11">
        <f>IF(Data_Checks!F19="",F18,ABS(Data_Checks!F19))</f>
        <v>13000000</v>
      </c>
      <c r="G19" s="11" t="str">
        <f>IF(Data_Checks!G19="",G18,Data_Checks!G19)</f>
        <v>No</v>
      </c>
      <c r="H19" s="13">
        <f>Data_Checks!H19</f>
        <v>1.1108306892539845</v>
      </c>
      <c r="I19" s="23"/>
      <c r="J19" s="8">
        <f>Data_Checks!J19</f>
        <v>33</v>
      </c>
      <c r="K19" s="14">
        <f>IF(Data_Checks!T19="Unreasonable",AVERAGE(K18,K20),ABS(Data_Checks!K19))</f>
        <v>4.3579999999999997</v>
      </c>
      <c r="M19" s="15" t="str">
        <f t="shared" si="0"/>
        <v>OK</v>
      </c>
      <c r="N19" s="10" t="str">
        <f t="shared" si="1"/>
        <v>OK</v>
      </c>
      <c r="O19" s="10" t="str">
        <f t="shared" si="2"/>
        <v>OK</v>
      </c>
      <c r="P19" s="10" t="str">
        <f t="shared" si="3"/>
        <v>OK</v>
      </c>
      <c r="Q19" s="13" t="str">
        <f t="shared" si="5"/>
        <v>OK</v>
      </c>
      <c r="S19" s="8" t="str">
        <f t="shared" si="7"/>
        <v>OK</v>
      </c>
      <c r="T19" s="13" t="str">
        <f t="shared" si="6"/>
        <v>OK</v>
      </c>
      <c r="V19" s="8" t="str">
        <f t="shared" si="4"/>
        <v>OK</v>
      </c>
      <c r="X19" s="2" t="s">
        <v>529</v>
      </c>
    </row>
    <row r="20" spans="2:24" x14ac:dyDescent="0.35">
      <c r="B20" s="8" t="str">
        <f>Data_Checks!B20</f>
        <v>BAKER</v>
      </c>
      <c r="C20" s="9">
        <f>Data_Checks!C20</f>
        <v>46</v>
      </c>
      <c r="D20" s="10" t="str">
        <f>IF(AND(Data_Checks!D20&lt;&gt;"F",Data_Checks!D20&lt;&gt;"M"),D19,Data_Checks!D20)</f>
        <v>F</v>
      </c>
      <c r="E20" s="10" t="str">
        <f>IF(Data_Checks!E20="",E19,Data_Checks!E20)</f>
        <v>Vehicle Loan</v>
      </c>
      <c r="F20" s="11">
        <f>IF(Data_Checks!F20="",F19,ABS(Data_Checks!F20))</f>
        <v>11000000</v>
      </c>
      <c r="G20" s="11" t="str">
        <f>IF(Data_Checks!G20="",G19,Data_Checks!G20)</f>
        <v>No</v>
      </c>
      <c r="H20" s="13">
        <f>Data_Checks!H20</f>
        <v>-0.4869390898787514</v>
      </c>
      <c r="I20" s="23"/>
      <c r="J20" s="8">
        <f>Data_Checks!J20</f>
        <v>34</v>
      </c>
      <c r="K20" s="14">
        <f>IF(Data_Checks!T20="Unreasonable",AVERAGE(K19,K21),ABS(Data_Checks!K20))</f>
        <v>4.4669999999999996</v>
      </c>
      <c r="M20" s="15" t="str">
        <f t="shared" si="0"/>
        <v>OK</v>
      </c>
      <c r="N20" s="10" t="str">
        <f t="shared" si="1"/>
        <v>OK</v>
      </c>
      <c r="O20" s="10" t="str">
        <f t="shared" si="2"/>
        <v>OK</v>
      </c>
      <c r="P20" s="10" t="str">
        <f t="shared" si="3"/>
        <v>OK</v>
      </c>
      <c r="Q20" s="13" t="str">
        <f t="shared" si="5"/>
        <v>OK</v>
      </c>
      <c r="S20" s="8" t="str">
        <f t="shared" si="7"/>
        <v>OK</v>
      </c>
      <c r="T20" s="13" t="str">
        <f t="shared" si="6"/>
        <v>OK</v>
      </c>
      <c r="V20" s="8" t="str">
        <f t="shared" si="4"/>
        <v>OK</v>
      </c>
      <c r="X20" s="2" t="s">
        <v>536</v>
      </c>
    </row>
    <row r="21" spans="2:24" x14ac:dyDescent="0.35">
      <c r="B21" s="8" t="str">
        <f>Data_Checks!B21</f>
        <v>BALDWIN</v>
      </c>
      <c r="C21" s="9">
        <f>Data_Checks!C21</f>
        <v>27</v>
      </c>
      <c r="D21" s="10" t="str">
        <f>IF(AND(Data_Checks!D21&lt;&gt;"F",Data_Checks!D21&lt;&gt;"M"),D20,Data_Checks!D21)</f>
        <v>M</v>
      </c>
      <c r="E21" s="10" t="str">
        <f>IF(Data_Checks!E21="",E20,Data_Checks!E21)</f>
        <v>Vehicle Loan</v>
      </c>
      <c r="F21" s="11">
        <f>IF(Data_Checks!F21="",F20,ABS(Data_Checks!F21))</f>
        <v>11000000</v>
      </c>
      <c r="G21" s="11" t="str">
        <f>IF(Data_Checks!G21="",G20,Data_Checks!G21)</f>
        <v>No</v>
      </c>
      <c r="H21" s="13">
        <f>Data_Checks!H21</f>
        <v>-0.63516689881952693</v>
      </c>
      <c r="I21" s="23"/>
      <c r="J21" s="8">
        <f>Data_Checks!J21</f>
        <v>35</v>
      </c>
      <c r="K21" s="14">
        <f>IF(Data_Checks!T21="Unreasonable",AVERAGE(K20,K22),ABS(Data_Checks!K21))</f>
        <v>4.5789999999999997</v>
      </c>
      <c r="M21" s="15" t="str">
        <f t="shared" si="0"/>
        <v>OK</v>
      </c>
      <c r="N21" s="10" t="str">
        <f t="shared" si="1"/>
        <v>OK</v>
      </c>
      <c r="O21" s="10" t="str">
        <f t="shared" si="2"/>
        <v>OK</v>
      </c>
      <c r="P21" s="10" t="str">
        <f t="shared" si="3"/>
        <v>OK</v>
      </c>
      <c r="Q21" s="13" t="str">
        <f t="shared" si="5"/>
        <v>OK</v>
      </c>
      <c r="S21" s="8" t="str">
        <f t="shared" si="7"/>
        <v>OK</v>
      </c>
      <c r="T21" s="13" t="str">
        <f t="shared" si="6"/>
        <v>OK</v>
      </c>
      <c r="V21" s="8" t="str">
        <f t="shared" si="4"/>
        <v>OK</v>
      </c>
      <c r="X21" s="2" t="s">
        <v>531</v>
      </c>
    </row>
    <row r="22" spans="2:24" x14ac:dyDescent="0.35">
      <c r="B22" s="8" t="str">
        <f>Data_Checks!B22</f>
        <v>BANKS</v>
      </c>
      <c r="C22" s="9">
        <f>Data_Checks!C22</f>
        <v>27</v>
      </c>
      <c r="D22" s="10" t="str">
        <f>IF(AND(Data_Checks!D22&lt;&gt;"F",Data_Checks!D22&lt;&gt;"M"),D21,Data_Checks!D22)</f>
        <v>M</v>
      </c>
      <c r="E22" s="10" t="str">
        <f>IF(Data_Checks!E22="",E21,Data_Checks!E22)</f>
        <v>Personal Loan</v>
      </c>
      <c r="F22" s="11">
        <f>IF(Data_Checks!F22="",F21,ABS(Data_Checks!F22))</f>
        <v>10000000</v>
      </c>
      <c r="G22" s="11" t="str">
        <f>IF(Data_Checks!G22="",G21,Data_Checks!G22)</f>
        <v>No</v>
      </c>
      <c r="H22" s="13">
        <f>Data_Checks!H22</f>
        <v>-0.34206237560412306</v>
      </c>
      <c r="I22" s="23"/>
      <c r="J22" s="8">
        <f>Data_Checks!J22</f>
        <v>36</v>
      </c>
      <c r="K22" s="14">
        <f>IF(Data_Checks!T22="Unreasonable",AVERAGE(K21,K23),ABS(Data_Checks!K22))</f>
        <v>4.6929999999999996</v>
      </c>
      <c r="M22" s="15" t="str">
        <f t="shared" si="0"/>
        <v>OK</v>
      </c>
      <c r="N22" s="10" t="str">
        <f t="shared" si="1"/>
        <v>OK</v>
      </c>
      <c r="O22" s="10" t="str">
        <f t="shared" si="2"/>
        <v>OK</v>
      </c>
      <c r="P22" s="10" t="str">
        <f t="shared" si="3"/>
        <v>OK</v>
      </c>
      <c r="Q22" s="13" t="str">
        <f t="shared" si="5"/>
        <v>OK</v>
      </c>
      <c r="S22" s="8" t="str">
        <f t="shared" si="7"/>
        <v>OK</v>
      </c>
      <c r="T22" s="13" t="str">
        <f t="shared" si="6"/>
        <v>OK</v>
      </c>
      <c r="V22" s="8" t="str">
        <f t="shared" si="4"/>
        <v>OK</v>
      </c>
    </row>
    <row r="23" spans="2:24" x14ac:dyDescent="0.35">
      <c r="B23" s="8" t="str">
        <f>Data_Checks!B23</f>
        <v>BARBER</v>
      </c>
      <c r="C23" s="9">
        <f>Data_Checks!C23</f>
        <v>45</v>
      </c>
      <c r="D23" s="10" t="str">
        <f>IF(AND(Data_Checks!D23&lt;&gt;"F",Data_Checks!D23&lt;&gt;"M"),D22,Data_Checks!D23)</f>
        <v>F</v>
      </c>
      <c r="E23" s="10" t="str">
        <f>IF(Data_Checks!E23="",E22,Data_Checks!E23)</f>
        <v>Education Loan</v>
      </c>
      <c r="F23" s="11">
        <f>IF(Data_Checks!F23="",F22,ABS(Data_Checks!F23))</f>
        <v>13000000</v>
      </c>
      <c r="G23" s="11" t="str">
        <f>IF(Data_Checks!G23="",G22,Data_Checks!G23)</f>
        <v>No</v>
      </c>
      <c r="H23" s="13">
        <f>Data_Checks!H23</f>
        <v>-0.53936173991096703</v>
      </c>
      <c r="I23" s="23"/>
      <c r="J23" s="8">
        <f>Data_Checks!J23</f>
        <v>37</v>
      </c>
      <c r="K23" s="14">
        <f>IF(Data_Checks!T23="Unreasonable",AVERAGE(K22,K24),ABS(Data_Checks!K23))</f>
        <v>4.8099999999999996</v>
      </c>
      <c r="M23" s="15" t="str">
        <f t="shared" si="0"/>
        <v>OK</v>
      </c>
      <c r="N23" s="10" t="str">
        <f t="shared" si="1"/>
        <v>OK</v>
      </c>
      <c r="O23" s="10" t="str">
        <f t="shared" si="2"/>
        <v>OK</v>
      </c>
      <c r="P23" s="10" t="str">
        <f t="shared" si="3"/>
        <v>OK</v>
      </c>
      <c r="Q23" s="13" t="str">
        <f t="shared" si="5"/>
        <v>OK</v>
      </c>
      <c r="S23" s="8" t="str">
        <f t="shared" si="7"/>
        <v>OK</v>
      </c>
      <c r="T23" s="13" t="str">
        <f t="shared" si="6"/>
        <v>OK</v>
      </c>
      <c r="V23" s="8" t="str">
        <f t="shared" si="4"/>
        <v>OK</v>
      </c>
      <c r="X23" s="7" t="s">
        <v>495</v>
      </c>
    </row>
    <row r="24" spans="2:24" x14ac:dyDescent="0.35">
      <c r="B24" s="8" t="str">
        <f>Data_Checks!B24</f>
        <v>BARKER</v>
      </c>
      <c r="C24" s="9">
        <f>Data_Checks!C24</f>
        <v>44</v>
      </c>
      <c r="D24" s="10" t="str">
        <f>IF(AND(Data_Checks!D24&lt;&gt;"F",Data_Checks!D24&lt;&gt;"M"),D23,Data_Checks!D24)</f>
        <v>F</v>
      </c>
      <c r="E24" s="10" t="str">
        <f>IF(Data_Checks!E24="",E23,Data_Checks!E24)</f>
        <v>Personal Loan</v>
      </c>
      <c r="F24" s="11">
        <f>IF(Data_Checks!F24="",F23,ABS(Data_Checks!F24))</f>
        <v>10000000</v>
      </c>
      <c r="G24" s="11" t="str">
        <f>IF(Data_Checks!G24="",G23,Data_Checks!G24)</f>
        <v>No</v>
      </c>
      <c r="H24" s="13">
        <f>Data_Checks!H24</f>
        <v>-1.2532378408301672</v>
      </c>
      <c r="I24" s="23"/>
      <c r="J24" s="8">
        <f>Data_Checks!J24</f>
        <v>38</v>
      </c>
      <c r="K24" s="14">
        <f>IF(Data_Checks!T24="Unreasonable",AVERAGE(K23,K25),ABS(Data_Checks!K24))</f>
        <v>4.93</v>
      </c>
      <c r="M24" s="15" t="str">
        <f t="shared" si="0"/>
        <v>OK</v>
      </c>
      <c r="N24" s="10" t="str">
        <f t="shared" si="1"/>
        <v>OK</v>
      </c>
      <c r="O24" s="10" t="str">
        <f t="shared" si="2"/>
        <v>OK</v>
      </c>
      <c r="P24" s="10" t="str">
        <f t="shared" si="3"/>
        <v>OK</v>
      </c>
      <c r="Q24" s="13" t="str">
        <f t="shared" si="5"/>
        <v>OK</v>
      </c>
      <c r="S24" s="8" t="str">
        <f t="shared" si="7"/>
        <v>OK</v>
      </c>
      <c r="T24" s="13" t="str">
        <f t="shared" si="6"/>
        <v>OK</v>
      </c>
      <c r="V24" s="8" t="str">
        <f t="shared" si="4"/>
        <v>OK</v>
      </c>
      <c r="X24" s="2" t="s">
        <v>537</v>
      </c>
    </row>
    <row r="25" spans="2:24" x14ac:dyDescent="0.35">
      <c r="B25" s="8" t="str">
        <f>Data_Checks!B25</f>
        <v>BARNES</v>
      </c>
      <c r="C25" s="9">
        <f>Data_Checks!C25</f>
        <v>29</v>
      </c>
      <c r="D25" s="10" t="str">
        <f>IF(AND(Data_Checks!D25&lt;&gt;"F",Data_Checks!D25&lt;&gt;"M"),D24,Data_Checks!D25)</f>
        <v>M</v>
      </c>
      <c r="E25" s="10" t="str">
        <f>IF(Data_Checks!E25="",E24,Data_Checks!E25)</f>
        <v>Vehicle Loan</v>
      </c>
      <c r="F25" s="11">
        <f>IF(Data_Checks!F25="",F24,ABS(Data_Checks!F25))</f>
        <v>14000000</v>
      </c>
      <c r="G25" s="11" t="str">
        <f>IF(Data_Checks!G25="",G24,Data_Checks!G25)</f>
        <v>No</v>
      </c>
      <c r="H25" s="13">
        <f>Data_Checks!H25</f>
        <v>2.1014225580258332E-2</v>
      </c>
      <c r="I25" s="23"/>
      <c r="J25" s="8">
        <f>Data_Checks!J25</f>
        <v>39</v>
      </c>
      <c r="K25" s="14">
        <f>IF(Data_Checks!T25="Unreasonable",AVERAGE(K24,K26),ABS(Data_Checks!K25))</f>
        <v>5.0529999999999999</v>
      </c>
      <c r="M25" s="15" t="str">
        <f t="shared" si="0"/>
        <v>OK</v>
      </c>
      <c r="N25" s="10" t="str">
        <f t="shared" si="1"/>
        <v>OK</v>
      </c>
      <c r="O25" s="10" t="str">
        <f t="shared" si="2"/>
        <v>OK</v>
      </c>
      <c r="P25" s="10" t="str">
        <f t="shared" si="3"/>
        <v>OK</v>
      </c>
      <c r="Q25" s="13" t="str">
        <f t="shared" si="5"/>
        <v>OK</v>
      </c>
      <c r="S25" s="8" t="str">
        <f t="shared" si="7"/>
        <v>OK</v>
      </c>
      <c r="T25" s="13" t="str">
        <f t="shared" si="6"/>
        <v>OK</v>
      </c>
      <c r="V25" s="8" t="str">
        <f t="shared" si="4"/>
        <v>OK</v>
      </c>
      <c r="X25" s="2" t="s">
        <v>538</v>
      </c>
    </row>
    <row r="26" spans="2:24" x14ac:dyDescent="0.35">
      <c r="B26" s="8" t="str">
        <f>Data_Checks!B26</f>
        <v>BARNETT</v>
      </c>
      <c r="C26" s="9">
        <f>Data_Checks!C26</f>
        <v>30</v>
      </c>
      <c r="D26" s="10" t="str">
        <f>IF(AND(Data_Checks!D26&lt;&gt;"F",Data_Checks!D26&lt;&gt;"M"),D25,Data_Checks!D26)</f>
        <v>M</v>
      </c>
      <c r="E26" s="10" t="str">
        <f>IF(Data_Checks!E26="",E25,Data_Checks!E26)</f>
        <v>Education Loan</v>
      </c>
      <c r="F26" s="11">
        <f>IF(Data_Checks!F26="",F25,ABS(Data_Checks!F26))</f>
        <v>11000000</v>
      </c>
      <c r="G26" s="11" t="str">
        <f>IF(Data_Checks!G26="",G25,Data_Checks!G26)</f>
        <v>No</v>
      </c>
      <c r="H26" s="13">
        <f>Data_Checks!H26</f>
        <v>-0.77461629926297804</v>
      </c>
      <c r="I26" s="23"/>
      <c r="J26" s="8">
        <f>Data_Checks!J26</f>
        <v>40</v>
      </c>
      <c r="K26" s="14">
        <f>IF(Data_Checks!T26="Unreasonable",AVERAGE(K25,K27),ABS(Data_Checks!K26))</f>
        <v>5.1790000000000003</v>
      </c>
      <c r="M26" s="15" t="str">
        <f t="shared" si="0"/>
        <v>OK</v>
      </c>
      <c r="N26" s="10" t="str">
        <f t="shared" si="1"/>
        <v>OK</v>
      </c>
      <c r="O26" s="10" t="str">
        <f t="shared" si="2"/>
        <v>OK</v>
      </c>
      <c r="P26" s="10" t="str">
        <f t="shared" si="3"/>
        <v>OK</v>
      </c>
      <c r="Q26" s="13" t="str">
        <f t="shared" si="5"/>
        <v>OK</v>
      </c>
      <c r="S26" s="8" t="str">
        <f t="shared" si="7"/>
        <v>OK</v>
      </c>
      <c r="T26" s="13" t="str">
        <f t="shared" si="6"/>
        <v>OK</v>
      </c>
      <c r="V26" s="8" t="str">
        <f t="shared" si="4"/>
        <v>OK</v>
      </c>
    </row>
    <row r="27" spans="2:24" x14ac:dyDescent="0.35">
      <c r="B27" s="8" t="str">
        <f>Data_Checks!B27</f>
        <v>BARRETT</v>
      </c>
      <c r="C27" s="9">
        <f>Data_Checks!C27</f>
        <v>39</v>
      </c>
      <c r="D27" s="10" t="str">
        <f>IF(AND(Data_Checks!D27&lt;&gt;"F",Data_Checks!D27&lt;&gt;"M"),D26,Data_Checks!D27)</f>
        <v>F</v>
      </c>
      <c r="E27" s="10" t="str">
        <f>IF(Data_Checks!E27="",E26,Data_Checks!E27)</f>
        <v>Education Loan</v>
      </c>
      <c r="F27" s="11">
        <f>IF(Data_Checks!F27="",F26,ABS(Data_Checks!F27))</f>
        <v>9000000</v>
      </c>
      <c r="G27" s="11" t="str">
        <f>IF(Data_Checks!G27="",G26,Data_Checks!G27)</f>
        <v>No</v>
      </c>
      <c r="H27" s="13">
        <f>Data_Checks!H27</f>
        <v>-0.59918005076971403</v>
      </c>
      <c r="I27" s="23"/>
      <c r="J27" s="8">
        <f>Data_Checks!J27</f>
        <v>41</v>
      </c>
      <c r="K27" s="14">
        <f>IF(Data_Checks!T27="Unreasonable",AVERAGE(K26,K28),ABS(Data_Checks!K27))</f>
        <v>5.3079999999999998</v>
      </c>
      <c r="M27" s="15" t="str">
        <f t="shared" si="0"/>
        <v>OK</v>
      </c>
      <c r="N27" s="10" t="str">
        <f t="shared" si="1"/>
        <v>OK</v>
      </c>
      <c r="O27" s="10" t="str">
        <f t="shared" si="2"/>
        <v>OK</v>
      </c>
      <c r="P27" s="10" t="str">
        <f t="shared" si="3"/>
        <v>OK</v>
      </c>
      <c r="Q27" s="13" t="str">
        <f t="shared" si="5"/>
        <v>OK</v>
      </c>
      <c r="S27" s="8" t="str">
        <f t="shared" si="7"/>
        <v>OK</v>
      </c>
      <c r="T27" s="13" t="str">
        <f t="shared" si="6"/>
        <v>OK</v>
      </c>
      <c r="V27" s="8" t="str">
        <f t="shared" si="4"/>
        <v>OK</v>
      </c>
      <c r="X27" s="7" t="s">
        <v>521</v>
      </c>
    </row>
    <row r="28" spans="2:24" x14ac:dyDescent="0.35">
      <c r="B28" s="8" t="str">
        <f>Data_Checks!B28</f>
        <v>BATES</v>
      </c>
      <c r="C28" s="9">
        <f>Data_Checks!C28</f>
        <v>49</v>
      </c>
      <c r="D28" s="10" t="str">
        <f>IF(AND(Data_Checks!D28&lt;&gt;"F",Data_Checks!D28&lt;&gt;"M"),D27,Data_Checks!D28)</f>
        <v>M</v>
      </c>
      <c r="E28" s="10" t="str">
        <f>IF(Data_Checks!E28="",E27,Data_Checks!E28)</f>
        <v>Education Loan</v>
      </c>
      <c r="F28" s="11">
        <f>IF(Data_Checks!F28="",F27,ABS(Data_Checks!F28))</f>
        <v>12000000</v>
      </c>
      <c r="G28" s="11" t="str">
        <f>IF(Data_Checks!G28="",G27,Data_Checks!G28)</f>
        <v>No</v>
      </c>
      <c r="H28" s="13">
        <f>Data_Checks!H28</f>
        <v>1.6154231298223503</v>
      </c>
      <c r="I28" s="23"/>
      <c r="J28" s="8">
        <f>Data_Checks!J28</f>
        <v>42</v>
      </c>
      <c r="K28" s="14">
        <f>IF(Data_Checks!T28="Unreasonable",AVERAGE(K27,K29),ABS(Data_Checks!K28))</f>
        <v>5.4409999999999998</v>
      </c>
      <c r="M28" s="15" t="str">
        <f t="shared" si="0"/>
        <v>OK</v>
      </c>
      <c r="N28" s="10" t="str">
        <f t="shared" si="1"/>
        <v>OK</v>
      </c>
      <c r="O28" s="10" t="str">
        <f t="shared" si="2"/>
        <v>OK</v>
      </c>
      <c r="P28" s="10" t="str">
        <f t="shared" si="3"/>
        <v>OK</v>
      </c>
      <c r="Q28" s="13" t="str">
        <f t="shared" si="5"/>
        <v>OK</v>
      </c>
      <c r="S28" s="8" t="str">
        <f t="shared" si="7"/>
        <v>OK</v>
      </c>
      <c r="T28" s="13" t="str">
        <f t="shared" si="6"/>
        <v>OK</v>
      </c>
      <c r="V28" s="8" t="str">
        <f t="shared" si="4"/>
        <v>OK</v>
      </c>
      <c r="X28" s="2" t="s">
        <v>526</v>
      </c>
    </row>
    <row r="29" spans="2:24" x14ac:dyDescent="0.35">
      <c r="B29" s="8" t="str">
        <f>Data_Checks!B29</f>
        <v>BECK</v>
      </c>
      <c r="C29" s="9">
        <f>Data_Checks!C29</f>
        <v>28</v>
      </c>
      <c r="D29" s="10" t="str">
        <f>IF(AND(Data_Checks!D29&lt;&gt;"F",Data_Checks!D29&lt;&gt;"M"),D28,Data_Checks!D29)</f>
        <v>F</v>
      </c>
      <c r="E29" s="10" t="str">
        <f>IF(Data_Checks!E29="",E28,Data_Checks!E29)</f>
        <v>Home Loan</v>
      </c>
      <c r="F29" s="11">
        <f>IF(Data_Checks!F29="",F28,ABS(Data_Checks!F29))</f>
        <v>10000000</v>
      </c>
      <c r="G29" s="11" t="str">
        <f>IF(Data_Checks!G29="",G28,Data_Checks!G29)</f>
        <v>No</v>
      </c>
      <c r="H29" s="13">
        <f>Data_Checks!H29</f>
        <v>0.14349649522104033</v>
      </c>
      <c r="I29" s="23"/>
      <c r="J29" s="8">
        <f>Data_Checks!J29</f>
        <v>43</v>
      </c>
      <c r="K29" s="14">
        <f>IF(Data_Checks!T29="Unreasonable",AVERAGE(K28,K30),ABS(Data_Checks!K29))</f>
        <v>5.577024999999999</v>
      </c>
      <c r="M29" s="15" t="str">
        <f t="shared" si="0"/>
        <v>OK</v>
      </c>
      <c r="N29" s="10" t="str">
        <f t="shared" si="1"/>
        <v>OK</v>
      </c>
      <c r="O29" s="10" t="str">
        <f t="shared" si="2"/>
        <v>OK</v>
      </c>
      <c r="P29" s="10" t="str">
        <f t="shared" si="3"/>
        <v>OK</v>
      </c>
      <c r="Q29" s="13" t="str">
        <f t="shared" si="5"/>
        <v>OK</v>
      </c>
      <c r="S29" s="8" t="str">
        <f t="shared" si="7"/>
        <v>OK</v>
      </c>
      <c r="T29" s="13" t="str">
        <f t="shared" si="6"/>
        <v>OK</v>
      </c>
      <c r="V29" s="8" t="str">
        <f t="shared" si="4"/>
        <v>OK</v>
      </c>
    </row>
    <row r="30" spans="2:24" x14ac:dyDescent="0.35">
      <c r="B30" s="8" t="str">
        <f>Data_Checks!B30</f>
        <v>BECKER</v>
      </c>
      <c r="C30" s="9">
        <f>Data_Checks!C30</f>
        <v>23</v>
      </c>
      <c r="D30" s="10" t="str">
        <f>IF(AND(Data_Checks!D30&lt;&gt;"F",Data_Checks!D30&lt;&gt;"M"),D29,Data_Checks!D30)</f>
        <v>F</v>
      </c>
      <c r="E30" s="10" t="str">
        <f>IF(Data_Checks!E30="",E29,Data_Checks!E30)</f>
        <v>Home Loan</v>
      </c>
      <c r="F30" s="11">
        <f>IF(Data_Checks!F30="",F29,ABS(Data_Checks!F30))</f>
        <v>12000000</v>
      </c>
      <c r="G30" s="11" t="str">
        <f>IF(Data_Checks!G30="",G29,Data_Checks!G30)</f>
        <v>No</v>
      </c>
      <c r="H30" s="13">
        <f>Data_Checks!H30</f>
        <v>-0.52892384922916413</v>
      </c>
      <c r="I30" s="23"/>
      <c r="J30" s="8">
        <f>Data_Checks!J30</f>
        <v>44</v>
      </c>
      <c r="K30" s="14">
        <f>IF(Data_Checks!T30="Unreasonable",AVERAGE(K29,K31),ABS(Data_Checks!K30))</f>
        <v>5.7160000000000002</v>
      </c>
      <c r="M30" s="15" t="str">
        <f t="shared" si="0"/>
        <v>OK</v>
      </c>
      <c r="N30" s="10" t="str">
        <f t="shared" si="1"/>
        <v>OK</v>
      </c>
      <c r="O30" s="10" t="str">
        <f t="shared" si="2"/>
        <v>OK</v>
      </c>
      <c r="P30" s="10" t="str">
        <f t="shared" si="3"/>
        <v>OK</v>
      </c>
      <c r="Q30" s="13" t="str">
        <f t="shared" si="5"/>
        <v>OK</v>
      </c>
      <c r="S30" s="8" t="str">
        <f t="shared" si="7"/>
        <v>OK</v>
      </c>
      <c r="T30" s="13" t="str">
        <f t="shared" si="6"/>
        <v>OK</v>
      </c>
      <c r="V30" s="8" t="str">
        <f t="shared" si="4"/>
        <v>OK</v>
      </c>
      <c r="X30" s="7" t="s">
        <v>414</v>
      </c>
    </row>
    <row r="31" spans="2:24" x14ac:dyDescent="0.35">
      <c r="B31" s="8" t="str">
        <f>Data_Checks!B31</f>
        <v>BELL</v>
      </c>
      <c r="C31" s="9">
        <f>Data_Checks!C31</f>
        <v>21</v>
      </c>
      <c r="D31" s="10" t="str">
        <f>IF(AND(Data_Checks!D31&lt;&gt;"F",Data_Checks!D31&lt;&gt;"M"),D30,Data_Checks!D31)</f>
        <v>F</v>
      </c>
      <c r="E31" s="10" t="str">
        <f>IF(Data_Checks!E31="",E30,Data_Checks!E31)</f>
        <v>Home Loan</v>
      </c>
      <c r="F31" s="11">
        <f>IF(Data_Checks!F31="",F30,ABS(Data_Checks!F31))</f>
        <v>13000000</v>
      </c>
      <c r="G31" s="11" t="str">
        <f>IF(Data_Checks!G31="",G30,Data_Checks!G31)</f>
        <v>No</v>
      </c>
      <c r="H31" s="13">
        <f>Data_Checks!H31</f>
        <v>-0.55185874498898446</v>
      </c>
      <c r="I31" s="23"/>
      <c r="J31" s="8">
        <f>Data_Checks!J31</f>
        <v>45</v>
      </c>
      <c r="K31" s="14">
        <f>IF(Data_Checks!T31="Unreasonable",AVERAGE(K30,K32),ABS(Data_Checks!K31))</f>
        <v>5.859</v>
      </c>
      <c r="M31" s="15" t="str">
        <f t="shared" si="0"/>
        <v>OK</v>
      </c>
      <c r="N31" s="10" t="str">
        <f t="shared" si="1"/>
        <v>OK</v>
      </c>
      <c r="O31" s="10" t="str">
        <f t="shared" si="2"/>
        <v>OK</v>
      </c>
      <c r="P31" s="10" t="str">
        <f t="shared" si="3"/>
        <v>OK</v>
      </c>
      <c r="Q31" s="13" t="str">
        <f t="shared" si="5"/>
        <v>OK</v>
      </c>
      <c r="S31" s="8" t="str">
        <f t="shared" si="7"/>
        <v>OK</v>
      </c>
      <c r="T31" s="13" t="str">
        <f t="shared" si="6"/>
        <v>OK</v>
      </c>
      <c r="V31" s="8" t="str">
        <f t="shared" si="4"/>
        <v>OK</v>
      </c>
      <c r="X31" s="2" t="s">
        <v>535</v>
      </c>
    </row>
    <row r="32" spans="2:24" x14ac:dyDescent="0.35">
      <c r="B32" s="8" t="str">
        <f>Data_Checks!B32</f>
        <v>BENNETT</v>
      </c>
      <c r="C32" s="9">
        <f>Data_Checks!C32</f>
        <v>49</v>
      </c>
      <c r="D32" s="10" t="str">
        <f>IF(AND(Data_Checks!D32&lt;&gt;"F",Data_Checks!D32&lt;&gt;"M"),D31,Data_Checks!D32)</f>
        <v>F</v>
      </c>
      <c r="E32" s="10" t="str">
        <f>IF(Data_Checks!E32="",E31,Data_Checks!E32)</f>
        <v>Education Loan</v>
      </c>
      <c r="F32" s="11">
        <f>IF(Data_Checks!F32="",F31,ABS(Data_Checks!F32))</f>
        <v>10000000</v>
      </c>
      <c r="G32" s="11" t="str">
        <f>IF(Data_Checks!G32="",G31,Data_Checks!G32)</f>
        <v>No</v>
      </c>
      <c r="H32" s="13">
        <f>Data_Checks!H32</f>
        <v>-5.6442998413998073E-2</v>
      </c>
      <c r="I32" s="23"/>
      <c r="J32" s="8">
        <f>Data_Checks!J32</f>
        <v>46</v>
      </c>
      <c r="K32" s="14">
        <f>IF(Data_Checks!T32="Unreasonable",AVERAGE(K31,K33),ABS(Data_Checks!K32))</f>
        <v>6.0049999999999999</v>
      </c>
      <c r="M32" s="15" t="str">
        <f t="shared" si="0"/>
        <v>OK</v>
      </c>
      <c r="N32" s="10" t="str">
        <f t="shared" si="1"/>
        <v>OK</v>
      </c>
      <c r="O32" s="10" t="str">
        <f t="shared" si="2"/>
        <v>OK</v>
      </c>
      <c r="P32" s="10" t="str">
        <f t="shared" si="3"/>
        <v>OK</v>
      </c>
      <c r="Q32" s="13" t="str">
        <f t="shared" si="5"/>
        <v>OK</v>
      </c>
      <c r="S32" s="8" t="str">
        <f t="shared" si="7"/>
        <v>OK</v>
      </c>
      <c r="T32" s="13" t="str">
        <f t="shared" si="6"/>
        <v>OK</v>
      </c>
      <c r="V32" s="8" t="str">
        <f t="shared" si="4"/>
        <v>OK</v>
      </c>
      <c r="X32" s="2" t="s">
        <v>529</v>
      </c>
    </row>
    <row r="33" spans="2:24" x14ac:dyDescent="0.35">
      <c r="B33" s="8" t="str">
        <f>Data_Checks!B33</f>
        <v>BENSON</v>
      </c>
      <c r="C33" s="9">
        <f>Data_Checks!C33</f>
        <v>59</v>
      </c>
      <c r="D33" s="10" t="str">
        <f>IF(AND(Data_Checks!D33&lt;&gt;"F",Data_Checks!D33&lt;&gt;"M"),D32,Data_Checks!D33)</f>
        <v>M</v>
      </c>
      <c r="E33" s="10" t="str">
        <f>IF(Data_Checks!E33="",E32,Data_Checks!E33)</f>
        <v>Home Loan</v>
      </c>
      <c r="F33" s="11">
        <f>IF(Data_Checks!F33="",F32,ABS(Data_Checks!F33))</f>
        <v>8000000</v>
      </c>
      <c r="G33" s="11" t="str">
        <f>IF(Data_Checks!G33="",G32,Data_Checks!G33)</f>
        <v>No</v>
      </c>
      <c r="H33" s="13">
        <f>Data_Checks!H33</f>
        <v>0.82166717165457659</v>
      </c>
      <c r="I33" s="23"/>
      <c r="J33" s="8">
        <f>Data_Checks!J33</f>
        <v>47</v>
      </c>
      <c r="K33" s="14">
        <f>IF(Data_Checks!T33="Unreasonable",AVERAGE(K32,K34),ABS(Data_Checks!K33))</f>
        <v>6.157</v>
      </c>
      <c r="M33" s="15" t="str">
        <f t="shared" si="0"/>
        <v>OK</v>
      </c>
      <c r="N33" s="10" t="str">
        <f t="shared" si="1"/>
        <v>OK</v>
      </c>
      <c r="O33" s="10" t="str">
        <f t="shared" si="2"/>
        <v>OK</v>
      </c>
      <c r="P33" s="10" t="str">
        <f t="shared" si="3"/>
        <v>OK</v>
      </c>
      <c r="Q33" s="13" t="str">
        <f t="shared" si="5"/>
        <v>OK</v>
      </c>
      <c r="S33" s="8" t="str">
        <f t="shared" si="7"/>
        <v>OK</v>
      </c>
      <c r="T33" s="13" t="str">
        <f t="shared" si="6"/>
        <v>OK</v>
      </c>
      <c r="V33" s="8" t="str">
        <f t="shared" si="4"/>
        <v>OK</v>
      </c>
      <c r="X33" s="2" t="s">
        <v>530</v>
      </c>
    </row>
    <row r="34" spans="2:24" x14ac:dyDescent="0.35">
      <c r="B34" s="8" t="str">
        <f>Data_Checks!B34</f>
        <v>BERRY</v>
      </c>
      <c r="C34" s="9">
        <f>Data_Checks!C34</f>
        <v>46</v>
      </c>
      <c r="D34" s="10" t="str">
        <f>IF(AND(Data_Checks!D34&lt;&gt;"F",Data_Checks!D34&lt;&gt;"M"),D33,Data_Checks!D34)</f>
        <v>M</v>
      </c>
      <c r="E34" s="10" t="str">
        <f>IF(Data_Checks!E34="",E33,Data_Checks!E34)</f>
        <v>Education Loan</v>
      </c>
      <c r="F34" s="11">
        <f>IF(Data_Checks!F34="",F33,ABS(Data_Checks!F34))</f>
        <v>12000000</v>
      </c>
      <c r="G34" s="11" t="str">
        <f>IF(Data_Checks!G34="",G33,Data_Checks!G34)</f>
        <v>No</v>
      </c>
      <c r="H34" s="13">
        <f>Data_Checks!H34</f>
        <v>-0.28572007752289413</v>
      </c>
      <c r="I34" s="23"/>
      <c r="J34" s="8">
        <f>Data_Checks!J34</f>
        <v>48</v>
      </c>
      <c r="K34" s="14">
        <f>IF(Data_Checks!T34="Unreasonable",AVERAGE(K33,K35),ABS(Data_Checks!K34))</f>
        <v>6.3090000000000002</v>
      </c>
      <c r="M34" s="15" t="str">
        <f t="shared" si="0"/>
        <v>OK</v>
      </c>
      <c r="N34" s="10" t="str">
        <f t="shared" si="1"/>
        <v>OK</v>
      </c>
      <c r="O34" s="10" t="str">
        <f t="shared" si="2"/>
        <v>OK</v>
      </c>
      <c r="P34" s="10" t="str">
        <f t="shared" si="3"/>
        <v>OK</v>
      </c>
      <c r="Q34" s="13" t="str">
        <f t="shared" si="5"/>
        <v>OK</v>
      </c>
      <c r="S34" s="8" t="str">
        <f t="shared" si="7"/>
        <v>OK</v>
      </c>
      <c r="T34" s="13" t="str">
        <f t="shared" si="6"/>
        <v>OK</v>
      </c>
      <c r="V34" s="8" t="str">
        <f t="shared" si="4"/>
        <v>OK</v>
      </c>
      <c r="X34" s="2" t="s">
        <v>531</v>
      </c>
    </row>
    <row r="35" spans="2:24" x14ac:dyDescent="0.35">
      <c r="B35" s="8" t="str">
        <f>Data_Checks!B35</f>
        <v>BISHOP</v>
      </c>
      <c r="C35" s="9">
        <f>Data_Checks!C35</f>
        <v>44</v>
      </c>
      <c r="D35" s="10" t="str">
        <f>IF(AND(Data_Checks!D35&lt;&gt;"F",Data_Checks!D35&lt;&gt;"M"),D34,Data_Checks!D35)</f>
        <v>M</v>
      </c>
      <c r="E35" s="10" t="str">
        <f>IF(Data_Checks!E35="",E34,Data_Checks!E35)</f>
        <v>Home Loan</v>
      </c>
      <c r="F35" s="11">
        <f>IF(Data_Checks!F35="",F34,ABS(Data_Checks!F35))</f>
        <v>11000000</v>
      </c>
      <c r="G35" s="11" t="str">
        <f>IF(Data_Checks!G35="",G34,Data_Checks!G35)</f>
        <v>No</v>
      </c>
      <c r="H35" s="13">
        <f>Data_Checks!H35</f>
        <v>0.57432308719676795</v>
      </c>
      <c r="I35" s="23"/>
      <c r="J35" s="8">
        <f>Data_Checks!J35</f>
        <v>49</v>
      </c>
      <c r="K35" s="14">
        <f>IF(Data_Checks!T35="Unreasonable",AVERAGE(K34,K36),ABS(Data_Checks!K35))</f>
        <v>6.4669999999999996</v>
      </c>
      <c r="M35" s="15" t="str">
        <f t="shared" si="0"/>
        <v>OK</v>
      </c>
      <c r="N35" s="10" t="str">
        <f t="shared" si="1"/>
        <v>OK</v>
      </c>
      <c r="O35" s="10" t="str">
        <f t="shared" si="2"/>
        <v>OK</v>
      </c>
      <c r="P35" s="10" t="str">
        <f t="shared" si="3"/>
        <v>OK</v>
      </c>
      <c r="Q35" s="13" t="str">
        <f t="shared" si="5"/>
        <v>OK</v>
      </c>
      <c r="S35" s="8" t="str">
        <f t="shared" si="7"/>
        <v>OK</v>
      </c>
      <c r="T35" s="13" t="str">
        <f t="shared" si="6"/>
        <v>OK</v>
      </c>
      <c r="V35" s="8" t="str">
        <f t="shared" si="4"/>
        <v>OK</v>
      </c>
      <c r="X35" s="2" t="s">
        <v>540</v>
      </c>
    </row>
    <row r="36" spans="2:24" x14ac:dyDescent="0.35">
      <c r="B36" s="8" t="str">
        <f>Data_Checks!B36</f>
        <v>BLACK</v>
      </c>
      <c r="C36" s="9">
        <f>Data_Checks!C36</f>
        <v>30</v>
      </c>
      <c r="D36" s="10" t="str">
        <f>IF(AND(Data_Checks!D36&lt;&gt;"F",Data_Checks!D36&lt;&gt;"M"),D35,Data_Checks!D36)</f>
        <v>F</v>
      </c>
      <c r="E36" s="10" t="str">
        <f>IF(Data_Checks!E36="",E35,Data_Checks!E36)</f>
        <v>Home Loan</v>
      </c>
      <c r="F36" s="11">
        <f>IF(Data_Checks!F36="",F35,ABS(Data_Checks!F36))</f>
        <v>11000000</v>
      </c>
      <c r="G36" s="11" t="str">
        <f>IF(Data_Checks!G36="",G35,Data_Checks!G36)</f>
        <v>No</v>
      </c>
      <c r="H36" s="13">
        <f>Data_Checks!H36</f>
        <v>5.8537885146831975E-2</v>
      </c>
      <c r="I36" s="23"/>
      <c r="J36" s="8">
        <f>Data_Checks!J36</f>
        <v>50</v>
      </c>
      <c r="K36" s="14">
        <f>IF(Data_Checks!T36="Unreasonable",AVERAGE(K35,K37),ABS(Data_Checks!K36))</f>
        <v>6.6289999999999996</v>
      </c>
      <c r="M36" s="15" t="str">
        <f t="shared" si="0"/>
        <v>OK</v>
      </c>
      <c r="N36" s="10" t="str">
        <f t="shared" si="1"/>
        <v>OK</v>
      </c>
      <c r="O36" s="10" t="str">
        <f t="shared" si="2"/>
        <v>OK</v>
      </c>
      <c r="P36" s="10" t="str">
        <f t="shared" si="3"/>
        <v>OK</v>
      </c>
      <c r="Q36" s="13" t="str">
        <f t="shared" si="5"/>
        <v>OK</v>
      </c>
      <c r="S36" s="8" t="str">
        <f t="shared" si="7"/>
        <v>OK</v>
      </c>
      <c r="T36" s="13" t="str">
        <f t="shared" si="6"/>
        <v>OK</v>
      </c>
      <c r="V36" s="8" t="str">
        <f t="shared" si="4"/>
        <v>OK</v>
      </c>
    </row>
    <row r="37" spans="2:24" x14ac:dyDescent="0.35">
      <c r="B37" s="8" t="str">
        <f>Data_Checks!B37</f>
        <v>BOWEN</v>
      </c>
      <c r="C37" s="9">
        <f>Data_Checks!C37</f>
        <v>31</v>
      </c>
      <c r="D37" s="10" t="str">
        <f>IF(AND(Data_Checks!D37&lt;&gt;"F",Data_Checks!D37&lt;&gt;"M"),D36,Data_Checks!D37)</f>
        <v>M</v>
      </c>
      <c r="E37" s="10" t="str">
        <f>IF(Data_Checks!E37="",E36,Data_Checks!E37)</f>
        <v>Home Loan</v>
      </c>
      <c r="F37" s="11">
        <f>IF(Data_Checks!F37="",F36,ABS(Data_Checks!F37))</f>
        <v>10000000</v>
      </c>
      <c r="G37" s="11" t="str">
        <f>IF(Data_Checks!G37="",G36,Data_Checks!G37)</f>
        <v>No</v>
      </c>
      <c r="H37" s="13">
        <f>Data_Checks!H37</f>
        <v>1.0187425310185303</v>
      </c>
      <c r="I37" s="23"/>
      <c r="J37" s="8">
        <f>Data_Checks!J37</f>
        <v>51</v>
      </c>
      <c r="K37" s="14">
        <f>IF(Data_Checks!T37="Unreasonable",AVERAGE(K36,K38),ABS(Data_Checks!K37))</f>
        <v>6.7949999999999999</v>
      </c>
      <c r="M37" s="15" t="str">
        <f t="shared" si="0"/>
        <v>OK</v>
      </c>
      <c r="N37" s="10" t="str">
        <f t="shared" si="1"/>
        <v>OK</v>
      </c>
      <c r="O37" s="10" t="str">
        <f t="shared" si="2"/>
        <v>OK</v>
      </c>
      <c r="P37" s="10" t="str">
        <f t="shared" si="3"/>
        <v>OK</v>
      </c>
      <c r="Q37" s="13" t="str">
        <f t="shared" si="5"/>
        <v>OK</v>
      </c>
      <c r="S37" s="8" t="str">
        <f t="shared" si="7"/>
        <v>OK</v>
      </c>
      <c r="T37" s="13" t="str">
        <f t="shared" si="6"/>
        <v>OK</v>
      </c>
      <c r="V37" s="8" t="str">
        <f t="shared" si="4"/>
        <v>OK</v>
      </c>
      <c r="X37" s="7" t="s">
        <v>418</v>
      </c>
    </row>
    <row r="38" spans="2:24" x14ac:dyDescent="0.35">
      <c r="B38" s="8" t="str">
        <f>Data_Checks!B38</f>
        <v>BOWMAN</v>
      </c>
      <c r="C38" s="9">
        <f>Data_Checks!C38</f>
        <v>24</v>
      </c>
      <c r="D38" s="10" t="str">
        <f>IF(AND(Data_Checks!D38&lt;&gt;"F",Data_Checks!D38&lt;&gt;"M"),D37,Data_Checks!D38)</f>
        <v>M</v>
      </c>
      <c r="E38" s="10" t="str">
        <f>IF(Data_Checks!E38="",E37,Data_Checks!E38)</f>
        <v>Vehicle Loan</v>
      </c>
      <c r="F38" s="11">
        <f>IF(Data_Checks!F38="",F37,ABS(Data_Checks!F38))</f>
        <v>12000000</v>
      </c>
      <c r="G38" s="11" t="str">
        <f>IF(Data_Checks!G38="",G37,Data_Checks!G38)</f>
        <v>No</v>
      </c>
      <c r="H38" s="13">
        <f>Data_Checks!H38</f>
        <v>-0.99966652793824351</v>
      </c>
      <c r="I38" s="23"/>
      <c r="J38" s="8">
        <f>Data_Checks!J38</f>
        <v>52</v>
      </c>
      <c r="K38" s="14">
        <f>IF(Data_Checks!T38="Unreasonable",AVERAGE(K37,K39),ABS(Data_Checks!K38))</f>
        <v>6.9649999999999999</v>
      </c>
      <c r="M38" s="15" t="str">
        <f t="shared" si="0"/>
        <v>OK</v>
      </c>
      <c r="N38" s="10" t="str">
        <f t="shared" si="1"/>
        <v>OK</v>
      </c>
      <c r="O38" s="10" t="str">
        <f t="shared" si="2"/>
        <v>OK</v>
      </c>
      <c r="P38" s="10" t="str">
        <f t="shared" si="3"/>
        <v>OK</v>
      </c>
      <c r="Q38" s="13" t="str">
        <f t="shared" si="5"/>
        <v>OK</v>
      </c>
      <c r="S38" s="8" t="str">
        <f t="shared" si="7"/>
        <v>OK</v>
      </c>
      <c r="T38" s="13" t="str">
        <f t="shared" si="6"/>
        <v>OK</v>
      </c>
      <c r="V38" s="8" t="str">
        <f t="shared" si="4"/>
        <v>OK</v>
      </c>
      <c r="X38" s="2" t="s">
        <v>525</v>
      </c>
    </row>
    <row r="39" spans="2:24" x14ac:dyDescent="0.35">
      <c r="B39" s="8" t="str">
        <f>Data_Checks!B39</f>
        <v>BOYD</v>
      </c>
      <c r="C39" s="9">
        <f>Data_Checks!C39</f>
        <v>58</v>
      </c>
      <c r="D39" s="10" t="str">
        <f>IF(AND(Data_Checks!D39&lt;&gt;"F",Data_Checks!D39&lt;&gt;"M"),D38,Data_Checks!D39)</f>
        <v>F</v>
      </c>
      <c r="E39" s="10" t="str">
        <f>IF(Data_Checks!E39="",E38,Data_Checks!E39)</f>
        <v>Vehicle Loan</v>
      </c>
      <c r="F39" s="11">
        <f>IF(Data_Checks!F39="",F38,ABS(Data_Checks!F39))</f>
        <v>11000000</v>
      </c>
      <c r="G39" s="11" t="str">
        <f>IF(Data_Checks!G39="",G38,Data_Checks!G39)</f>
        <v>No</v>
      </c>
      <c r="H39" s="13">
        <f>Data_Checks!H39</f>
        <v>0.43111462539109158</v>
      </c>
      <c r="I39" s="23"/>
      <c r="J39" s="8">
        <f>Data_Checks!J39</f>
        <v>53</v>
      </c>
      <c r="K39" s="14">
        <f>IF(Data_Checks!T39="Unreasonable",AVERAGE(K38,K40),ABS(Data_Checks!K39))</f>
        <v>7.1390000000000002</v>
      </c>
      <c r="M39" s="15" t="str">
        <f t="shared" si="0"/>
        <v>OK</v>
      </c>
      <c r="N39" s="10" t="str">
        <f t="shared" si="1"/>
        <v>OK</v>
      </c>
      <c r="O39" s="10" t="str">
        <f t="shared" si="2"/>
        <v>OK</v>
      </c>
      <c r="P39" s="10" t="str">
        <f t="shared" si="3"/>
        <v>OK</v>
      </c>
      <c r="Q39" s="13" t="str">
        <f t="shared" si="5"/>
        <v>OK</v>
      </c>
      <c r="S39" s="8" t="str">
        <f t="shared" si="7"/>
        <v>OK</v>
      </c>
      <c r="T39" s="13" t="str">
        <f t="shared" si="6"/>
        <v>OK</v>
      </c>
      <c r="V39" s="8" t="str">
        <f t="shared" si="4"/>
        <v>OK</v>
      </c>
    </row>
    <row r="40" spans="2:24" x14ac:dyDescent="0.35">
      <c r="B40" s="8" t="str">
        <f>Data_Checks!B40</f>
        <v>BRADLEY</v>
      </c>
      <c r="C40" s="9">
        <f>Data_Checks!C40</f>
        <v>37</v>
      </c>
      <c r="D40" s="10" t="str">
        <f>IF(AND(Data_Checks!D40&lt;&gt;"F",Data_Checks!D40&lt;&gt;"M"),D39,Data_Checks!D40)</f>
        <v>M</v>
      </c>
      <c r="E40" s="10" t="str">
        <f>IF(Data_Checks!E40="",E39,Data_Checks!E40)</f>
        <v>Home Loan</v>
      </c>
      <c r="F40" s="11">
        <f>IF(Data_Checks!F40="",F39,ABS(Data_Checks!F40))</f>
        <v>12000000</v>
      </c>
      <c r="G40" s="11" t="str">
        <f>IF(Data_Checks!G40="",G39,Data_Checks!G40)</f>
        <v>Yes</v>
      </c>
      <c r="H40" s="13">
        <f>Data_Checks!H40</f>
        <v>-0.89902673654845577</v>
      </c>
      <c r="I40" s="23"/>
      <c r="J40" s="8">
        <f>Data_Checks!J40</f>
        <v>54</v>
      </c>
      <c r="K40" s="14">
        <f>IF(Data_Checks!T40="Unreasonable",AVERAGE(K39,K41),ABS(Data_Checks!K40))</f>
        <v>7.3170000000000002</v>
      </c>
      <c r="M40" s="15" t="str">
        <f t="shared" si="0"/>
        <v>OK</v>
      </c>
      <c r="N40" s="10" t="str">
        <f t="shared" si="1"/>
        <v>OK</v>
      </c>
      <c r="O40" s="10" t="str">
        <f t="shared" si="2"/>
        <v>OK</v>
      </c>
      <c r="P40" s="10" t="str">
        <f t="shared" si="3"/>
        <v>OK</v>
      </c>
      <c r="Q40" s="13" t="str">
        <f t="shared" si="5"/>
        <v>OK</v>
      </c>
      <c r="S40" s="8" t="str">
        <f t="shared" si="7"/>
        <v>OK</v>
      </c>
      <c r="T40" s="13" t="str">
        <f t="shared" si="6"/>
        <v>OK</v>
      </c>
      <c r="V40" s="8" t="str">
        <f t="shared" si="4"/>
        <v>OK</v>
      </c>
    </row>
    <row r="41" spans="2:24" x14ac:dyDescent="0.35">
      <c r="B41" s="8" t="str">
        <f>Data_Checks!B41</f>
        <v>BREWER</v>
      </c>
      <c r="C41" s="9">
        <f>Data_Checks!C41</f>
        <v>23</v>
      </c>
      <c r="D41" s="10" t="str">
        <f>IF(AND(Data_Checks!D41&lt;&gt;"F",Data_Checks!D41&lt;&gt;"M"),D40,Data_Checks!D41)</f>
        <v>F</v>
      </c>
      <c r="E41" s="10" t="str">
        <f>IF(Data_Checks!E41="",E40,Data_Checks!E41)</f>
        <v>Home Loan</v>
      </c>
      <c r="F41" s="11">
        <f>IF(Data_Checks!F41="",F40,ABS(Data_Checks!F41))</f>
        <v>10000000</v>
      </c>
      <c r="G41" s="11" t="str">
        <f>IF(Data_Checks!G41="",G40,Data_Checks!G41)</f>
        <v>No</v>
      </c>
      <c r="H41" s="13">
        <f>Data_Checks!H41</f>
        <v>0.42109056090233771</v>
      </c>
      <c r="I41" s="23"/>
      <c r="J41" s="8">
        <f>Data_Checks!J41</f>
        <v>55</v>
      </c>
      <c r="K41" s="14">
        <f>IF(Data_Checks!T41="Unreasonable",AVERAGE(K40,K42),ABS(Data_Checks!K41))</f>
        <v>7.5</v>
      </c>
      <c r="M41" s="15" t="str">
        <f t="shared" si="0"/>
        <v>OK</v>
      </c>
      <c r="N41" s="10" t="str">
        <f t="shared" si="1"/>
        <v>OK</v>
      </c>
      <c r="O41" s="10" t="str">
        <f t="shared" si="2"/>
        <v>OK</v>
      </c>
      <c r="P41" s="10" t="str">
        <f t="shared" si="3"/>
        <v>OK</v>
      </c>
      <c r="Q41" s="13" t="str">
        <f t="shared" si="5"/>
        <v>OK</v>
      </c>
      <c r="S41" s="8" t="str">
        <f t="shared" si="7"/>
        <v>OK</v>
      </c>
      <c r="T41" s="13" t="str">
        <f t="shared" si="6"/>
        <v>OK</v>
      </c>
      <c r="V41" s="8" t="str">
        <f t="shared" si="4"/>
        <v>OK</v>
      </c>
    </row>
    <row r="42" spans="2:24" x14ac:dyDescent="0.35">
      <c r="B42" s="8" t="str">
        <f>Data_Checks!B42</f>
        <v>BROOKS</v>
      </c>
      <c r="C42" s="9">
        <f>Data_Checks!C42</f>
        <v>49</v>
      </c>
      <c r="D42" s="10" t="str">
        <f>IF(AND(Data_Checks!D42&lt;&gt;"F",Data_Checks!D42&lt;&gt;"M"),D41,Data_Checks!D42)</f>
        <v>M</v>
      </c>
      <c r="E42" s="10" t="str">
        <f>IF(Data_Checks!E42="",E41,Data_Checks!E42)</f>
        <v>Education Loan</v>
      </c>
      <c r="F42" s="11">
        <f>IF(Data_Checks!F42="",F41,ABS(Data_Checks!F42))</f>
        <v>11000000</v>
      </c>
      <c r="G42" s="11" t="str">
        <f>IF(Data_Checks!G42="",G41,Data_Checks!G42)</f>
        <v>No</v>
      </c>
      <c r="H42" s="13">
        <f>Data_Checks!H42</f>
        <v>-1.0014395996295131</v>
      </c>
      <c r="I42" s="23"/>
      <c r="J42" s="8">
        <f>Data_Checks!J42</f>
        <v>56</v>
      </c>
      <c r="K42" s="14">
        <f>IF(Data_Checks!T42="Unreasonable",AVERAGE(K41,K43),ABS(Data_Checks!K42))</f>
        <v>7.6899999999999995</v>
      </c>
      <c r="M42" s="15" t="str">
        <f t="shared" si="0"/>
        <v>OK</v>
      </c>
      <c r="N42" s="10" t="str">
        <f t="shared" si="1"/>
        <v>OK</v>
      </c>
      <c r="O42" s="10" t="str">
        <f t="shared" si="2"/>
        <v>OK</v>
      </c>
      <c r="P42" s="10" t="str">
        <f t="shared" si="3"/>
        <v>OK</v>
      </c>
      <c r="Q42" s="13" t="str">
        <f t="shared" si="5"/>
        <v>OK</v>
      </c>
      <c r="S42" s="8" t="str">
        <f t="shared" si="7"/>
        <v>OK</v>
      </c>
      <c r="T42" s="13" t="str">
        <f t="shared" si="6"/>
        <v>OK</v>
      </c>
      <c r="V42" s="8" t="str">
        <f t="shared" si="4"/>
        <v>OK</v>
      </c>
    </row>
    <row r="43" spans="2:24" x14ac:dyDescent="0.35">
      <c r="B43" s="8" t="str">
        <f>Data_Checks!B43</f>
        <v>BRYANT</v>
      </c>
      <c r="C43" s="9">
        <f>Data_Checks!C43</f>
        <v>20</v>
      </c>
      <c r="D43" s="10" t="str">
        <f>IF(AND(Data_Checks!D43&lt;&gt;"F",Data_Checks!D43&lt;&gt;"M"),D42,Data_Checks!D43)</f>
        <v>M</v>
      </c>
      <c r="E43" s="10" t="str">
        <f>IF(Data_Checks!E43="",E42,Data_Checks!E43)</f>
        <v>Personal Loan</v>
      </c>
      <c r="F43" s="11">
        <f>IF(Data_Checks!F43="",F42,ABS(Data_Checks!F43))</f>
        <v>12000000</v>
      </c>
      <c r="G43" s="11" t="str">
        <f>IF(Data_Checks!G43="",G42,Data_Checks!G43)</f>
        <v>No</v>
      </c>
      <c r="H43" s="13">
        <f>Data_Checks!H43</f>
        <v>0.27118825216659104</v>
      </c>
      <c r="I43" s="23"/>
      <c r="J43" s="8">
        <f>Data_Checks!J43</f>
        <v>57</v>
      </c>
      <c r="K43" s="14">
        <f>IF(Data_Checks!T43="Unreasonable",AVERAGE(K42,K44),ABS(Data_Checks!K43))</f>
        <v>7.88</v>
      </c>
      <c r="M43" s="15" t="str">
        <f t="shared" si="0"/>
        <v>OK</v>
      </c>
      <c r="N43" s="10" t="str">
        <f t="shared" si="1"/>
        <v>OK</v>
      </c>
      <c r="O43" s="10" t="str">
        <f t="shared" si="2"/>
        <v>OK</v>
      </c>
      <c r="P43" s="10" t="str">
        <f t="shared" si="3"/>
        <v>OK</v>
      </c>
      <c r="Q43" s="13" t="str">
        <f t="shared" si="5"/>
        <v>OK</v>
      </c>
      <c r="S43" s="8" t="str">
        <f t="shared" si="7"/>
        <v>OK</v>
      </c>
      <c r="T43" s="13" t="str">
        <f t="shared" si="6"/>
        <v>OK</v>
      </c>
      <c r="V43" s="8" t="str">
        <f t="shared" si="4"/>
        <v>OK</v>
      </c>
    </row>
    <row r="44" spans="2:24" x14ac:dyDescent="0.35">
      <c r="B44" s="8" t="str">
        <f>Data_Checks!B44</f>
        <v>BURKE</v>
      </c>
      <c r="C44" s="9">
        <f>Data_Checks!C44</f>
        <v>25</v>
      </c>
      <c r="D44" s="10" t="str">
        <f>IF(AND(Data_Checks!D44&lt;&gt;"F",Data_Checks!D44&lt;&gt;"M"),D43,Data_Checks!D44)</f>
        <v>M</v>
      </c>
      <c r="E44" s="10" t="str">
        <f>IF(Data_Checks!E44="",E43,Data_Checks!E44)</f>
        <v>Home Loan</v>
      </c>
      <c r="F44" s="11">
        <f>IF(Data_Checks!F44="",F43,ABS(Data_Checks!F44))</f>
        <v>13000000</v>
      </c>
      <c r="G44" s="11" t="str">
        <f>IF(Data_Checks!G44="",G43,Data_Checks!G44)</f>
        <v>No</v>
      </c>
      <c r="H44" s="13">
        <f>Data_Checks!H44</f>
        <v>2.5381062435970625</v>
      </c>
      <c r="I44" s="23"/>
      <c r="J44" s="8">
        <f>Data_Checks!J44</f>
        <v>58</v>
      </c>
      <c r="K44" s="14">
        <f>IF(Data_Checks!T44="Unreasonable",AVERAGE(K43,K45),ABS(Data_Checks!K44))</f>
        <v>8.077</v>
      </c>
      <c r="M44" s="15" t="str">
        <f t="shared" si="0"/>
        <v>OK</v>
      </c>
      <c r="N44" s="10" t="str">
        <f t="shared" si="1"/>
        <v>OK</v>
      </c>
      <c r="O44" s="10" t="str">
        <f t="shared" si="2"/>
        <v>OK</v>
      </c>
      <c r="P44" s="10" t="str">
        <f t="shared" si="3"/>
        <v>OK</v>
      </c>
      <c r="Q44" s="13" t="str">
        <f t="shared" si="5"/>
        <v>OK</v>
      </c>
      <c r="S44" s="8" t="str">
        <f t="shared" si="7"/>
        <v>OK</v>
      </c>
      <c r="T44" s="13" t="str">
        <f t="shared" si="6"/>
        <v>OK</v>
      </c>
      <c r="V44" s="8" t="str">
        <f t="shared" si="4"/>
        <v>OK</v>
      </c>
    </row>
    <row r="45" spans="2:24" x14ac:dyDescent="0.35">
      <c r="B45" s="8" t="str">
        <f>Data_Checks!B45</f>
        <v>BURNS</v>
      </c>
      <c r="C45" s="9">
        <f>Data_Checks!C45</f>
        <v>29</v>
      </c>
      <c r="D45" s="10" t="str">
        <f>IF(AND(Data_Checks!D45&lt;&gt;"F",Data_Checks!D45&lt;&gt;"M"),D44,Data_Checks!D45)</f>
        <v>F</v>
      </c>
      <c r="E45" s="10" t="str">
        <f>IF(Data_Checks!E45="",E44,Data_Checks!E45)</f>
        <v>Personal Loan</v>
      </c>
      <c r="F45" s="11">
        <f>IF(Data_Checks!F45="",F44,ABS(Data_Checks!F45))</f>
        <v>10000000</v>
      </c>
      <c r="G45" s="11" t="str">
        <f>IF(Data_Checks!G45="",G44,Data_Checks!G45)</f>
        <v>No</v>
      </c>
      <c r="H45" s="13">
        <f>Data_Checks!H45</f>
        <v>-2.2736015933893294</v>
      </c>
      <c r="I45" s="23"/>
      <c r="J45" s="8">
        <f>Data_Checks!J45</f>
        <v>59</v>
      </c>
      <c r="K45" s="14">
        <f>IF(Data_Checks!T45="Unreasonable",AVERAGE(K44,K46),ABS(Data_Checks!K45))</f>
        <v>8.2789999999999999</v>
      </c>
      <c r="M45" s="15" t="str">
        <f t="shared" si="0"/>
        <v>OK</v>
      </c>
      <c r="N45" s="10" t="str">
        <f t="shared" si="1"/>
        <v>OK</v>
      </c>
      <c r="O45" s="10" t="str">
        <f t="shared" si="2"/>
        <v>OK</v>
      </c>
      <c r="P45" s="10" t="str">
        <f t="shared" si="3"/>
        <v>OK</v>
      </c>
      <c r="Q45" s="13" t="str">
        <f t="shared" si="5"/>
        <v>OK</v>
      </c>
      <c r="S45" s="8" t="str">
        <f t="shared" si="7"/>
        <v>OK</v>
      </c>
      <c r="T45" s="13" t="str">
        <f t="shared" si="6"/>
        <v>OK</v>
      </c>
      <c r="V45" s="8" t="str">
        <f t="shared" si="4"/>
        <v>OK</v>
      </c>
    </row>
    <row r="46" spans="2:24" ht="15" thickBot="1" x14ac:dyDescent="0.4">
      <c r="B46" s="8" t="str">
        <f>Data_Checks!B46</f>
        <v>BURTON</v>
      </c>
      <c r="C46" s="9">
        <f>Data_Checks!C46</f>
        <v>34</v>
      </c>
      <c r="D46" s="10" t="str">
        <f>IF(AND(Data_Checks!D46&lt;&gt;"F",Data_Checks!D46&lt;&gt;"M"),D45,Data_Checks!D46)</f>
        <v>F</v>
      </c>
      <c r="E46" s="10" t="str">
        <f>IF(Data_Checks!E46="",E45,Data_Checks!E46)</f>
        <v>Vehicle Loan</v>
      </c>
      <c r="F46" s="11">
        <f>IF(Data_Checks!F46="",F45,ABS(Data_Checks!F46))</f>
        <v>10000000</v>
      </c>
      <c r="G46" s="11" t="str">
        <f>IF(Data_Checks!G46="",G45,Data_Checks!G46)</f>
        <v>No</v>
      </c>
      <c r="H46" s="13">
        <f>Data_Checks!H46</f>
        <v>-1.5533812728287839</v>
      </c>
      <c r="I46" s="23"/>
      <c r="J46" s="16">
        <f>Data_Checks!J46</f>
        <v>60</v>
      </c>
      <c r="K46" s="17">
        <f>IF(Data_Checks!T46="Unreasonable",AVERAGE(K45,K47),ABS(Data_Checks!K46))</f>
        <v>8.4860000000000007</v>
      </c>
      <c r="M46" s="15" t="str">
        <f t="shared" si="0"/>
        <v>OK</v>
      </c>
      <c r="N46" s="10" t="str">
        <f t="shared" si="1"/>
        <v>OK</v>
      </c>
      <c r="O46" s="10" t="str">
        <f t="shared" si="2"/>
        <v>OK</v>
      </c>
      <c r="P46" s="10" t="str">
        <f t="shared" si="3"/>
        <v>OK</v>
      </c>
      <c r="Q46" s="13" t="str">
        <f t="shared" si="5"/>
        <v>OK</v>
      </c>
      <c r="S46" s="16" t="str">
        <f t="shared" si="7"/>
        <v>OK</v>
      </c>
      <c r="T46" s="21" t="str">
        <f t="shared" si="6"/>
        <v>OK</v>
      </c>
      <c r="V46" s="8" t="str">
        <f t="shared" si="4"/>
        <v>OK</v>
      </c>
    </row>
    <row r="47" spans="2:24" x14ac:dyDescent="0.35">
      <c r="B47" s="8" t="str">
        <f>Data_Checks!B47</f>
        <v>BUSH</v>
      </c>
      <c r="C47" s="9">
        <f>Data_Checks!C47</f>
        <v>54</v>
      </c>
      <c r="D47" s="10" t="str">
        <f>IF(AND(Data_Checks!D47&lt;&gt;"F",Data_Checks!D47&lt;&gt;"M"),D46,Data_Checks!D47)</f>
        <v>F</v>
      </c>
      <c r="E47" s="10" t="str">
        <f>IF(Data_Checks!E47="",E46,Data_Checks!E47)</f>
        <v>Education Loan</v>
      </c>
      <c r="F47" s="11">
        <f>IF(Data_Checks!F47="",F46,ABS(Data_Checks!F47))</f>
        <v>9000000</v>
      </c>
      <c r="G47" s="11" t="str">
        <f>IF(Data_Checks!G47="",G46,Data_Checks!G47)</f>
        <v>No</v>
      </c>
      <c r="H47" s="13">
        <f>Data_Checks!H47</f>
        <v>-0.69678167272878067</v>
      </c>
      <c r="M47" s="15" t="str">
        <f t="shared" si="0"/>
        <v>OK</v>
      </c>
      <c r="N47" s="10" t="str">
        <f t="shared" si="1"/>
        <v>OK</v>
      </c>
      <c r="O47" s="10" t="str">
        <f t="shared" si="2"/>
        <v>OK</v>
      </c>
      <c r="P47" s="10" t="str">
        <f t="shared" si="3"/>
        <v>OK</v>
      </c>
      <c r="Q47" s="13" t="str">
        <f t="shared" si="5"/>
        <v>OK</v>
      </c>
      <c r="V47" s="8" t="str">
        <f t="shared" si="4"/>
        <v>OK</v>
      </c>
    </row>
    <row r="48" spans="2:24" x14ac:dyDescent="0.35">
      <c r="B48" s="8" t="str">
        <f>Data_Checks!B48</f>
        <v>BUTLER</v>
      </c>
      <c r="C48" s="9">
        <f>Data_Checks!C48</f>
        <v>55</v>
      </c>
      <c r="D48" s="10" t="str">
        <f>IF(AND(Data_Checks!D48&lt;&gt;"F",Data_Checks!D48&lt;&gt;"M"),D47,Data_Checks!D48)</f>
        <v>M</v>
      </c>
      <c r="E48" s="10" t="str">
        <f>IF(Data_Checks!E48="",E47,Data_Checks!E48)</f>
        <v>Education Loan</v>
      </c>
      <c r="F48" s="11">
        <f>IF(Data_Checks!F48="",F47,ABS(Data_Checks!F48))</f>
        <v>9000000</v>
      </c>
      <c r="G48" s="11" t="str">
        <f>IF(Data_Checks!G48="",G47,Data_Checks!G48)</f>
        <v>No</v>
      </c>
      <c r="H48" s="13">
        <f>Data_Checks!H48</f>
        <v>-0.16145025199562585</v>
      </c>
      <c r="M48" s="15" t="str">
        <f t="shared" si="0"/>
        <v>OK</v>
      </c>
      <c r="N48" s="10" t="str">
        <f t="shared" si="1"/>
        <v>OK</v>
      </c>
      <c r="O48" s="10" t="str">
        <f t="shared" si="2"/>
        <v>OK</v>
      </c>
      <c r="P48" s="10" t="str">
        <f t="shared" si="3"/>
        <v>OK</v>
      </c>
      <c r="Q48" s="13" t="str">
        <f t="shared" si="5"/>
        <v>OK</v>
      </c>
      <c r="V48" s="8" t="str">
        <f t="shared" si="4"/>
        <v>OK</v>
      </c>
    </row>
    <row r="49" spans="2:22" x14ac:dyDescent="0.35">
      <c r="B49" s="8" t="str">
        <f>Data_Checks!B49</f>
        <v>BYRD</v>
      </c>
      <c r="C49" s="9">
        <f>Data_Checks!C49</f>
        <v>35</v>
      </c>
      <c r="D49" s="10" t="str">
        <f>IF(AND(Data_Checks!D49&lt;&gt;"F",Data_Checks!D49&lt;&gt;"M"),D48,Data_Checks!D49)</f>
        <v>F</v>
      </c>
      <c r="E49" s="10" t="str">
        <f>IF(Data_Checks!E49="",E48,Data_Checks!E49)</f>
        <v>Education Loan</v>
      </c>
      <c r="F49" s="11">
        <f>IF(Data_Checks!F49="",F48,ABS(Data_Checks!F49))</f>
        <v>8000000</v>
      </c>
      <c r="G49" s="11" t="str">
        <f>IF(Data_Checks!G49="",G48,Data_Checks!G49)</f>
        <v>No</v>
      </c>
      <c r="H49" s="13">
        <f>Data_Checks!H49</f>
        <v>1.1514516135195962</v>
      </c>
      <c r="M49" s="15" t="str">
        <f t="shared" si="0"/>
        <v>OK</v>
      </c>
      <c r="N49" s="10" t="str">
        <f t="shared" si="1"/>
        <v>OK</v>
      </c>
      <c r="O49" s="10" t="str">
        <f t="shared" si="2"/>
        <v>OK</v>
      </c>
      <c r="P49" s="10" t="str">
        <f t="shared" si="3"/>
        <v>OK</v>
      </c>
      <c r="Q49" s="13" t="str">
        <f t="shared" si="5"/>
        <v>OK</v>
      </c>
      <c r="V49" s="8" t="str">
        <f t="shared" si="4"/>
        <v>OK</v>
      </c>
    </row>
    <row r="50" spans="2:22" x14ac:dyDescent="0.35">
      <c r="B50" s="8" t="str">
        <f>Data_Checks!B50</f>
        <v>CABRERA</v>
      </c>
      <c r="C50" s="9">
        <f>Data_Checks!C50</f>
        <v>25</v>
      </c>
      <c r="D50" s="10" t="str">
        <f>IF(AND(Data_Checks!D50&lt;&gt;"F",Data_Checks!D50&lt;&gt;"M"),D49,Data_Checks!D50)</f>
        <v>M</v>
      </c>
      <c r="E50" s="10" t="str">
        <f>IF(Data_Checks!E50="",E49,Data_Checks!E50)</f>
        <v>Education Loan</v>
      </c>
      <c r="F50" s="11">
        <f>IF(Data_Checks!F50="",F49,ABS(Data_Checks!F50))</f>
        <v>9000000</v>
      </c>
      <c r="G50" s="11" t="str">
        <f>IF(Data_Checks!G50="",G49,Data_Checks!G50)</f>
        <v>No</v>
      </c>
      <c r="H50" s="13">
        <f>Data_Checks!H50</f>
        <v>0.74526236999668949</v>
      </c>
      <c r="M50" s="15" t="str">
        <f t="shared" si="0"/>
        <v>OK</v>
      </c>
      <c r="N50" s="10" t="str">
        <f t="shared" si="1"/>
        <v>OK</v>
      </c>
      <c r="O50" s="10" t="str">
        <f t="shared" si="2"/>
        <v>OK</v>
      </c>
      <c r="P50" s="10" t="str">
        <f t="shared" si="3"/>
        <v>OK</v>
      </c>
      <c r="Q50" s="13" t="str">
        <f t="shared" si="5"/>
        <v>OK</v>
      </c>
      <c r="V50" s="8" t="str">
        <f t="shared" si="4"/>
        <v>OK</v>
      </c>
    </row>
    <row r="51" spans="2:22" x14ac:dyDescent="0.35">
      <c r="B51" s="8" t="str">
        <f>Data_Checks!B51</f>
        <v>CALDWELL</v>
      </c>
      <c r="C51" s="9">
        <f>Data_Checks!C51</f>
        <v>34</v>
      </c>
      <c r="D51" s="10" t="str">
        <f>IF(AND(Data_Checks!D51&lt;&gt;"F",Data_Checks!D51&lt;&gt;"M"),D50,Data_Checks!D51)</f>
        <v>F</v>
      </c>
      <c r="E51" s="10" t="str">
        <f>IF(Data_Checks!E51="",E50,Data_Checks!E51)</f>
        <v>Home Loan</v>
      </c>
      <c r="F51" s="11">
        <f>IF(Data_Checks!F51="",F50,ABS(Data_Checks!F51))</f>
        <v>11000000</v>
      </c>
      <c r="G51" s="11" t="str">
        <f>IF(Data_Checks!G51="",G50,Data_Checks!G51)</f>
        <v>No</v>
      </c>
      <c r="H51" s="13">
        <f>Data_Checks!H51</f>
        <v>-1.9679367213992494</v>
      </c>
      <c r="M51" s="15" t="str">
        <f t="shared" si="0"/>
        <v>OK</v>
      </c>
      <c r="N51" s="10" t="str">
        <f t="shared" si="1"/>
        <v>OK</v>
      </c>
      <c r="O51" s="10" t="str">
        <f t="shared" si="2"/>
        <v>OK</v>
      </c>
      <c r="P51" s="10" t="str">
        <f t="shared" si="3"/>
        <v>OK</v>
      </c>
      <c r="Q51" s="13" t="str">
        <f t="shared" si="5"/>
        <v>OK</v>
      </c>
      <c r="V51" s="8" t="str">
        <f t="shared" si="4"/>
        <v>OK</v>
      </c>
    </row>
    <row r="52" spans="2:22" x14ac:dyDescent="0.35">
      <c r="B52" s="8" t="str">
        <f>Data_Checks!B52</f>
        <v>CAMPBELL</v>
      </c>
      <c r="C52" s="9">
        <f>Data_Checks!C52</f>
        <v>24</v>
      </c>
      <c r="D52" s="10" t="str">
        <f>IF(AND(Data_Checks!D52&lt;&gt;"F",Data_Checks!D52&lt;&gt;"M"),D51,Data_Checks!D52)</f>
        <v>F</v>
      </c>
      <c r="E52" s="10" t="str">
        <f>IF(Data_Checks!E52="",E51,Data_Checks!E52)</f>
        <v>Home Loan</v>
      </c>
      <c r="F52" s="11">
        <f>IF(Data_Checks!F52="",F51,ABS(Data_Checks!F52))</f>
        <v>11000000</v>
      </c>
      <c r="G52" s="11" t="str">
        <f>IF(Data_Checks!G52="",G51,Data_Checks!G52)</f>
        <v>No</v>
      </c>
      <c r="H52" s="13">
        <f>Data_Checks!H52</f>
        <v>0.71643183421922829</v>
      </c>
      <c r="M52" s="15" t="str">
        <f t="shared" si="0"/>
        <v>OK</v>
      </c>
      <c r="N52" s="10" t="str">
        <f t="shared" si="1"/>
        <v>OK</v>
      </c>
      <c r="O52" s="10" t="str">
        <f t="shared" si="2"/>
        <v>OK</v>
      </c>
      <c r="P52" s="10" t="str">
        <f t="shared" si="3"/>
        <v>OK</v>
      </c>
      <c r="Q52" s="13" t="str">
        <f t="shared" si="5"/>
        <v>OK</v>
      </c>
      <c r="V52" s="8" t="str">
        <f t="shared" si="4"/>
        <v>OK</v>
      </c>
    </row>
    <row r="53" spans="2:22" x14ac:dyDescent="0.35">
      <c r="B53" s="8" t="str">
        <f>Data_Checks!B53</f>
        <v>CAMPOS</v>
      </c>
      <c r="C53" s="9">
        <f>Data_Checks!C53</f>
        <v>45</v>
      </c>
      <c r="D53" s="10" t="str">
        <f>IF(AND(Data_Checks!D53&lt;&gt;"F",Data_Checks!D53&lt;&gt;"M"),D52,Data_Checks!D53)</f>
        <v>M</v>
      </c>
      <c r="E53" s="10" t="str">
        <f>IF(Data_Checks!E53="",E52,Data_Checks!E53)</f>
        <v>Education Loan</v>
      </c>
      <c r="F53" s="11">
        <f>IF(Data_Checks!F53="",F52,ABS(Data_Checks!F53))</f>
        <v>9000000</v>
      </c>
      <c r="G53" s="11" t="str">
        <f>IF(Data_Checks!G53="",G52,Data_Checks!G53)</f>
        <v>No</v>
      </c>
      <c r="H53" s="13">
        <f>Data_Checks!H53</f>
        <v>-5.6839988893259093E-2</v>
      </c>
      <c r="M53" s="15" t="str">
        <f t="shared" si="0"/>
        <v>OK</v>
      </c>
      <c r="N53" s="10" t="str">
        <f t="shared" si="1"/>
        <v>OK</v>
      </c>
      <c r="O53" s="10" t="str">
        <f t="shared" si="2"/>
        <v>OK</v>
      </c>
      <c r="P53" s="10" t="str">
        <f t="shared" si="3"/>
        <v>OK</v>
      </c>
      <c r="Q53" s="13" t="str">
        <f t="shared" si="5"/>
        <v>OK</v>
      </c>
      <c r="V53" s="8" t="str">
        <f t="shared" si="4"/>
        <v>OK</v>
      </c>
    </row>
    <row r="54" spans="2:22" x14ac:dyDescent="0.35">
      <c r="B54" s="8" t="str">
        <f>Data_Checks!B54</f>
        <v>CARLSON</v>
      </c>
      <c r="C54" s="9">
        <f>Data_Checks!C54</f>
        <v>22</v>
      </c>
      <c r="D54" s="10" t="str">
        <f>IF(AND(Data_Checks!D54&lt;&gt;"F",Data_Checks!D54&lt;&gt;"M"),D53,Data_Checks!D54)</f>
        <v>F</v>
      </c>
      <c r="E54" s="10" t="str">
        <f>IF(Data_Checks!E54="",E53,Data_Checks!E54)</f>
        <v>Personal Loan</v>
      </c>
      <c r="F54" s="11">
        <f>IF(Data_Checks!F54="",F53,ABS(Data_Checks!F54))</f>
        <v>9000000</v>
      </c>
      <c r="G54" s="11" t="str">
        <f>IF(Data_Checks!G54="",G53,Data_Checks!G54)</f>
        <v>No</v>
      </c>
      <c r="H54" s="13">
        <f>Data_Checks!H54</f>
        <v>0.45910489007086391</v>
      </c>
      <c r="M54" s="15" t="str">
        <f t="shared" si="0"/>
        <v>OK</v>
      </c>
      <c r="N54" s="10" t="str">
        <f t="shared" si="1"/>
        <v>OK</v>
      </c>
      <c r="O54" s="10" t="str">
        <f t="shared" si="2"/>
        <v>OK</v>
      </c>
      <c r="P54" s="10" t="str">
        <f t="shared" si="3"/>
        <v>OK</v>
      </c>
      <c r="Q54" s="13" t="str">
        <f t="shared" si="5"/>
        <v>OK</v>
      </c>
      <c r="V54" s="8" t="str">
        <f t="shared" si="4"/>
        <v>OK</v>
      </c>
    </row>
    <row r="55" spans="2:22" x14ac:dyDescent="0.35">
      <c r="B55" s="8" t="str">
        <f>Data_Checks!B55</f>
        <v>CARPENTER</v>
      </c>
      <c r="C55" s="9">
        <f>Data_Checks!C55</f>
        <v>43</v>
      </c>
      <c r="D55" s="10" t="str">
        <f>IF(AND(Data_Checks!D55&lt;&gt;"F",Data_Checks!D55&lt;&gt;"M"),D54,Data_Checks!D55)</f>
        <v>F</v>
      </c>
      <c r="E55" s="10" t="str">
        <f>IF(Data_Checks!E55="",E54,Data_Checks!E55)</f>
        <v>Personal Loan</v>
      </c>
      <c r="F55" s="11">
        <f>IF(Data_Checks!F55="",F54,ABS(Data_Checks!F55))</f>
        <v>12000000</v>
      </c>
      <c r="G55" s="11" t="str">
        <f>IF(Data_Checks!G55="",G54,Data_Checks!G55)</f>
        <v>No</v>
      </c>
      <c r="H55" s="13">
        <f>Data_Checks!H55</f>
        <v>-0.3561152238459942</v>
      </c>
      <c r="M55" s="15" t="str">
        <f t="shared" si="0"/>
        <v>OK</v>
      </c>
      <c r="N55" s="10" t="str">
        <f t="shared" si="1"/>
        <v>OK</v>
      </c>
      <c r="O55" s="10" t="str">
        <f t="shared" si="2"/>
        <v>OK</v>
      </c>
      <c r="P55" s="10" t="str">
        <f t="shared" si="3"/>
        <v>OK</v>
      </c>
      <c r="Q55" s="13" t="str">
        <f t="shared" si="5"/>
        <v>OK</v>
      </c>
      <c r="V55" s="8" t="str">
        <f t="shared" si="4"/>
        <v>OK</v>
      </c>
    </row>
    <row r="56" spans="2:22" x14ac:dyDescent="0.35">
      <c r="B56" s="8" t="str">
        <f>Data_Checks!B56</f>
        <v>CARR</v>
      </c>
      <c r="C56" s="9">
        <f>Data_Checks!C56</f>
        <v>55</v>
      </c>
      <c r="D56" s="10" t="str">
        <f>IF(AND(Data_Checks!D56&lt;&gt;"F",Data_Checks!D56&lt;&gt;"M"),D55,Data_Checks!D56)</f>
        <v>F</v>
      </c>
      <c r="E56" s="10" t="str">
        <f>IF(Data_Checks!E56="",E55,Data_Checks!E56)</f>
        <v>Personal Loan</v>
      </c>
      <c r="F56" s="11">
        <f>IF(Data_Checks!F56="",F55,ABS(Data_Checks!F56))</f>
        <v>13000000</v>
      </c>
      <c r="G56" s="11" t="str">
        <f>IF(Data_Checks!G56="",G55,Data_Checks!G56)</f>
        <v>No</v>
      </c>
      <c r="H56" s="13">
        <f>Data_Checks!H56</f>
        <v>1.8422794671917031E-3</v>
      </c>
      <c r="M56" s="15" t="str">
        <f t="shared" si="0"/>
        <v>OK</v>
      </c>
      <c r="N56" s="10" t="str">
        <f t="shared" si="1"/>
        <v>OK</v>
      </c>
      <c r="O56" s="10" t="str">
        <f t="shared" si="2"/>
        <v>OK</v>
      </c>
      <c r="P56" s="10" t="str">
        <f t="shared" si="3"/>
        <v>OK</v>
      </c>
      <c r="Q56" s="13" t="str">
        <f t="shared" si="5"/>
        <v>OK</v>
      </c>
      <c r="V56" s="8" t="str">
        <f t="shared" si="4"/>
        <v>OK</v>
      </c>
    </row>
    <row r="57" spans="2:22" x14ac:dyDescent="0.35">
      <c r="B57" s="8" t="str">
        <f>Data_Checks!B57</f>
        <v>CARRILLO</v>
      </c>
      <c r="C57" s="9">
        <f>Data_Checks!C57</f>
        <v>23</v>
      </c>
      <c r="D57" s="10" t="str">
        <f>IF(AND(Data_Checks!D57&lt;&gt;"F",Data_Checks!D57&lt;&gt;"M"),D56,Data_Checks!D57)</f>
        <v>F</v>
      </c>
      <c r="E57" s="10" t="str">
        <f>IF(Data_Checks!E57="",E56,Data_Checks!E57)</f>
        <v>Education Loan</v>
      </c>
      <c r="F57" s="11">
        <f>IF(Data_Checks!F57="",F56,ABS(Data_Checks!F57))</f>
        <v>10000000</v>
      </c>
      <c r="G57" s="11" t="str">
        <f>IF(Data_Checks!G57="",G56,Data_Checks!G57)</f>
        <v>No</v>
      </c>
      <c r="H57" s="13">
        <f>Data_Checks!H57</f>
        <v>-0.67080321573468027</v>
      </c>
      <c r="M57" s="15" t="str">
        <f t="shared" si="0"/>
        <v>OK</v>
      </c>
      <c r="N57" s="10" t="str">
        <f t="shared" si="1"/>
        <v>OK</v>
      </c>
      <c r="O57" s="10" t="str">
        <f t="shared" si="2"/>
        <v>OK</v>
      </c>
      <c r="P57" s="10" t="str">
        <f t="shared" si="3"/>
        <v>OK</v>
      </c>
      <c r="Q57" s="13" t="str">
        <f t="shared" si="5"/>
        <v>OK</v>
      </c>
      <c r="V57" s="8" t="str">
        <f t="shared" si="4"/>
        <v>OK</v>
      </c>
    </row>
    <row r="58" spans="2:22" x14ac:dyDescent="0.35">
      <c r="B58" s="8" t="str">
        <f>Data_Checks!B58</f>
        <v>CARROLL</v>
      </c>
      <c r="C58" s="9">
        <f>Data_Checks!C58</f>
        <v>60</v>
      </c>
      <c r="D58" s="10" t="str">
        <f>IF(AND(Data_Checks!D58&lt;&gt;"F",Data_Checks!D58&lt;&gt;"M"),D57,Data_Checks!D58)</f>
        <v>F</v>
      </c>
      <c r="E58" s="10" t="str">
        <f>IF(Data_Checks!E58="",E57,Data_Checks!E58)</f>
        <v>Vehicle Loan</v>
      </c>
      <c r="F58" s="11">
        <f>IF(Data_Checks!F58="",F57,ABS(Data_Checks!F58))</f>
        <v>9000000</v>
      </c>
      <c r="G58" s="11" t="str">
        <f>IF(Data_Checks!G58="",G57,Data_Checks!G58)</f>
        <v>No</v>
      </c>
      <c r="H58" s="13">
        <f>Data_Checks!H58</f>
        <v>-1.1167234051900294</v>
      </c>
      <c r="M58" s="15" t="str">
        <f t="shared" si="0"/>
        <v>OK</v>
      </c>
      <c r="N58" s="10" t="str">
        <f t="shared" si="1"/>
        <v>OK</v>
      </c>
      <c r="O58" s="10" t="str">
        <f t="shared" si="2"/>
        <v>OK</v>
      </c>
      <c r="P58" s="10" t="str">
        <f t="shared" si="3"/>
        <v>OK</v>
      </c>
      <c r="Q58" s="13" t="str">
        <f t="shared" si="5"/>
        <v>OK</v>
      </c>
      <c r="V58" s="8" t="str">
        <f t="shared" si="4"/>
        <v>OK</v>
      </c>
    </row>
    <row r="59" spans="2:22" x14ac:dyDescent="0.35">
      <c r="B59" s="8" t="str">
        <f>Data_Checks!B59</f>
        <v>CARTER</v>
      </c>
      <c r="C59" s="9">
        <f>Data_Checks!C59</f>
        <v>53</v>
      </c>
      <c r="D59" s="10" t="str">
        <f>IF(AND(Data_Checks!D59&lt;&gt;"F",Data_Checks!D59&lt;&gt;"M"),D58,Data_Checks!D59)</f>
        <v>F</v>
      </c>
      <c r="E59" s="10" t="str">
        <f>IF(Data_Checks!E59="",E58,Data_Checks!E59)</f>
        <v>Personal Loan</v>
      </c>
      <c r="F59" s="11">
        <f>IF(Data_Checks!F59="",F58,ABS(Data_Checks!F59))</f>
        <v>12000000</v>
      </c>
      <c r="G59" s="11" t="str">
        <f>IF(Data_Checks!G59="",G58,Data_Checks!G59)</f>
        <v>No</v>
      </c>
      <c r="H59" s="13">
        <f>Data_Checks!H59</f>
        <v>0.40300929568610178</v>
      </c>
      <c r="M59" s="15" t="str">
        <f t="shared" si="0"/>
        <v>OK</v>
      </c>
      <c r="N59" s="10" t="str">
        <f t="shared" si="1"/>
        <v>OK</v>
      </c>
      <c r="O59" s="10" t="str">
        <f t="shared" si="2"/>
        <v>OK</v>
      </c>
      <c r="P59" s="10" t="str">
        <f t="shared" si="3"/>
        <v>OK</v>
      </c>
      <c r="Q59" s="13" t="str">
        <f t="shared" si="5"/>
        <v>OK</v>
      </c>
      <c r="V59" s="8" t="str">
        <f t="shared" si="4"/>
        <v>OK</v>
      </c>
    </row>
    <row r="60" spans="2:22" x14ac:dyDescent="0.35">
      <c r="B60" s="8" t="str">
        <f>Data_Checks!B60</f>
        <v>CASTILLO</v>
      </c>
      <c r="C60" s="9">
        <f>Data_Checks!C60</f>
        <v>46</v>
      </c>
      <c r="D60" s="10" t="str">
        <f>IF(AND(Data_Checks!D60&lt;&gt;"F",Data_Checks!D60&lt;&gt;"M"),D59,Data_Checks!D60)</f>
        <v>F</v>
      </c>
      <c r="E60" s="10" t="str">
        <f>IF(Data_Checks!E60="",E59,Data_Checks!E60)</f>
        <v>Personal Loan</v>
      </c>
      <c r="F60" s="11">
        <f>IF(Data_Checks!F60="",F59,ABS(Data_Checks!F60))</f>
        <v>11000000</v>
      </c>
      <c r="G60" s="11" t="str">
        <f>IF(Data_Checks!G60="",G59,Data_Checks!G60)</f>
        <v>No</v>
      </c>
      <c r="H60" s="13">
        <f>Data_Checks!H60</f>
        <v>0.49448559275289911</v>
      </c>
      <c r="M60" s="15" t="str">
        <f t="shared" si="0"/>
        <v>OK</v>
      </c>
      <c r="N60" s="10" t="str">
        <f t="shared" si="1"/>
        <v>OK</v>
      </c>
      <c r="O60" s="10" t="str">
        <f t="shared" si="2"/>
        <v>OK</v>
      </c>
      <c r="P60" s="10" t="str">
        <f t="shared" si="3"/>
        <v>OK</v>
      </c>
      <c r="Q60" s="13" t="str">
        <f t="shared" si="5"/>
        <v>OK</v>
      </c>
      <c r="V60" s="8" t="str">
        <f t="shared" si="4"/>
        <v>OK</v>
      </c>
    </row>
    <row r="61" spans="2:22" x14ac:dyDescent="0.35">
      <c r="B61" s="8" t="str">
        <f>Data_Checks!B61</f>
        <v>CASTRO</v>
      </c>
      <c r="C61" s="9">
        <f>Data_Checks!C61</f>
        <v>33</v>
      </c>
      <c r="D61" s="10" t="str">
        <f>IF(AND(Data_Checks!D61&lt;&gt;"F",Data_Checks!D61&lt;&gt;"M"),D60,Data_Checks!D61)</f>
        <v>M</v>
      </c>
      <c r="E61" s="10" t="str">
        <f>IF(Data_Checks!E61="",E60,Data_Checks!E61)</f>
        <v>Home Loan</v>
      </c>
      <c r="F61" s="11">
        <f>IF(Data_Checks!F61="",F60,ABS(Data_Checks!F61))</f>
        <v>11000000</v>
      </c>
      <c r="G61" s="11" t="str">
        <f>IF(Data_Checks!G61="",G60,Data_Checks!G61)</f>
        <v>No</v>
      </c>
      <c r="H61" s="13">
        <f>Data_Checks!H61</f>
        <v>-1.3280585241291899E-2</v>
      </c>
      <c r="M61" s="15" t="str">
        <f t="shared" si="0"/>
        <v>OK</v>
      </c>
      <c r="N61" s="10" t="str">
        <f t="shared" si="1"/>
        <v>OK</v>
      </c>
      <c r="O61" s="10" t="str">
        <f t="shared" si="2"/>
        <v>OK</v>
      </c>
      <c r="P61" s="10" t="str">
        <f t="shared" si="3"/>
        <v>OK</v>
      </c>
      <c r="Q61" s="13" t="str">
        <f t="shared" si="5"/>
        <v>OK</v>
      </c>
      <c r="V61" s="8" t="str">
        <f t="shared" si="4"/>
        <v>OK</v>
      </c>
    </row>
    <row r="62" spans="2:22" x14ac:dyDescent="0.35">
      <c r="B62" s="8" t="str">
        <f>Data_Checks!B62</f>
        <v>CERVANTES</v>
      </c>
      <c r="C62" s="9">
        <f>Data_Checks!C62</f>
        <v>38</v>
      </c>
      <c r="D62" s="10" t="str">
        <f>IF(AND(Data_Checks!D62&lt;&gt;"F",Data_Checks!D62&lt;&gt;"M"),D61,Data_Checks!D62)</f>
        <v>F</v>
      </c>
      <c r="E62" s="10" t="str">
        <f>IF(Data_Checks!E62="",E61,Data_Checks!E62)</f>
        <v>Home Loan</v>
      </c>
      <c r="F62" s="11">
        <f>IF(Data_Checks!F62="",F61,ABS(Data_Checks!F62))</f>
        <v>10000000</v>
      </c>
      <c r="G62" s="11" t="str">
        <f>IF(Data_Checks!G62="",G61,Data_Checks!G62)</f>
        <v>No</v>
      </c>
      <c r="H62" s="13">
        <f>Data_Checks!H62</f>
        <v>0.83430845550683963</v>
      </c>
      <c r="M62" s="15" t="str">
        <f t="shared" si="0"/>
        <v>OK</v>
      </c>
      <c r="N62" s="10" t="str">
        <f t="shared" si="1"/>
        <v>OK</v>
      </c>
      <c r="O62" s="10" t="str">
        <f t="shared" si="2"/>
        <v>OK</v>
      </c>
      <c r="P62" s="10" t="str">
        <f t="shared" si="3"/>
        <v>OK</v>
      </c>
      <c r="Q62" s="13" t="str">
        <f t="shared" si="5"/>
        <v>OK</v>
      </c>
      <c r="V62" s="8" t="str">
        <f t="shared" si="4"/>
        <v>OK</v>
      </c>
    </row>
    <row r="63" spans="2:22" x14ac:dyDescent="0.35">
      <c r="B63" s="8" t="str">
        <f>Data_Checks!B63</f>
        <v>CHAMBERS</v>
      </c>
      <c r="C63" s="9">
        <f>Data_Checks!C63</f>
        <v>30</v>
      </c>
      <c r="D63" s="10" t="str">
        <f>IF(AND(Data_Checks!D63&lt;&gt;"F",Data_Checks!D63&lt;&gt;"M"),D62,Data_Checks!D63)</f>
        <v>F</v>
      </c>
      <c r="E63" s="10" t="str">
        <f>IF(Data_Checks!E63="",E62,Data_Checks!E63)</f>
        <v>Education Loan</v>
      </c>
      <c r="F63" s="11">
        <f>IF(Data_Checks!F63="",F62,ABS(Data_Checks!F63))</f>
        <v>14000000</v>
      </c>
      <c r="G63" s="11" t="str">
        <f>IF(Data_Checks!G63="",G62,Data_Checks!G63)</f>
        <v>No</v>
      </c>
      <c r="H63" s="13">
        <f>Data_Checks!H63</f>
        <v>-0.12183251331651324</v>
      </c>
      <c r="M63" s="15" t="str">
        <f t="shared" si="0"/>
        <v>OK</v>
      </c>
      <c r="N63" s="10" t="str">
        <f t="shared" si="1"/>
        <v>OK</v>
      </c>
      <c r="O63" s="10" t="str">
        <f t="shared" si="2"/>
        <v>OK</v>
      </c>
      <c r="P63" s="10" t="str">
        <f t="shared" si="3"/>
        <v>OK</v>
      </c>
      <c r="Q63" s="13" t="str">
        <f t="shared" si="5"/>
        <v>OK</v>
      </c>
      <c r="V63" s="8" t="str">
        <f t="shared" si="4"/>
        <v>OK</v>
      </c>
    </row>
    <row r="64" spans="2:22" x14ac:dyDescent="0.35">
      <c r="B64" s="8" t="str">
        <f>Data_Checks!B64</f>
        <v>CHANDLER</v>
      </c>
      <c r="C64" s="9">
        <f>Data_Checks!C64</f>
        <v>50</v>
      </c>
      <c r="D64" s="10" t="str">
        <f>IF(AND(Data_Checks!D64&lt;&gt;"F",Data_Checks!D64&lt;&gt;"M"),D63,Data_Checks!D64)</f>
        <v>M</v>
      </c>
      <c r="E64" s="10" t="str">
        <f>IF(Data_Checks!E64="",E63,Data_Checks!E64)</f>
        <v>Vehicle Loan</v>
      </c>
      <c r="F64" s="54">
        <f>IF(Data_Checks!F64="",F63,ABS(Data_Checks!F64))</f>
        <v>14000000</v>
      </c>
      <c r="G64" s="11" t="str">
        <f>IF(Data_Checks!G64="",G63,Data_Checks!G64)</f>
        <v>No</v>
      </c>
      <c r="H64" s="13">
        <f>Data_Checks!H64</f>
        <v>0.36101342697428501</v>
      </c>
      <c r="M64" s="15" t="str">
        <f t="shared" si="0"/>
        <v>OK</v>
      </c>
      <c r="N64" s="10" t="str">
        <f t="shared" si="1"/>
        <v>OK</v>
      </c>
      <c r="O64" s="10" t="str">
        <f t="shared" si="2"/>
        <v>OK</v>
      </c>
      <c r="P64" s="10" t="str">
        <f t="shared" si="3"/>
        <v>OK</v>
      </c>
      <c r="Q64" s="13" t="str">
        <f t="shared" si="5"/>
        <v>OK</v>
      </c>
      <c r="V64" s="8" t="str">
        <f t="shared" si="4"/>
        <v>OK</v>
      </c>
    </row>
    <row r="65" spans="2:22" x14ac:dyDescent="0.35">
      <c r="B65" s="8" t="str">
        <f>Data_Checks!B65</f>
        <v>CHANG</v>
      </c>
      <c r="C65" s="9">
        <f>Data_Checks!C65</f>
        <v>23</v>
      </c>
      <c r="D65" s="10" t="str">
        <f>IF(AND(Data_Checks!D65&lt;&gt;"F",Data_Checks!D65&lt;&gt;"M"),D64,Data_Checks!D65)</f>
        <v>M</v>
      </c>
      <c r="E65" s="10" t="str">
        <f>IF(Data_Checks!E65="",E64,Data_Checks!E65)</f>
        <v>Personal Loan</v>
      </c>
      <c r="F65" s="54">
        <f>IF(Data_Checks!F65="",F64,ABS(Data_Checks!F65))</f>
        <v>13000000</v>
      </c>
      <c r="G65" s="11" t="str">
        <f>IF(Data_Checks!G65="",G64,Data_Checks!G65)</f>
        <v>No</v>
      </c>
      <c r="H65" s="13">
        <f>Data_Checks!H65</f>
        <v>0.83550312934025173</v>
      </c>
      <c r="M65" s="15" t="str">
        <f t="shared" si="0"/>
        <v>OK</v>
      </c>
      <c r="N65" s="10" t="str">
        <f t="shared" si="1"/>
        <v>OK</v>
      </c>
      <c r="O65" s="10" t="str">
        <f t="shared" si="2"/>
        <v>OK</v>
      </c>
      <c r="P65" s="10" t="str">
        <f t="shared" si="3"/>
        <v>OK</v>
      </c>
      <c r="Q65" s="13" t="str">
        <f t="shared" si="5"/>
        <v>OK</v>
      </c>
      <c r="V65" s="8" t="str">
        <f t="shared" si="4"/>
        <v>OK</v>
      </c>
    </row>
    <row r="66" spans="2:22" x14ac:dyDescent="0.35">
      <c r="B66" s="8" t="str">
        <f>Data_Checks!B66</f>
        <v>CHAPMAN</v>
      </c>
      <c r="C66" s="9">
        <f>Data_Checks!C66</f>
        <v>58</v>
      </c>
      <c r="D66" s="10" t="str">
        <f>IF(AND(Data_Checks!D66&lt;&gt;"F",Data_Checks!D66&lt;&gt;"M"),D65,Data_Checks!D66)</f>
        <v>M</v>
      </c>
      <c r="E66" s="10" t="str">
        <f>IF(Data_Checks!E66="",E65,Data_Checks!E66)</f>
        <v>Home Loan</v>
      </c>
      <c r="F66" s="54">
        <f>IF(Data_Checks!F66="",F65,ABS(Data_Checks!F66))</f>
        <v>14000000</v>
      </c>
      <c r="G66" s="11" t="str">
        <f>IF(Data_Checks!G66="",G65,Data_Checks!G66)</f>
        <v>No</v>
      </c>
      <c r="H66" s="13">
        <f>Data_Checks!H66</f>
        <v>-1.2987024640524649</v>
      </c>
      <c r="M66" s="15" t="str">
        <f t="shared" si="0"/>
        <v>OK</v>
      </c>
      <c r="N66" s="10" t="str">
        <f t="shared" si="1"/>
        <v>OK</v>
      </c>
      <c r="O66" s="10" t="str">
        <f t="shared" si="2"/>
        <v>OK</v>
      </c>
      <c r="P66" s="10" t="str">
        <f t="shared" si="3"/>
        <v>OK</v>
      </c>
      <c r="Q66" s="13" t="str">
        <f t="shared" si="5"/>
        <v>OK</v>
      </c>
      <c r="V66" s="8" t="str">
        <f t="shared" si="4"/>
        <v>OK</v>
      </c>
    </row>
    <row r="67" spans="2:22" x14ac:dyDescent="0.35">
      <c r="B67" s="8" t="str">
        <f>Data_Checks!B67</f>
        <v>CHAVEZ</v>
      </c>
      <c r="C67" s="9">
        <f>Data_Checks!C67</f>
        <v>56</v>
      </c>
      <c r="D67" s="10" t="str">
        <f>IF(AND(Data_Checks!D67&lt;&gt;"F",Data_Checks!D67&lt;&gt;"M"),D66,Data_Checks!D67)</f>
        <v>M</v>
      </c>
      <c r="E67" s="10" t="str">
        <f>IF(Data_Checks!E67="",E66,Data_Checks!E67)</f>
        <v>Home Loan</v>
      </c>
      <c r="F67" s="54">
        <f>IF(Data_Checks!F67="",F66,ABS(Data_Checks!F67))</f>
        <v>12000000</v>
      </c>
      <c r="G67" s="11" t="str">
        <f>IF(Data_Checks!G67="",G66,Data_Checks!G67)</f>
        <v>No</v>
      </c>
      <c r="H67" s="13">
        <f>Data_Checks!H67</f>
        <v>-0.20903258901016183</v>
      </c>
      <c r="M67" s="15" t="str">
        <f t="shared" si="0"/>
        <v>OK</v>
      </c>
      <c r="N67" s="10" t="str">
        <f t="shared" si="1"/>
        <v>OK</v>
      </c>
      <c r="O67" s="10" t="str">
        <f t="shared" si="2"/>
        <v>OK</v>
      </c>
      <c r="P67" s="10" t="str">
        <f t="shared" si="3"/>
        <v>OK</v>
      </c>
      <c r="Q67" s="13" t="str">
        <f t="shared" si="5"/>
        <v>OK</v>
      </c>
      <c r="V67" s="8" t="str">
        <f t="shared" si="4"/>
        <v>OK</v>
      </c>
    </row>
    <row r="68" spans="2:22" x14ac:dyDescent="0.35">
      <c r="B68" s="8" t="str">
        <f>Data_Checks!B68</f>
        <v>CHEN</v>
      </c>
      <c r="C68" s="9">
        <f>Data_Checks!C68</f>
        <v>44</v>
      </c>
      <c r="D68" s="10" t="str">
        <f>IF(AND(Data_Checks!D68&lt;&gt;"F",Data_Checks!D68&lt;&gt;"M"),D67,Data_Checks!D68)</f>
        <v>F</v>
      </c>
      <c r="E68" s="10" t="str">
        <f>IF(Data_Checks!E68="",E67,Data_Checks!E68)</f>
        <v>Education Loan</v>
      </c>
      <c r="F68" s="54">
        <f>IF(Data_Checks!F68="",F67,ABS(Data_Checks!F68))</f>
        <v>11000000</v>
      </c>
      <c r="G68" s="11" t="str">
        <f>IF(Data_Checks!G68="",G67,Data_Checks!G68)</f>
        <v>No</v>
      </c>
      <c r="H68" s="13">
        <f>Data_Checks!H68</f>
        <v>-0.59877465937991214</v>
      </c>
      <c r="M68" s="15" t="str">
        <f t="shared" ref="M68:M131" si="8">IF(C68&lt;0,"Negative",IF(C68=0,"Zero",IF(C68&gt;100,"Unreasonably High",IF(C68="","Blank","OK"))))</f>
        <v>OK</v>
      </c>
      <c r="N68" s="10" t="str">
        <f t="shared" ref="N68:N131" si="9">IF(D68="","Blank",IF(D68="F","OK",IF(D68="M","OK","Unreasonable")))</f>
        <v>OK</v>
      </c>
      <c r="O68" s="10" t="str">
        <f t="shared" ref="O68:O131" si="10">IF(E68="Education Loan","OK",IF(E68="Home Loan","OK",IF(E68="Personal Loan","OK",IF(E68="Vehicle Loan","OK",IF(E68="","Blank","Unreasonable")))))</f>
        <v>OK</v>
      </c>
      <c r="P68" s="10" t="str">
        <f t="shared" ref="P68:P131" si="11">IF(F68="","Blank",IF(F68&lt;0,"Negative",IF(F68=0,"Zero",IF(F68&gt;10^9,"Very High","OK"))))</f>
        <v>OK</v>
      </c>
      <c r="Q68" s="13" t="str">
        <f t="shared" si="5"/>
        <v>OK</v>
      </c>
      <c r="V68" s="8" t="str">
        <f t="shared" ref="V68:V131" si="12">IF(VLOOKUP(C68,$J$4:$J$46,1,0)=C68,"OK","Check")</f>
        <v>OK</v>
      </c>
    </row>
    <row r="69" spans="2:22" x14ac:dyDescent="0.35">
      <c r="B69" s="8" t="str">
        <f>Data_Checks!B69</f>
        <v>CLARK</v>
      </c>
      <c r="C69" s="9">
        <f>Data_Checks!C69</f>
        <v>21</v>
      </c>
      <c r="D69" s="10" t="str">
        <f>IF(AND(Data_Checks!D69&lt;&gt;"F",Data_Checks!D69&lt;&gt;"M"),D68,Data_Checks!D69)</f>
        <v>F</v>
      </c>
      <c r="E69" s="10" t="str">
        <f>IF(Data_Checks!E69="",E68,Data_Checks!E69)</f>
        <v>Home Loan</v>
      </c>
      <c r="F69" s="54">
        <f>IF(Data_Checks!F69="",F68,ABS(Data_Checks!F69))</f>
        <v>14000000</v>
      </c>
      <c r="G69" s="11" t="str">
        <f>IF(Data_Checks!G69="",G68,Data_Checks!G69)</f>
        <v>No</v>
      </c>
      <c r="H69" s="13">
        <f>Data_Checks!H69</f>
        <v>-0.24097018705135076</v>
      </c>
      <c r="M69" s="15" t="str">
        <f t="shared" si="8"/>
        <v>OK</v>
      </c>
      <c r="N69" s="10" t="str">
        <f t="shared" si="9"/>
        <v>OK</v>
      </c>
      <c r="O69" s="10" t="str">
        <f t="shared" si="10"/>
        <v>OK</v>
      </c>
      <c r="P69" s="10" t="str">
        <f t="shared" si="11"/>
        <v>OK</v>
      </c>
      <c r="Q69" s="13" t="str">
        <f t="shared" ref="Q69:Q132" si="13">IF(G69="","Blank",IF(G69="Yes","OK",IF(G69="No","OK","Unreasonable")))</f>
        <v>OK</v>
      </c>
      <c r="V69" s="8" t="str">
        <f t="shared" si="12"/>
        <v>OK</v>
      </c>
    </row>
    <row r="70" spans="2:22" x14ac:dyDescent="0.35">
      <c r="B70" s="8" t="str">
        <f>Data_Checks!B70</f>
        <v>COHEN</v>
      </c>
      <c r="C70" s="9">
        <f>Data_Checks!C70</f>
        <v>39</v>
      </c>
      <c r="D70" s="10" t="str">
        <f>IF(AND(Data_Checks!D70&lt;&gt;"F",Data_Checks!D70&lt;&gt;"M"),D69,Data_Checks!D70)</f>
        <v>M</v>
      </c>
      <c r="E70" s="10" t="str">
        <f>IF(Data_Checks!E70="",E69,Data_Checks!E70)</f>
        <v>Education Loan</v>
      </c>
      <c r="F70" s="54">
        <f>IF(Data_Checks!F70="",F69,ABS(Data_Checks!F70))</f>
        <v>9000000</v>
      </c>
      <c r="G70" s="11" t="str">
        <f>IF(Data_Checks!G70="",G69,Data_Checks!G70)</f>
        <v>No</v>
      </c>
      <c r="H70" s="13">
        <f>Data_Checks!H70</f>
        <v>-0.67099213176933403</v>
      </c>
      <c r="M70" s="15" t="str">
        <f t="shared" si="8"/>
        <v>OK</v>
      </c>
      <c r="N70" s="10" t="str">
        <f t="shared" si="9"/>
        <v>OK</v>
      </c>
      <c r="O70" s="10" t="str">
        <f t="shared" si="10"/>
        <v>OK</v>
      </c>
      <c r="P70" s="10" t="str">
        <f t="shared" si="11"/>
        <v>OK</v>
      </c>
      <c r="Q70" s="13" t="str">
        <f t="shared" si="13"/>
        <v>OK</v>
      </c>
      <c r="V70" s="8" t="str">
        <f t="shared" si="12"/>
        <v>OK</v>
      </c>
    </row>
    <row r="71" spans="2:22" x14ac:dyDescent="0.35">
      <c r="B71" s="8" t="str">
        <f>Data_Checks!B71</f>
        <v>COLE</v>
      </c>
      <c r="C71" s="9">
        <f>Data_Checks!C71</f>
        <v>54</v>
      </c>
      <c r="D71" s="10" t="str">
        <f>IF(AND(Data_Checks!D71&lt;&gt;"F",Data_Checks!D71&lt;&gt;"M"),D70,Data_Checks!D71)</f>
        <v>M</v>
      </c>
      <c r="E71" s="10" t="str">
        <f>IF(Data_Checks!E71="",E70,Data_Checks!E71)</f>
        <v>Home Loan</v>
      </c>
      <c r="F71" s="54">
        <f>IF(Data_Checks!F71="",F70,ABS(Data_Checks!F71))</f>
        <v>12000000</v>
      </c>
      <c r="G71" s="11" t="str">
        <f>IF(Data_Checks!G71="",G70,Data_Checks!G71)</f>
        <v>No</v>
      </c>
      <c r="H71" s="13">
        <f>Data_Checks!H71</f>
        <v>1.1334102732692422</v>
      </c>
      <c r="M71" s="15" t="str">
        <f t="shared" si="8"/>
        <v>OK</v>
      </c>
      <c r="N71" s="10" t="str">
        <f t="shared" si="9"/>
        <v>OK</v>
      </c>
      <c r="O71" s="10" t="str">
        <f t="shared" si="10"/>
        <v>OK</v>
      </c>
      <c r="P71" s="10" t="str">
        <f t="shared" si="11"/>
        <v>OK</v>
      </c>
      <c r="Q71" s="13" t="str">
        <f t="shared" si="13"/>
        <v>OK</v>
      </c>
      <c r="V71" s="8" t="str">
        <f t="shared" si="12"/>
        <v>OK</v>
      </c>
    </row>
    <row r="72" spans="2:22" x14ac:dyDescent="0.35">
      <c r="B72" s="8" t="str">
        <f>Data_Checks!B72</f>
        <v>COLEMAN</v>
      </c>
      <c r="C72" s="9">
        <f>Data_Checks!C72</f>
        <v>28</v>
      </c>
      <c r="D72" s="10" t="str">
        <f>IF(AND(Data_Checks!D72&lt;&gt;"F",Data_Checks!D72&lt;&gt;"M"),D71,Data_Checks!D72)</f>
        <v>M</v>
      </c>
      <c r="E72" s="10" t="str">
        <f>IF(Data_Checks!E72="",E71,Data_Checks!E72)</f>
        <v>Education Loan</v>
      </c>
      <c r="F72" s="54">
        <f>IF(Data_Checks!F72="",F71,ABS(Data_Checks!F72))</f>
        <v>8000000</v>
      </c>
      <c r="G72" s="11" t="str">
        <f>IF(Data_Checks!G72="",G71,Data_Checks!G72)</f>
        <v>No</v>
      </c>
      <c r="H72" s="13">
        <f>Data_Checks!H72</f>
        <v>-0.81702182817390878</v>
      </c>
      <c r="M72" s="15" t="str">
        <f t="shared" si="8"/>
        <v>OK</v>
      </c>
      <c r="N72" s="10" t="str">
        <f t="shared" si="9"/>
        <v>OK</v>
      </c>
      <c r="O72" s="10" t="str">
        <f t="shared" si="10"/>
        <v>OK</v>
      </c>
      <c r="P72" s="10" t="str">
        <f t="shared" si="11"/>
        <v>OK</v>
      </c>
      <c r="Q72" s="13" t="str">
        <f t="shared" si="13"/>
        <v>OK</v>
      </c>
      <c r="V72" s="8" t="str">
        <f t="shared" si="12"/>
        <v>OK</v>
      </c>
    </row>
    <row r="73" spans="2:22" x14ac:dyDescent="0.35">
      <c r="B73" s="8" t="str">
        <f>Data_Checks!B73</f>
        <v>COLLINS</v>
      </c>
      <c r="C73" s="9">
        <f>Data_Checks!C73</f>
        <v>47</v>
      </c>
      <c r="D73" s="10" t="str">
        <f>IF(AND(Data_Checks!D73&lt;&gt;"F",Data_Checks!D73&lt;&gt;"M"),D72,Data_Checks!D73)</f>
        <v>F</v>
      </c>
      <c r="E73" s="10" t="str">
        <f>IF(Data_Checks!E73="",E72,Data_Checks!E73)</f>
        <v>Home Loan</v>
      </c>
      <c r="F73" s="54">
        <f>IF(Data_Checks!F73="",F72,ABS(Data_Checks!F73))</f>
        <v>8000000</v>
      </c>
      <c r="G73" s="11" t="str">
        <f>IF(Data_Checks!G73="",G72,Data_Checks!G73)</f>
        <v>No</v>
      </c>
      <c r="H73" s="13">
        <f>Data_Checks!H73</f>
        <v>0.68626009993917636</v>
      </c>
      <c r="M73" s="15" t="str">
        <f t="shared" si="8"/>
        <v>OK</v>
      </c>
      <c r="N73" s="10" t="str">
        <f t="shared" si="9"/>
        <v>OK</v>
      </c>
      <c r="O73" s="10" t="str">
        <f t="shared" si="10"/>
        <v>OK</v>
      </c>
      <c r="P73" s="10" t="str">
        <f t="shared" si="11"/>
        <v>OK</v>
      </c>
      <c r="Q73" s="13" t="str">
        <f t="shared" si="13"/>
        <v>OK</v>
      </c>
      <c r="V73" s="8" t="str">
        <f t="shared" si="12"/>
        <v>OK</v>
      </c>
    </row>
    <row r="74" spans="2:22" x14ac:dyDescent="0.35">
      <c r="B74" s="8" t="str">
        <f>Data_Checks!B74</f>
        <v>CONTRERAS</v>
      </c>
      <c r="C74" s="9">
        <f>Data_Checks!C74</f>
        <v>45</v>
      </c>
      <c r="D74" s="10" t="str">
        <f>IF(AND(Data_Checks!D74&lt;&gt;"F",Data_Checks!D74&lt;&gt;"M"),D73,Data_Checks!D74)</f>
        <v>F</v>
      </c>
      <c r="E74" s="10" t="str">
        <f>IF(Data_Checks!E74="",E73,Data_Checks!E74)</f>
        <v>Home Loan</v>
      </c>
      <c r="F74" s="54">
        <f>IF(Data_Checks!F74="",F73,ABS(Data_Checks!F74))</f>
        <v>9000000</v>
      </c>
      <c r="G74" s="11" t="str">
        <f>IF(Data_Checks!G74="",G73,Data_Checks!G74)</f>
        <v>No</v>
      </c>
      <c r="H74" s="13">
        <f>Data_Checks!H74</f>
        <v>-0.18094330205387393</v>
      </c>
      <c r="M74" s="15" t="str">
        <f t="shared" si="8"/>
        <v>OK</v>
      </c>
      <c r="N74" s="10" t="str">
        <f t="shared" si="9"/>
        <v>OK</v>
      </c>
      <c r="O74" s="10" t="str">
        <f t="shared" si="10"/>
        <v>OK</v>
      </c>
      <c r="P74" s="10" t="str">
        <f t="shared" si="11"/>
        <v>OK</v>
      </c>
      <c r="Q74" s="13" t="str">
        <f t="shared" si="13"/>
        <v>OK</v>
      </c>
      <c r="V74" s="8" t="str">
        <f t="shared" si="12"/>
        <v>OK</v>
      </c>
    </row>
    <row r="75" spans="2:22" x14ac:dyDescent="0.35">
      <c r="B75" s="8" t="str">
        <f>Data_Checks!B75</f>
        <v>COOK</v>
      </c>
      <c r="C75" s="9">
        <f>Data_Checks!C75</f>
        <v>19</v>
      </c>
      <c r="D75" s="10" t="str">
        <f>IF(AND(Data_Checks!D75&lt;&gt;"F",Data_Checks!D75&lt;&gt;"M"),D74,Data_Checks!D75)</f>
        <v>F</v>
      </c>
      <c r="E75" s="10" t="str">
        <f>IF(Data_Checks!E75="",E74,Data_Checks!E75)</f>
        <v>Education Loan</v>
      </c>
      <c r="F75" s="54">
        <f>IF(Data_Checks!F75="",F74,ABS(Data_Checks!F75))</f>
        <v>11000000</v>
      </c>
      <c r="G75" s="11" t="str">
        <f>IF(Data_Checks!G75="",G74,Data_Checks!G75)</f>
        <v>No</v>
      </c>
      <c r="H75" s="13">
        <f>Data_Checks!H75</f>
        <v>-1.9148717415226493</v>
      </c>
      <c r="M75" s="15" t="str">
        <f t="shared" si="8"/>
        <v>OK</v>
      </c>
      <c r="N75" s="10" t="str">
        <f t="shared" si="9"/>
        <v>OK</v>
      </c>
      <c r="O75" s="10" t="str">
        <f t="shared" si="10"/>
        <v>OK</v>
      </c>
      <c r="P75" s="10" t="str">
        <f t="shared" si="11"/>
        <v>OK</v>
      </c>
      <c r="Q75" s="13" t="str">
        <f t="shared" si="13"/>
        <v>OK</v>
      </c>
      <c r="V75" s="8" t="str">
        <f t="shared" si="12"/>
        <v>OK</v>
      </c>
    </row>
    <row r="76" spans="2:22" x14ac:dyDescent="0.35">
      <c r="B76" s="8" t="str">
        <f>Data_Checks!B76</f>
        <v>COOPER</v>
      </c>
      <c r="C76" s="9">
        <f>Data_Checks!C76</f>
        <v>24</v>
      </c>
      <c r="D76" s="10" t="str">
        <f>IF(AND(Data_Checks!D76&lt;&gt;"F",Data_Checks!D76&lt;&gt;"M"),D75,Data_Checks!D76)</f>
        <v>M</v>
      </c>
      <c r="E76" s="10" t="str">
        <f>IF(Data_Checks!E76="",E75,Data_Checks!E76)</f>
        <v>Education Loan</v>
      </c>
      <c r="F76" s="54">
        <f>IF(Data_Checks!F76="",F75,ABS(Data_Checks!F76))</f>
        <v>12000000</v>
      </c>
      <c r="G76" s="11" t="str">
        <f>IF(Data_Checks!G76="",G75,Data_Checks!G76)</f>
        <v>No</v>
      </c>
      <c r="H76" s="13">
        <f>Data_Checks!H76</f>
        <v>5.0680307634786183E-3</v>
      </c>
      <c r="M76" s="15" t="str">
        <f t="shared" si="8"/>
        <v>OK</v>
      </c>
      <c r="N76" s="10" t="str">
        <f t="shared" si="9"/>
        <v>OK</v>
      </c>
      <c r="O76" s="10" t="str">
        <f t="shared" si="10"/>
        <v>OK</v>
      </c>
      <c r="P76" s="10" t="str">
        <f t="shared" si="11"/>
        <v>OK</v>
      </c>
      <c r="Q76" s="13" t="str">
        <f t="shared" si="13"/>
        <v>OK</v>
      </c>
      <c r="V76" s="8" t="str">
        <f t="shared" si="12"/>
        <v>OK</v>
      </c>
    </row>
    <row r="77" spans="2:22" x14ac:dyDescent="0.35">
      <c r="B77" s="8" t="str">
        <f>Data_Checks!B77</f>
        <v>CORTEZ</v>
      </c>
      <c r="C77" s="9">
        <f>Data_Checks!C77</f>
        <v>44</v>
      </c>
      <c r="D77" s="10" t="str">
        <f>IF(AND(Data_Checks!D77&lt;&gt;"F",Data_Checks!D77&lt;&gt;"M"),D76,Data_Checks!D77)</f>
        <v>M</v>
      </c>
      <c r="E77" s="10" t="str">
        <f>IF(Data_Checks!E77="",E76,Data_Checks!E77)</f>
        <v>Home Loan</v>
      </c>
      <c r="F77" s="54">
        <f>IF(Data_Checks!F77="",F76,ABS(Data_Checks!F77))</f>
        <v>10000000</v>
      </c>
      <c r="G77" s="11" t="str">
        <f>IF(Data_Checks!G77="",G76,Data_Checks!G77)</f>
        <v>No</v>
      </c>
      <c r="H77" s="13">
        <f>Data_Checks!H77</f>
        <v>1.1425570219734418</v>
      </c>
      <c r="M77" s="15" t="str">
        <f t="shared" si="8"/>
        <v>OK</v>
      </c>
      <c r="N77" s="10" t="str">
        <f t="shared" si="9"/>
        <v>OK</v>
      </c>
      <c r="O77" s="10" t="str">
        <f t="shared" si="10"/>
        <v>OK</v>
      </c>
      <c r="P77" s="10" t="str">
        <f t="shared" si="11"/>
        <v>OK</v>
      </c>
      <c r="Q77" s="13" t="str">
        <f t="shared" si="13"/>
        <v>OK</v>
      </c>
      <c r="V77" s="8" t="str">
        <f t="shared" si="12"/>
        <v>OK</v>
      </c>
    </row>
    <row r="78" spans="2:22" x14ac:dyDescent="0.35">
      <c r="B78" s="8" t="str">
        <f>Data_Checks!B78</f>
        <v>COX</v>
      </c>
      <c r="C78" s="9">
        <f>Data_Checks!C78</f>
        <v>18</v>
      </c>
      <c r="D78" s="10" t="str">
        <f>IF(AND(Data_Checks!D78&lt;&gt;"F",Data_Checks!D78&lt;&gt;"M"),D77,Data_Checks!D78)</f>
        <v>F</v>
      </c>
      <c r="E78" s="10" t="str">
        <f>IF(Data_Checks!E78="",E77,Data_Checks!E78)</f>
        <v>Vehicle Loan</v>
      </c>
      <c r="F78" s="54">
        <f>IF(Data_Checks!F78="",F77,ABS(Data_Checks!F78))</f>
        <v>10000000</v>
      </c>
      <c r="G78" s="11" t="str">
        <f>IF(Data_Checks!G78="",G77,Data_Checks!G78)</f>
        <v>No</v>
      </c>
      <c r="H78" s="13">
        <f>Data_Checks!H78</f>
        <v>5.2044983202013187E-2</v>
      </c>
      <c r="M78" s="15" t="str">
        <f t="shared" si="8"/>
        <v>OK</v>
      </c>
      <c r="N78" s="10" t="str">
        <f t="shared" si="9"/>
        <v>OK</v>
      </c>
      <c r="O78" s="10" t="str">
        <f t="shared" si="10"/>
        <v>OK</v>
      </c>
      <c r="P78" s="10" t="str">
        <f t="shared" si="11"/>
        <v>OK</v>
      </c>
      <c r="Q78" s="13" t="str">
        <f t="shared" si="13"/>
        <v>OK</v>
      </c>
      <c r="V78" s="8" t="str">
        <f t="shared" si="12"/>
        <v>OK</v>
      </c>
    </row>
    <row r="79" spans="2:22" x14ac:dyDescent="0.35">
      <c r="B79" s="8" t="str">
        <f>Data_Checks!B79</f>
        <v>CRAIG</v>
      </c>
      <c r="C79" s="9">
        <f>Data_Checks!C79</f>
        <v>51</v>
      </c>
      <c r="D79" s="10" t="str">
        <f>IF(AND(Data_Checks!D79&lt;&gt;"F",Data_Checks!D79&lt;&gt;"M"),D78,Data_Checks!D79)</f>
        <v>F</v>
      </c>
      <c r="E79" s="10" t="str">
        <f>IF(Data_Checks!E79="",E78,Data_Checks!E79)</f>
        <v>Education Loan</v>
      </c>
      <c r="F79" s="54">
        <f>IF(Data_Checks!F79="",F78,ABS(Data_Checks!F79))</f>
        <v>14000000</v>
      </c>
      <c r="G79" s="11" t="str">
        <f>IF(Data_Checks!G79="",G78,Data_Checks!G79)</f>
        <v>No</v>
      </c>
      <c r="H79" s="13">
        <f>Data_Checks!H79</f>
        <v>0.16358315457939768</v>
      </c>
      <c r="M79" s="15" t="str">
        <f t="shared" si="8"/>
        <v>OK</v>
      </c>
      <c r="N79" s="10" t="str">
        <f t="shared" si="9"/>
        <v>OK</v>
      </c>
      <c r="O79" s="10" t="str">
        <f t="shared" si="10"/>
        <v>OK</v>
      </c>
      <c r="P79" s="10" t="str">
        <f t="shared" si="11"/>
        <v>OK</v>
      </c>
      <c r="Q79" s="13" t="str">
        <f t="shared" si="13"/>
        <v>OK</v>
      </c>
      <c r="V79" s="8" t="str">
        <f t="shared" si="12"/>
        <v>OK</v>
      </c>
    </row>
    <row r="80" spans="2:22" x14ac:dyDescent="0.35">
      <c r="B80" s="8" t="str">
        <f>Data_Checks!B80</f>
        <v>CRAWFORD</v>
      </c>
      <c r="C80" s="9">
        <f>Data_Checks!C80</f>
        <v>27</v>
      </c>
      <c r="D80" s="10" t="str">
        <f>IF(AND(Data_Checks!D80&lt;&gt;"F",Data_Checks!D80&lt;&gt;"M"),D79,Data_Checks!D80)</f>
        <v>M</v>
      </c>
      <c r="E80" s="10" t="str">
        <f>IF(Data_Checks!E80="",E79,Data_Checks!E80)</f>
        <v>Home Loan</v>
      </c>
      <c r="F80" s="54">
        <f>IF(Data_Checks!F80="",F79,ABS(Data_Checks!F80))</f>
        <v>9000000</v>
      </c>
      <c r="G80" s="11" t="str">
        <f>IF(Data_Checks!G80="",G79,Data_Checks!G80)</f>
        <v>No</v>
      </c>
      <c r="H80" s="13">
        <f>Data_Checks!H80</f>
        <v>0.26880606921093014</v>
      </c>
      <c r="M80" s="15" t="str">
        <f t="shared" si="8"/>
        <v>OK</v>
      </c>
      <c r="N80" s="10" t="str">
        <f t="shared" si="9"/>
        <v>OK</v>
      </c>
      <c r="O80" s="10" t="str">
        <f t="shared" si="10"/>
        <v>OK</v>
      </c>
      <c r="P80" s="10" t="str">
        <f t="shared" si="11"/>
        <v>OK</v>
      </c>
      <c r="Q80" s="13" t="str">
        <f t="shared" si="13"/>
        <v>OK</v>
      </c>
      <c r="V80" s="8" t="str">
        <f t="shared" si="12"/>
        <v>OK</v>
      </c>
    </row>
    <row r="81" spans="2:22" x14ac:dyDescent="0.35">
      <c r="B81" s="8" t="str">
        <f>Data_Checks!B81</f>
        <v>CRUZ</v>
      </c>
      <c r="C81" s="9">
        <f>Data_Checks!C81</f>
        <v>46</v>
      </c>
      <c r="D81" s="10" t="str">
        <f>IF(AND(Data_Checks!D81&lt;&gt;"F",Data_Checks!D81&lt;&gt;"M"),D80,Data_Checks!D81)</f>
        <v>F</v>
      </c>
      <c r="E81" s="10" t="str">
        <f>IF(Data_Checks!E81="",E80,Data_Checks!E81)</f>
        <v>Vehicle Loan</v>
      </c>
      <c r="F81" s="54">
        <f>IF(Data_Checks!F81="",F80,ABS(Data_Checks!F81))</f>
        <v>10000000</v>
      </c>
      <c r="G81" s="11" t="str">
        <f>IF(Data_Checks!G81="",G80,Data_Checks!G81)</f>
        <v>No</v>
      </c>
      <c r="H81" s="13">
        <f>Data_Checks!H81</f>
        <v>-0.89709893068088964</v>
      </c>
      <c r="M81" s="15" t="str">
        <f t="shared" si="8"/>
        <v>OK</v>
      </c>
      <c r="N81" s="10" t="str">
        <f t="shared" si="9"/>
        <v>OK</v>
      </c>
      <c r="O81" s="10" t="str">
        <f t="shared" si="10"/>
        <v>OK</v>
      </c>
      <c r="P81" s="10" t="str">
        <f t="shared" si="11"/>
        <v>OK</v>
      </c>
      <c r="Q81" s="13" t="str">
        <f t="shared" si="13"/>
        <v>OK</v>
      </c>
      <c r="V81" s="8" t="str">
        <f t="shared" si="12"/>
        <v>OK</v>
      </c>
    </row>
    <row r="82" spans="2:22" x14ac:dyDescent="0.35">
      <c r="B82" s="8" t="str">
        <f>Data_Checks!B82</f>
        <v>CUMMINGS</v>
      </c>
      <c r="C82" s="9">
        <f>Data_Checks!C82</f>
        <v>27</v>
      </c>
      <c r="D82" s="10" t="str">
        <f>IF(AND(Data_Checks!D82&lt;&gt;"F",Data_Checks!D82&lt;&gt;"M"),D81,Data_Checks!D82)</f>
        <v>M</v>
      </c>
      <c r="E82" s="10" t="str">
        <f>IF(Data_Checks!E82="",E81,Data_Checks!E82)</f>
        <v>Home Loan</v>
      </c>
      <c r="F82" s="54">
        <f>IF(Data_Checks!F82="",F81,ABS(Data_Checks!F82))</f>
        <v>12000000</v>
      </c>
      <c r="G82" s="11" t="str">
        <f>IF(Data_Checks!G82="",G81,Data_Checks!G82)</f>
        <v>No</v>
      </c>
      <c r="H82" s="13">
        <f>Data_Checks!H82</f>
        <v>-1.246164756702951</v>
      </c>
      <c r="M82" s="15" t="str">
        <f t="shared" si="8"/>
        <v>OK</v>
      </c>
      <c r="N82" s="10" t="str">
        <f t="shared" si="9"/>
        <v>OK</v>
      </c>
      <c r="O82" s="10" t="str">
        <f t="shared" si="10"/>
        <v>OK</v>
      </c>
      <c r="P82" s="10" t="str">
        <f t="shared" si="11"/>
        <v>OK</v>
      </c>
      <c r="Q82" s="13" t="str">
        <f t="shared" si="13"/>
        <v>OK</v>
      </c>
      <c r="V82" s="8" t="str">
        <f t="shared" si="12"/>
        <v>OK</v>
      </c>
    </row>
    <row r="83" spans="2:22" x14ac:dyDescent="0.35">
      <c r="B83" s="8" t="str">
        <f>Data_Checks!B83</f>
        <v>CUNNINGHAM</v>
      </c>
      <c r="C83" s="9">
        <f>Data_Checks!C83</f>
        <v>22</v>
      </c>
      <c r="D83" s="10" t="str">
        <f>IF(AND(Data_Checks!D83&lt;&gt;"F",Data_Checks!D83&lt;&gt;"M"),D82,Data_Checks!D83)</f>
        <v>F</v>
      </c>
      <c r="E83" s="10" t="str">
        <f>IF(Data_Checks!E83="",E82,Data_Checks!E83)</f>
        <v>Education Loan</v>
      </c>
      <c r="F83" s="54">
        <f>IF(Data_Checks!F83="",F82,ABS(Data_Checks!F83))</f>
        <v>13000000</v>
      </c>
      <c r="G83" s="11" t="str">
        <f>IF(Data_Checks!G83="",G82,Data_Checks!G83)</f>
        <v>No</v>
      </c>
      <c r="H83" s="13">
        <f>Data_Checks!H83</f>
        <v>0.3492466466813034</v>
      </c>
      <c r="M83" s="15" t="str">
        <f t="shared" si="8"/>
        <v>OK</v>
      </c>
      <c r="N83" s="10" t="str">
        <f t="shared" si="9"/>
        <v>OK</v>
      </c>
      <c r="O83" s="10" t="str">
        <f t="shared" si="10"/>
        <v>OK</v>
      </c>
      <c r="P83" s="10" t="str">
        <f t="shared" si="11"/>
        <v>OK</v>
      </c>
      <c r="Q83" s="13" t="str">
        <f t="shared" si="13"/>
        <v>OK</v>
      </c>
      <c r="V83" s="8" t="str">
        <f t="shared" si="12"/>
        <v>OK</v>
      </c>
    </row>
    <row r="84" spans="2:22" x14ac:dyDescent="0.35">
      <c r="B84" s="8" t="str">
        <f>Data_Checks!B84</f>
        <v>CURTIS</v>
      </c>
      <c r="C84" s="9">
        <f>Data_Checks!C84</f>
        <v>37</v>
      </c>
      <c r="D84" s="10" t="str">
        <f>IF(AND(Data_Checks!D84&lt;&gt;"F",Data_Checks!D84&lt;&gt;"M"),D83,Data_Checks!D84)</f>
        <v>M</v>
      </c>
      <c r="E84" s="10" t="str">
        <f>IF(Data_Checks!E84="",E83,Data_Checks!E84)</f>
        <v>Vehicle Loan</v>
      </c>
      <c r="F84" s="54">
        <f>IF(Data_Checks!F84="",F83,ABS(Data_Checks!F84))</f>
        <v>10000000</v>
      </c>
      <c r="G84" s="11" t="str">
        <f>IF(Data_Checks!G84="",G83,Data_Checks!G84)</f>
        <v>No</v>
      </c>
      <c r="H84" s="13">
        <f>Data_Checks!H84</f>
        <v>-0.42363708487905793</v>
      </c>
      <c r="M84" s="15" t="str">
        <f t="shared" si="8"/>
        <v>OK</v>
      </c>
      <c r="N84" s="10" t="str">
        <f t="shared" si="9"/>
        <v>OK</v>
      </c>
      <c r="O84" s="10" t="str">
        <f t="shared" si="10"/>
        <v>OK</v>
      </c>
      <c r="P84" s="10" t="str">
        <f t="shared" si="11"/>
        <v>OK</v>
      </c>
      <c r="Q84" s="13" t="str">
        <f t="shared" si="13"/>
        <v>OK</v>
      </c>
      <c r="V84" s="8" t="str">
        <f t="shared" si="12"/>
        <v>OK</v>
      </c>
    </row>
    <row r="85" spans="2:22" x14ac:dyDescent="0.35">
      <c r="B85" s="8" t="str">
        <f>Data_Checks!B85</f>
        <v>DANIEL</v>
      </c>
      <c r="C85" s="9">
        <f>Data_Checks!C85</f>
        <v>43</v>
      </c>
      <c r="D85" s="10" t="str">
        <f>IF(AND(Data_Checks!D85&lt;&gt;"F",Data_Checks!D85&lt;&gt;"M"),D84,Data_Checks!D85)</f>
        <v>F</v>
      </c>
      <c r="E85" s="10" t="str">
        <f>IF(Data_Checks!E85="",E84,Data_Checks!E85)</f>
        <v>Personal Loan</v>
      </c>
      <c r="F85" s="54">
        <f>IF(Data_Checks!F85="",F84,ABS(Data_Checks!F85))</f>
        <v>11000000</v>
      </c>
      <c r="G85" s="11" t="str">
        <f>IF(Data_Checks!G85="",G84,Data_Checks!G85)</f>
        <v>No</v>
      </c>
      <c r="H85" s="13">
        <f>Data_Checks!H85</f>
        <v>1.3147014456956911</v>
      </c>
      <c r="M85" s="15" t="str">
        <f t="shared" si="8"/>
        <v>OK</v>
      </c>
      <c r="N85" s="10" t="str">
        <f t="shared" si="9"/>
        <v>OK</v>
      </c>
      <c r="O85" s="10" t="str">
        <f t="shared" si="10"/>
        <v>OK</v>
      </c>
      <c r="P85" s="10" t="str">
        <f t="shared" si="11"/>
        <v>OK</v>
      </c>
      <c r="Q85" s="13" t="str">
        <f t="shared" si="13"/>
        <v>OK</v>
      </c>
      <c r="V85" s="8" t="str">
        <f t="shared" si="12"/>
        <v>OK</v>
      </c>
    </row>
    <row r="86" spans="2:22" x14ac:dyDescent="0.35">
      <c r="B86" s="8" t="str">
        <f>Data_Checks!B86</f>
        <v>DANIELS</v>
      </c>
      <c r="C86" s="9">
        <f>Data_Checks!C86</f>
        <v>60</v>
      </c>
      <c r="D86" s="10" t="str">
        <f>IF(AND(Data_Checks!D86&lt;&gt;"F",Data_Checks!D86&lt;&gt;"M"),D85,Data_Checks!D86)</f>
        <v>M</v>
      </c>
      <c r="E86" s="10" t="str">
        <f>IF(Data_Checks!E86="",E85,Data_Checks!E86)</f>
        <v>Personal Loan</v>
      </c>
      <c r="F86" s="54">
        <f>IF(Data_Checks!F86="",F85,ABS(Data_Checks!F86))</f>
        <v>13000000</v>
      </c>
      <c r="G86" s="11" t="str">
        <f>IF(Data_Checks!G86="",G85,Data_Checks!G86)</f>
        <v>No</v>
      </c>
      <c r="H86" s="13">
        <f>Data_Checks!H86</f>
        <v>1.0073150749547268</v>
      </c>
      <c r="M86" s="15" t="str">
        <f t="shared" si="8"/>
        <v>OK</v>
      </c>
      <c r="N86" s="10" t="str">
        <f t="shared" si="9"/>
        <v>OK</v>
      </c>
      <c r="O86" s="10" t="str">
        <f t="shared" si="10"/>
        <v>OK</v>
      </c>
      <c r="P86" s="10" t="str">
        <f t="shared" si="11"/>
        <v>OK</v>
      </c>
      <c r="Q86" s="13" t="str">
        <f t="shared" si="13"/>
        <v>OK</v>
      </c>
      <c r="V86" s="8" t="str">
        <f t="shared" si="12"/>
        <v>OK</v>
      </c>
    </row>
    <row r="87" spans="2:22" x14ac:dyDescent="0.35">
      <c r="B87" s="8" t="str">
        <f>Data_Checks!B87</f>
        <v>DAVIDSON</v>
      </c>
      <c r="C87" s="9">
        <f>Data_Checks!C87</f>
        <v>29</v>
      </c>
      <c r="D87" s="10" t="str">
        <f>IF(AND(Data_Checks!D87&lt;&gt;"F",Data_Checks!D87&lt;&gt;"M"),D86,Data_Checks!D87)</f>
        <v>F</v>
      </c>
      <c r="E87" s="10" t="str">
        <f>IF(Data_Checks!E87="",E86,Data_Checks!E87)</f>
        <v>Vehicle Loan</v>
      </c>
      <c r="F87" s="54">
        <f>IF(Data_Checks!F87="",F86,ABS(Data_Checks!F87))</f>
        <v>13000000</v>
      </c>
      <c r="G87" s="11" t="str">
        <f>IF(Data_Checks!G87="",G86,Data_Checks!G87)</f>
        <v>No</v>
      </c>
      <c r="H87" s="13">
        <f>Data_Checks!H87</f>
        <v>0.60450608122849558</v>
      </c>
      <c r="M87" s="15" t="str">
        <f t="shared" si="8"/>
        <v>OK</v>
      </c>
      <c r="N87" s="10" t="str">
        <f t="shared" si="9"/>
        <v>OK</v>
      </c>
      <c r="O87" s="10" t="str">
        <f t="shared" si="10"/>
        <v>OK</v>
      </c>
      <c r="P87" s="10" t="str">
        <f t="shared" si="11"/>
        <v>OK</v>
      </c>
      <c r="Q87" s="13" t="str">
        <f t="shared" si="13"/>
        <v>OK</v>
      </c>
      <c r="V87" s="8" t="str">
        <f t="shared" si="12"/>
        <v>OK</v>
      </c>
    </row>
    <row r="88" spans="2:22" x14ac:dyDescent="0.35">
      <c r="B88" s="8" t="str">
        <f>Data_Checks!B88</f>
        <v>DAWSON</v>
      </c>
      <c r="C88" s="9">
        <f>Data_Checks!C88</f>
        <v>44</v>
      </c>
      <c r="D88" s="10" t="str">
        <f>IF(AND(Data_Checks!D88&lt;&gt;"F",Data_Checks!D88&lt;&gt;"M"),D87,Data_Checks!D88)</f>
        <v>M</v>
      </c>
      <c r="E88" s="10" t="str">
        <f>IF(Data_Checks!E88="",E87,Data_Checks!E88)</f>
        <v>Home Loan</v>
      </c>
      <c r="F88" s="54">
        <f>IF(Data_Checks!F88="",F87,ABS(Data_Checks!F88))</f>
        <v>10000000</v>
      </c>
      <c r="G88" s="11" t="str">
        <f>IF(Data_Checks!G88="",G87,Data_Checks!G88)</f>
        <v>No</v>
      </c>
      <c r="H88" s="13">
        <f>Data_Checks!H88</f>
        <v>-0.15477228293277523</v>
      </c>
      <c r="M88" s="15" t="str">
        <f t="shared" si="8"/>
        <v>OK</v>
      </c>
      <c r="N88" s="10" t="str">
        <f t="shared" si="9"/>
        <v>OK</v>
      </c>
      <c r="O88" s="10" t="str">
        <f t="shared" si="10"/>
        <v>OK</v>
      </c>
      <c r="P88" s="10" t="str">
        <f t="shared" si="11"/>
        <v>OK</v>
      </c>
      <c r="Q88" s="13" t="str">
        <f t="shared" si="13"/>
        <v>OK</v>
      </c>
      <c r="V88" s="8" t="str">
        <f t="shared" si="12"/>
        <v>OK</v>
      </c>
    </row>
    <row r="89" spans="2:22" x14ac:dyDescent="0.35">
      <c r="B89" s="8" t="str">
        <f>Data_Checks!B89</f>
        <v>DAY</v>
      </c>
      <c r="C89" s="9">
        <f>Data_Checks!C89</f>
        <v>57</v>
      </c>
      <c r="D89" s="10" t="str">
        <f>IF(AND(Data_Checks!D89&lt;&gt;"F",Data_Checks!D89&lt;&gt;"M"),D88,Data_Checks!D89)</f>
        <v>M</v>
      </c>
      <c r="E89" s="10" t="str">
        <f>IF(Data_Checks!E89="",E88,Data_Checks!E89)</f>
        <v>Education Loan</v>
      </c>
      <c r="F89" s="54">
        <f>IF(Data_Checks!F89="",F88,ABS(Data_Checks!F89))</f>
        <v>12000000</v>
      </c>
      <c r="G89" s="11" t="str">
        <f>IF(Data_Checks!G89="",G88,Data_Checks!G89)</f>
        <v>No</v>
      </c>
      <c r="H89" s="13">
        <f>Data_Checks!H89</f>
        <v>0.47979385155199478</v>
      </c>
      <c r="M89" s="15" t="str">
        <f t="shared" si="8"/>
        <v>OK</v>
      </c>
      <c r="N89" s="10" t="str">
        <f t="shared" si="9"/>
        <v>OK</v>
      </c>
      <c r="O89" s="10" t="str">
        <f t="shared" si="10"/>
        <v>OK</v>
      </c>
      <c r="P89" s="10" t="str">
        <f t="shared" si="11"/>
        <v>OK</v>
      </c>
      <c r="Q89" s="13" t="str">
        <f t="shared" si="13"/>
        <v>OK</v>
      </c>
      <c r="V89" s="8" t="str">
        <f t="shared" si="12"/>
        <v>OK</v>
      </c>
    </row>
    <row r="90" spans="2:22" x14ac:dyDescent="0.35">
      <c r="B90" s="8" t="str">
        <f>Data_Checks!B90</f>
        <v>DEAN</v>
      </c>
      <c r="C90" s="9">
        <f>Data_Checks!C90</f>
        <v>31</v>
      </c>
      <c r="D90" s="10" t="str">
        <f>IF(AND(Data_Checks!D90&lt;&gt;"F",Data_Checks!D90&lt;&gt;"M"),D89,Data_Checks!D90)</f>
        <v>F</v>
      </c>
      <c r="E90" s="10" t="str">
        <f>IF(Data_Checks!E90="",E89,Data_Checks!E90)</f>
        <v>Personal Loan</v>
      </c>
      <c r="F90" s="54">
        <f>IF(Data_Checks!F90="",F89,ABS(Data_Checks!F90))</f>
        <v>10000000</v>
      </c>
      <c r="G90" s="11" t="str">
        <f>IF(Data_Checks!G90="",G89,Data_Checks!G90)</f>
        <v>No</v>
      </c>
      <c r="H90" s="13">
        <f>Data_Checks!H90</f>
        <v>-1.2534799757778774</v>
      </c>
      <c r="M90" s="15" t="str">
        <f t="shared" si="8"/>
        <v>OK</v>
      </c>
      <c r="N90" s="10" t="str">
        <f t="shared" si="9"/>
        <v>OK</v>
      </c>
      <c r="O90" s="10" t="str">
        <f t="shared" si="10"/>
        <v>OK</v>
      </c>
      <c r="P90" s="10" t="str">
        <f t="shared" si="11"/>
        <v>OK</v>
      </c>
      <c r="Q90" s="13" t="str">
        <f t="shared" si="13"/>
        <v>OK</v>
      </c>
      <c r="V90" s="8" t="str">
        <f t="shared" si="12"/>
        <v>OK</v>
      </c>
    </row>
    <row r="91" spans="2:22" x14ac:dyDescent="0.35">
      <c r="B91" s="8" t="str">
        <f>Data_Checks!B91</f>
        <v>DELEON</v>
      </c>
      <c r="C91" s="9">
        <f>Data_Checks!C91</f>
        <v>27</v>
      </c>
      <c r="D91" s="10" t="str">
        <f>IF(AND(Data_Checks!D91&lt;&gt;"F",Data_Checks!D91&lt;&gt;"M"),D90,Data_Checks!D91)</f>
        <v>F</v>
      </c>
      <c r="E91" s="10" t="str">
        <f>IF(Data_Checks!E91="",E90,Data_Checks!E91)</f>
        <v>Personal Loan</v>
      </c>
      <c r="F91" s="54">
        <f>IF(Data_Checks!F91="",F90,ABS(Data_Checks!F91))</f>
        <v>13000000</v>
      </c>
      <c r="G91" s="11" t="str">
        <f>IF(Data_Checks!G91="",G90,Data_Checks!G91)</f>
        <v>No</v>
      </c>
      <c r="H91" s="13">
        <f>Data_Checks!H91</f>
        <v>-0.91195816836569665</v>
      </c>
      <c r="M91" s="15" t="str">
        <f t="shared" si="8"/>
        <v>OK</v>
      </c>
      <c r="N91" s="10" t="str">
        <f t="shared" si="9"/>
        <v>OK</v>
      </c>
      <c r="O91" s="10" t="str">
        <f t="shared" si="10"/>
        <v>OK</v>
      </c>
      <c r="P91" s="10" t="str">
        <f t="shared" si="11"/>
        <v>OK</v>
      </c>
      <c r="Q91" s="13" t="str">
        <f t="shared" si="13"/>
        <v>OK</v>
      </c>
      <c r="V91" s="8" t="str">
        <f t="shared" si="12"/>
        <v>OK</v>
      </c>
    </row>
    <row r="92" spans="2:22" x14ac:dyDescent="0.35">
      <c r="B92" s="8" t="str">
        <f>Data_Checks!B92</f>
        <v>DELGADO</v>
      </c>
      <c r="C92" s="9">
        <f>Data_Checks!C92</f>
        <v>37</v>
      </c>
      <c r="D92" s="10" t="str">
        <f>IF(AND(Data_Checks!D92&lt;&gt;"F",Data_Checks!D92&lt;&gt;"M"),D91,Data_Checks!D92)</f>
        <v>M</v>
      </c>
      <c r="E92" s="10" t="str">
        <f>IF(Data_Checks!E92="",E91,Data_Checks!E92)</f>
        <v>Education Loan</v>
      </c>
      <c r="F92" s="54">
        <f>IF(Data_Checks!F92="",F91,ABS(Data_Checks!F92))</f>
        <v>11000000</v>
      </c>
      <c r="G92" s="11" t="str">
        <f>IF(Data_Checks!G92="",G91,Data_Checks!G92)</f>
        <v>No</v>
      </c>
      <c r="H92" s="13">
        <f>Data_Checks!H92</f>
        <v>-1.427751053048373</v>
      </c>
      <c r="M92" s="15" t="str">
        <f t="shared" si="8"/>
        <v>OK</v>
      </c>
      <c r="N92" s="10" t="str">
        <f t="shared" si="9"/>
        <v>OK</v>
      </c>
      <c r="O92" s="10" t="str">
        <f t="shared" si="10"/>
        <v>OK</v>
      </c>
      <c r="P92" s="10" t="str">
        <f t="shared" si="11"/>
        <v>OK</v>
      </c>
      <c r="Q92" s="13" t="str">
        <f t="shared" si="13"/>
        <v>OK</v>
      </c>
      <c r="V92" s="8" t="str">
        <f t="shared" si="12"/>
        <v>OK</v>
      </c>
    </row>
    <row r="93" spans="2:22" x14ac:dyDescent="0.35">
      <c r="B93" s="8" t="str">
        <f>Data_Checks!B93</f>
        <v>DIAZ</v>
      </c>
      <c r="C93" s="9">
        <f>Data_Checks!C93</f>
        <v>18</v>
      </c>
      <c r="D93" s="10" t="str">
        <f>IF(AND(Data_Checks!D93&lt;&gt;"F",Data_Checks!D93&lt;&gt;"M"),D92,Data_Checks!D93)</f>
        <v>M</v>
      </c>
      <c r="E93" s="10" t="str">
        <f>IF(Data_Checks!E93="",E92,Data_Checks!E93)</f>
        <v>Home Loan</v>
      </c>
      <c r="F93" s="54">
        <f>IF(Data_Checks!F93="",F92,ABS(Data_Checks!F93))</f>
        <v>9000000</v>
      </c>
      <c r="G93" s="11" t="str">
        <f>IF(Data_Checks!G93="",G92,Data_Checks!G93)</f>
        <v>No</v>
      </c>
      <c r="H93" s="13">
        <f>Data_Checks!H93</f>
        <v>2.3111699230899467</v>
      </c>
      <c r="M93" s="15" t="str">
        <f t="shared" si="8"/>
        <v>OK</v>
      </c>
      <c r="N93" s="10" t="str">
        <f t="shared" si="9"/>
        <v>OK</v>
      </c>
      <c r="O93" s="10" t="str">
        <f t="shared" si="10"/>
        <v>OK</v>
      </c>
      <c r="P93" s="10" t="str">
        <f t="shared" si="11"/>
        <v>OK</v>
      </c>
      <c r="Q93" s="13" t="str">
        <f t="shared" si="13"/>
        <v>OK</v>
      </c>
      <c r="V93" s="8" t="str">
        <f t="shared" si="12"/>
        <v>OK</v>
      </c>
    </row>
    <row r="94" spans="2:22" x14ac:dyDescent="0.35">
      <c r="B94" s="8" t="str">
        <f>Data_Checks!B94</f>
        <v>DIXON</v>
      </c>
      <c r="C94" s="9">
        <f>Data_Checks!C94</f>
        <v>59</v>
      </c>
      <c r="D94" s="10" t="str">
        <f>IF(AND(Data_Checks!D94&lt;&gt;"F",Data_Checks!D94&lt;&gt;"M"),D93,Data_Checks!D94)</f>
        <v>F</v>
      </c>
      <c r="E94" s="10" t="str">
        <f>IF(Data_Checks!E94="",E93,Data_Checks!E94)</f>
        <v>Vehicle Loan</v>
      </c>
      <c r="F94" s="54">
        <f>IF(Data_Checks!F94="",F93,ABS(Data_Checks!F94))</f>
        <v>12000000</v>
      </c>
      <c r="G94" s="11" t="str">
        <f>IF(Data_Checks!G94="",G93,Data_Checks!G94)</f>
        <v>No</v>
      </c>
      <c r="H94" s="13">
        <f>Data_Checks!H94</f>
        <v>-0.16568426466207545</v>
      </c>
      <c r="M94" s="15" t="str">
        <f t="shared" si="8"/>
        <v>OK</v>
      </c>
      <c r="N94" s="10" t="str">
        <f t="shared" si="9"/>
        <v>OK</v>
      </c>
      <c r="O94" s="10" t="str">
        <f t="shared" si="10"/>
        <v>OK</v>
      </c>
      <c r="P94" s="10" t="str">
        <f t="shared" si="11"/>
        <v>OK</v>
      </c>
      <c r="Q94" s="13" t="str">
        <f t="shared" si="13"/>
        <v>OK</v>
      </c>
      <c r="V94" s="8" t="str">
        <f t="shared" si="12"/>
        <v>OK</v>
      </c>
    </row>
    <row r="95" spans="2:22" x14ac:dyDescent="0.35">
      <c r="B95" s="8" t="str">
        <f>Data_Checks!B95</f>
        <v>DOMINGUEZ</v>
      </c>
      <c r="C95" s="9">
        <f>Data_Checks!C95</f>
        <v>29</v>
      </c>
      <c r="D95" s="10" t="str">
        <f>IF(AND(Data_Checks!D95&lt;&gt;"F",Data_Checks!D95&lt;&gt;"M"),D94,Data_Checks!D95)</f>
        <v>M</v>
      </c>
      <c r="E95" s="10" t="str">
        <f>IF(Data_Checks!E95="",E94,Data_Checks!E95)</f>
        <v>Vehicle Loan</v>
      </c>
      <c r="F95" s="54">
        <f>IF(Data_Checks!F95="",F94,ABS(Data_Checks!F95))</f>
        <v>10000000</v>
      </c>
      <c r="G95" s="11" t="str">
        <f>IF(Data_Checks!G95="",G94,Data_Checks!G95)</f>
        <v>No</v>
      </c>
      <c r="H95" s="13">
        <f>Data_Checks!H95</f>
        <v>0.36737339056648877</v>
      </c>
      <c r="M95" s="15" t="str">
        <f t="shared" si="8"/>
        <v>OK</v>
      </c>
      <c r="N95" s="10" t="str">
        <f t="shared" si="9"/>
        <v>OK</v>
      </c>
      <c r="O95" s="10" t="str">
        <f t="shared" si="10"/>
        <v>OK</v>
      </c>
      <c r="P95" s="10" t="str">
        <f t="shared" si="11"/>
        <v>OK</v>
      </c>
      <c r="Q95" s="13" t="str">
        <f t="shared" si="13"/>
        <v>OK</v>
      </c>
      <c r="V95" s="8" t="str">
        <f t="shared" si="12"/>
        <v>OK</v>
      </c>
    </row>
    <row r="96" spans="2:22" x14ac:dyDescent="0.35">
      <c r="B96" s="8" t="str">
        <f>Data_Checks!B96</f>
        <v>DOUGLAS</v>
      </c>
      <c r="C96" s="9">
        <f>Data_Checks!C96</f>
        <v>48</v>
      </c>
      <c r="D96" s="10" t="str">
        <f>IF(AND(Data_Checks!D96&lt;&gt;"F",Data_Checks!D96&lt;&gt;"M"),D95,Data_Checks!D96)</f>
        <v>F</v>
      </c>
      <c r="E96" s="10" t="str">
        <f>IF(Data_Checks!E96="",E95,Data_Checks!E96)</f>
        <v>Personal Loan</v>
      </c>
      <c r="F96" s="54">
        <f>IF(Data_Checks!F96="",F95,ABS(Data_Checks!F96))</f>
        <v>14000000</v>
      </c>
      <c r="G96" s="11" t="str">
        <f>IF(Data_Checks!G96="",G95,Data_Checks!G96)</f>
        <v>No</v>
      </c>
      <c r="H96" s="13">
        <f>Data_Checks!H96</f>
        <v>-1.4844799198542473</v>
      </c>
      <c r="M96" s="15" t="str">
        <f t="shared" si="8"/>
        <v>OK</v>
      </c>
      <c r="N96" s="10" t="str">
        <f t="shared" si="9"/>
        <v>OK</v>
      </c>
      <c r="O96" s="10" t="str">
        <f t="shared" si="10"/>
        <v>OK</v>
      </c>
      <c r="P96" s="10" t="str">
        <f t="shared" si="11"/>
        <v>OK</v>
      </c>
      <c r="Q96" s="13" t="str">
        <f t="shared" si="13"/>
        <v>OK</v>
      </c>
      <c r="V96" s="8" t="str">
        <f t="shared" si="12"/>
        <v>OK</v>
      </c>
    </row>
    <row r="97" spans="2:22" x14ac:dyDescent="0.35">
      <c r="B97" s="8" t="str">
        <f>Data_Checks!B97</f>
        <v>DUNCAN</v>
      </c>
      <c r="C97" s="9">
        <f>Data_Checks!C97</f>
        <v>45</v>
      </c>
      <c r="D97" s="10" t="str">
        <f>IF(AND(Data_Checks!D97&lt;&gt;"F",Data_Checks!D97&lt;&gt;"M"),D96,Data_Checks!D97)</f>
        <v>F</v>
      </c>
      <c r="E97" s="10" t="str">
        <f>IF(Data_Checks!E97="",E96,Data_Checks!E97)</f>
        <v>Personal Loan</v>
      </c>
      <c r="F97" s="54">
        <f>IF(Data_Checks!F97="",F96,ABS(Data_Checks!F97))</f>
        <v>11000000</v>
      </c>
      <c r="G97" s="11" t="str">
        <f>IF(Data_Checks!G97="",G96,Data_Checks!G97)</f>
        <v>No</v>
      </c>
      <c r="H97" s="13">
        <f>Data_Checks!H97</f>
        <v>0.70954105990593619</v>
      </c>
      <c r="M97" s="15" t="str">
        <f t="shared" si="8"/>
        <v>OK</v>
      </c>
      <c r="N97" s="10" t="str">
        <f t="shared" si="9"/>
        <v>OK</v>
      </c>
      <c r="O97" s="10" t="str">
        <f t="shared" si="10"/>
        <v>OK</v>
      </c>
      <c r="P97" s="10" t="str">
        <f t="shared" si="11"/>
        <v>OK</v>
      </c>
      <c r="Q97" s="13" t="str">
        <f t="shared" si="13"/>
        <v>OK</v>
      </c>
      <c r="V97" s="8" t="str">
        <f t="shared" si="12"/>
        <v>OK</v>
      </c>
    </row>
    <row r="98" spans="2:22" x14ac:dyDescent="0.35">
      <c r="B98" s="8" t="str">
        <f>Data_Checks!B98</f>
        <v>DUNN</v>
      </c>
      <c r="C98" s="9">
        <f>Data_Checks!C98</f>
        <v>51</v>
      </c>
      <c r="D98" s="10" t="str">
        <f>IF(AND(Data_Checks!D98&lt;&gt;"F",Data_Checks!D98&lt;&gt;"M"),D97,Data_Checks!D98)</f>
        <v>M</v>
      </c>
      <c r="E98" s="10" t="str">
        <f>IF(Data_Checks!E98="",E97,Data_Checks!E98)</f>
        <v>Vehicle Loan</v>
      </c>
      <c r="F98" s="54">
        <f>IF(Data_Checks!F98="",F97,ABS(Data_Checks!F98))</f>
        <v>13000000</v>
      </c>
      <c r="G98" s="11" t="str">
        <f>IF(Data_Checks!G98="",G97,Data_Checks!G98)</f>
        <v>No</v>
      </c>
      <c r="H98" s="13">
        <f>Data_Checks!H98</f>
        <v>-0.22448232323714071</v>
      </c>
      <c r="M98" s="15" t="str">
        <f t="shared" si="8"/>
        <v>OK</v>
      </c>
      <c r="N98" s="10" t="str">
        <f t="shared" si="9"/>
        <v>OK</v>
      </c>
      <c r="O98" s="10" t="str">
        <f t="shared" si="10"/>
        <v>OK</v>
      </c>
      <c r="P98" s="10" t="str">
        <f t="shared" si="11"/>
        <v>OK</v>
      </c>
      <c r="Q98" s="13" t="str">
        <f t="shared" si="13"/>
        <v>OK</v>
      </c>
      <c r="V98" s="8" t="str">
        <f t="shared" si="12"/>
        <v>OK</v>
      </c>
    </row>
    <row r="99" spans="2:22" x14ac:dyDescent="0.35">
      <c r="B99" s="8" t="str">
        <f>Data_Checks!B99</f>
        <v>DURAN</v>
      </c>
      <c r="C99" s="9">
        <f>Data_Checks!C99</f>
        <v>31</v>
      </c>
      <c r="D99" s="10" t="str">
        <f>IF(AND(Data_Checks!D99&lt;&gt;"F",Data_Checks!D99&lt;&gt;"M"),D98,Data_Checks!D99)</f>
        <v>M</v>
      </c>
      <c r="E99" s="10" t="str">
        <f>IF(Data_Checks!E99="",E98,Data_Checks!E99)</f>
        <v>Home Loan</v>
      </c>
      <c r="F99" s="54">
        <f>IF(Data_Checks!F99="",F98,ABS(Data_Checks!F99))</f>
        <v>13000000</v>
      </c>
      <c r="G99" s="11" t="str">
        <f>IF(Data_Checks!G99="",G98,Data_Checks!G99)</f>
        <v>No</v>
      </c>
      <c r="H99" s="13">
        <f>Data_Checks!H99</f>
        <v>-9.4774265589803952E-2</v>
      </c>
      <c r="M99" s="15" t="str">
        <f t="shared" si="8"/>
        <v>OK</v>
      </c>
      <c r="N99" s="10" t="str">
        <f t="shared" si="9"/>
        <v>OK</v>
      </c>
      <c r="O99" s="10" t="str">
        <f t="shared" si="10"/>
        <v>OK</v>
      </c>
      <c r="P99" s="10" t="str">
        <f t="shared" si="11"/>
        <v>OK</v>
      </c>
      <c r="Q99" s="13" t="str">
        <f t="shared" si="13"/>
        <v>OK</v>
      </c>
      <c r="V99" s="8" t="str">
        <f t="shared" si="12"/>
        <v>OK</v>
      </c>
    </row>
    <row r="100" spans="2:22" x14ac:dyDescent="0.35">
      <c r="B100" s="8" t="str">
        <f>Data_Checks!B100</f>
        <v>EDWARDS</v>
      </c>
      <c r="C100" s="9">
        <f>Data_Checks!C100</f>
        <v>37</v>
      </c>
      <c r="D100" s="10" t="str">
        <f>IF(AND(Data_Checks!D100&lt;&gt;"F",Data_Checks!D100&lt;&gt;"M"),D99,Data_Checks!D100)</f>
        <v>F</v>
      </c>
      <c r="E100" s="10" t="str">
        <f>IF(Data_Checks!E100="",E99,Data_Checks!E100)</f>
        <v>Home Loan</v>
      </c>
      <c r="F100" s="54">
        <f>IF(Data_Checks!F100="",F99,ABS(Data_Checks!F100))</f>
        <v>9000000</v>
      </c>
      <c r="G100" s="11" t="str">
        <f>IF(Data_Checks!G100="",G99,Data_Checks!G100)</f>
        <v>No</v>
      </c>
      <c r="H100" s="13">
        <f>Data_Checks!H100</f>
        <v>-0.93135711732536708</v>
      </c>
      <c r="M100" s="15" t="str">
        <f t="shared" si="8"/>
        <v>OK</v>
      </c>
      <c r="N100" s="10" t="str">
        <f t="shared" si="9"/>
        <v>OK</v>
      </c>
      <c r="O100" s="10" t="str">
        <f t="shared" si="10"/>
        <v>OK</v>
      </c>
      <c r="P100" s="10" t="str">
        <f t="shared" si="11"/>
        <v>OK</v>
      </c>
      <c r="Q100" s="13" t="str">
        <f t="shared" si="13"/>
        <v>OK</v>
      </c>
      <c r="V100" s="8" t="str">
        <f t="shared" si="12"/>
        <v>OK</v>
      </c>
    </row>
    <row r="101" spans="2:22" x14ac:dyDescent="0.35">
      <c r="B101" s="8" t="str">
        <f>Data_Checks!B101</f>
        <v>ELLIOTT</v>
      </c>
      <c r="C101" s="9">
        <f>Data_Checks!C101</f>
        <v>39</v>
      </c>
      <c r="D101" s="10" t="str">
        <f>IF(AND(Data_Checks!D101&lt;&gt;"F",Data_Checks!D101&lt;&gt;"M"),D100,Data_Checks!D101)</f>
        <v>F</v>
      </c>
      <c r="E101" s="10" t="str">
        <f>IF(Data_Checks!E101="",E100,Data_Checks!E101)</f>
        <v>Education Loan</v>
      </c>
      <c r="F101" s="54">
        <f>IF(Data_Checks!F101="",F100,ABS(Data_Checks!F101))</f>
        <v>9000000</v>
      </c>
      <c r="G101" s="11" t="str">
        <f>IF(Data_Checks!G101="",G100,Data_Checks!G101)</f>
        <v>No</v>
      </c>
      <c r="H101" s="13">
        <f>Data_Checks!H101</f>
        <v>-0.3841948876684832</v>
      </c>
      <c r="M101" s="15" t="str">
        <f t="shared" si="8"/>
        <v>OK</v>
      </c>
      <c r="N101" s="10" t="str">
        <f t="shared" si="9"/>
        <v>OK</v>
      </c>
      <c r="O101" s="10" t="str">
        <f t="shared" si="10"/>
        <v>OK</v>
      </c>
      <c r="P101" s="10" t="str">
        <f t="shared" si="11"/>
        <v>OK</v>
      </c>
      <c r="Q101" s="13" t="str">
        <f t="shared" si="13"/>
        <v>OK</v>
      </c>
      <c r="V101" s="8" t="str">
        <f t="shared" si="12"/>
        <v>OK</v>
      </c>
    </row>
    <row r="102" spans="2:22" x14ac:dyDescent="0.35">
      <c r="B102" s="8" t="str">
        <f>Data_Checks!B102</f>
        <v>ELLIS</v>
      </c>
      <c r="C102" s="9">
        <f>Data_Checks!C102</f>
        <v>36</v>
      </c>
      <c r="D102" s="10" t="str">
        <f>IF(AND(Data_Checks!D102&lt;&gt;"F",Data_Checks!D102&lt;&gt;"M"),D101,Data_Checks!D102)</f>
        <v>M</v>
      </c>
      <c r="E102" s="10" t="str">
        <f>IF(Data_Checks!E102="",E101,Data_Checks!E102)</f>
        <v>Vehicle Loan</v>
      </c>
      <c r="F102" s="54">
        <f>IF(Data_Checks!F102="",F101,ABS(Data_Checks!F102))</f>
        <v>11000000</v>
      </c>
      <c r="G102" s="11" t="str">
        <f>IF(Data_Checks!G102="",G101,Data_Checks!G102)</f>
        <v>No</v>
      </c>
      <c r="H102" s="13">
        <f>Data_Checks!H102</f>
        <v>-1.4843308427118005</v>
      </c>
      <c r="M102" s="15" t="str">
        <f t="shared" si="8"/>
        <v>OK</v>
      </c>
      <c r="N102" s="10" t="str">
        <f t="shared" si="9"/>
        <v>OK</v>
      </c>
      <c r="O102" s="10" t="str">
        <f t="shared" si="10"/>
        <v>OK</v>
      </c>
      <c r="P102" s="10" t="str">
        <f t="shared" si="11"/>
        <v>OK</v>
      </c>
      <c r="Q102" s="13" t="str">
        <f t="shared" si="13"/>
        <v>OK</v>
      </c>
      <c r="V102" s="8" t="str">
        <f t="shared" si="12"/>
        <v>OK</v>
      </c>
    </row>
    <row r="103" spans="2:22" x14ac:dyDescent="0.35">
      <c r="B103" s="8" t="str">
        <f>Data_Checks!B103</f>
        <v>ERICKSON</v>
      </c>
      <c r="C103" s="9">
        <f>Data_Checks!C103</f>
        <v>48</v>
      </c>
      <c r="D103" s="10" t="str">
        <f>IF(AND(Data_Checks!D103&lt;&gt;"F",Data_Checks!D103&lt;&gt;"M"),D102,Data_Checks!D103)</f>
        <v>F</v>
      </c>
      <c r="E103" s="10" t="str">
        <f>IF(Data_Checks!E103="",E102,Data_Checks!E103)</f>
        <v>Personal Loan</v>
      </c>
      <c r="F103" s="54">
        <f>IF(Data_Checks!F103="",F102,ABS(Data_Checks!F103))</f>
        <v>8000000</v>
      </c>
      <c r="G103" s="11" t="str">
        <f>IF(Data_Checks!G103="",G102,Data_Checks!G103)</f>
        <v>No</v>
      </c>
      <c r="H103" s="13">
        <f>Data_Checks!H103</f>
        <v>0.64457234239961203</v>
      </c>
      <c r="M103" s="15" t="str">
        <f t="shared" si="8"/>
        <v>OK</v>
      </c>
      <c r="N103" s="10" t="str">
        <f t="shared" si="9"/>
        <v>OK</v>
      </c>
      <c r="O103" s="10" t="str">
        <f t="shared" si="10"/>
        <v>OK</v>
      </c>
      <c r="P103" s="10" t="str">
        <f t="shared" si="11"/>
        <v>OK</v>
      </c>
      <c r="Q103" s="13" t="str">
        <f t="shared" si="13"/>
        <v>OK</v>
      </c>
      <c r="V103" s="8" t="str">
        <f t="shared" si="12"/>
        <v>OK</v>
      </c>
    </row>
    <row r="104" spans="2:22" x14ac:dyDescent="0.35">
      <c r="B104" s="8" t="str">
        <f>Data_Checks!B104</f>
        <v>ESPINOZA</v>
      </c>
      <c r="C104" s="9">
        <f>Data_Checks!C104</f>
        <v>30</v>
      </c>
      <c r="D104" s="10" t="str">
        <f>IF(AND(Data_Checks!D104&lt;&gt;"F",Data_Checks!D104&lt;&gt;"M"),D103,Data_Checks!D104)</f>
        <v>F</v>
      </c>
      <c r="E104" s="10" t="str">
        <f>IF(Data_Checks!E104="",E103,Data_Checks!E104)</f>
        <v>Personal Loan</v>
      </c>
      <c r="F104" s="54">
        <f>IF(Data_Checks!F104="",F103,ABS(Data_Checks!F104))</f>
        <v>12000000</v>
      </c>
      <c r="G104" s="11" t="str">
        <f>IF(Data_Checks!G104="",G103,Data_Checks!G104)</f>
        <v>No</v>
      </c>
      <c r="H104" s="13">
        <f>Data_Checks!H104</f>
        <v>-4.2167114174720369E-2</v>
      </c>
      <c r="M104" s="15" t="str">
        <f t="shared" si="8"/>
        <v>OK</v>
      </c>
      <c r="N104" s="10" t="str">
        <f t="shared" si="9"/>
        <v>OK</v>
      </c>
      <c r="O104" s="10" t="str">
        <f t="shared" si="10"/>
        <v>OK</v>
      </c>
      <c r="P104" s="10" t="str">
        <f t="shared" si="11"/>
        <v>OK</v>
      </c>
      <c r="Q104" s="13" t="str">
        <f t="shared" si="13"/>
        <v>OK</v>
      </c>
      <c r="V104" s="8" t="str">
        <f t="shared" si="12"/>
        <v>OK</v>
      </c>
    </row>
    <row r="105" spans="2:22" x14ac:dyDescent="0.35">
      <c r="B105" s="8" t="str">
        <f>Data_Checks!B105</f>
        <v>ESTRADA</v>
      </c>
      <c r="C105" s="9">
        <f>Data_Checks!C105</f>
        <v>59</v>
      </c>
      <c r="D105" s="10" t="str">
        <f>IF(AND(Data_Checks!D105&lt;&gt;"F",Data_Checks!D105&lt;&gt;"M"),D104,Data_Checks!D105)</f>
        <v>F</v>
      </c>
      <c r="E105" s="10" t="str">
        <f>IF(Data_Checks!E105="",E104,Data_Checks!E105)</f>
        <v>Vehicle Loan</v>
      </c>
      <c r="F105" s="54">
        <f>IF(Data_Checks!F105="",F104,ABS(Data_Checks!F105))</f>
        <v>8000000</v>
      </c>
      <c r="G105" s="11" t="str">
        <f>IF(Data_Checks!G105="",G104,Data_Checks!G105)</f>
        <v>No</v>
      </c>
      <c r="H105" s="13">
        <f>Data_Checks!H105</f>
        <v>-0.9895483749456645</v>
      </c>
      <c r="M105" s="15" t="str">
        <f t="shared" si="8"/>
        <v>OK</v>
      </c>
      <c r="N105" s="10" t="str">
        <f t="shared" si="9"/>
        <v>OK</v>
      </c>
      <c r="O105" s="10" t="str">
        <f t="shared" si="10"/>
        <v>OK</v>
      </c>
      <c r="P105" s="10" t="str">
        <f t="shared" si="11"/>
        <v>OK</v>
      </c>
      <c r="Q105" s="13" t="str">
        <f t="shared" si="13"/>
        <v>OK</v>
      </c>
      <c r="V105" s="8" t="str">
        <f t="shared" si="12"/>
        <v>OK</v>
      </c>
    </row>
    <row r="106" spans="2:22" x14ac:dyDescent="0.35">
      <c r="B106" s="8" t="str">
        <f>Data_Checks!B106</f>
        <v>EVANS</v>
      </c>
      <c r="C106" s="9">
        <f>Data_Checks!C106</f>
        <v>38</v>
      </c>
      <c r="D106" s="10" t="str">
        <f>IF(AND(Data_Checks!D106&lt;&gt;"F",Data_Checks!D106&lt;&gt;"M"),D105,Data_Checks!D106)</f>
        <v>F</v>
      </c>
      <c r="E106" s="10" t="str">
        <f>IF(Data_Checks!E106="",E105,Data_Checks!E106)</f>
        <v>Vehicle Loan</v>
      </c>
      <c r="F106" s="54">
        <f>IF(Data_Checks!F106="",F105,ABS(Data_Checks!F106))</f>
        <v>12000000</v>
      </c>
      <c r="G106" s="11" t="str">
        <f>IF(Data_Checks!G106="",G105,Data_Checks!G106)</f>
        <v>No</v>
      </c>
      <c r="H106" s="13">
        <f>Data_Checks!H106</f>
        <v>-0.99002747919035017</v>
      </c>
      <c r="M106" s="15" t="str">
        <f t="shared" si="8"/>
        <v>OK</v>
      </c>
      <c r="N106" s="10" t="str">
        <f t="shared" si="9"/>
        <v>OK</v>
      </c>
      <c r="O106" s="10" t="str">
        <f t="shared" si="10"/>
        <v>OK</v>
      </c>
      <c r="P106" s="10" t="str">
        <f t="shared" si="11"/>
        <v>OK</v>
      </c>
      <c r="Q106" s="13" t="str">
        <f t="shared" si="13"/>
        <v>OK</v>
      </c>
      <c r="V106" s="8" t="str">
        <f t="shared" si="12"/>
        <v>OK</v>
      </c>
    </row>
    <row r="107" spans="2:22" x14ac:dyDescent="0.35">
      <c r="B107" s="8" t="str">
        <f>Data_Checks!B107</f>
        <v>FERGUSON</v>
      </c>
      <c r="C107" s="9">
        <f>Data_Checks!C107</f>
        <v>51</v>
      </c>
      <c r="D107" s="10" t="str">
        <f>IF(AND(Data_Checks!D107&lt;&gt;"F",Data_Checks!D107&lt;&gt;"M"),D106,Data_Checks!D107)</f>
        <v>F</v>
      </c>
      <c r="E107" s="10" t="str">
        <f>IF(Data_Checks!E107="",E106,Data_Checks!E107)</f>
        <v>Vehicle Loan</v>
      </c>
      <c r="F107" s="54">
        <f>IF(Data_Checks!F107="",F106,ABS(Data_Checks!F107))</f>
        <v>13000000</v>
      </c>
      <c r="G107" s="11" t="str">
        <f>IF(Data_Checks!G107="",G106,Data_Checks!G107)</f>
        <v>No</v>
      </c>
      <c r="H107" s="13">
        <f>Data_Checks!H107</f>
        <v>-0.6408727290114683</v>
      </c>
      <c r="M107" s="15" t="str">
        <f t="shared" si="8"/>
        <v>OK</v>
      </c>
      <c r="N107" s="10" t="str">
        <f t="shared" si="9"/>
        <v>OK</v>
      </c>
      <c r="O107" s="10" t="str">
        <f t="shared" si="10"/>
        <v>OK</v>
      </c>
      <c r="P107" s="10" t="str">
        <f t="shared" si="11"/>
        <v>OK</v>
      </c>
      <c r="Q107" s="13" t="str">
        <f t="shared" si="13"/>
        <v>OK</v>
      </c>
      <c r="V107" s="8" t="str">
        <f t="shared" si="12"/>
        <v>OK</v>
      </c>
    </row>
    <row r="108" spans="2:22" x14ac:dyDescent="0.35">
      <c r="B108" s="8" t="str">
        <f>Data_Checks!B108</f>
        <v>FERNANDEZ</v>
      </c>
      <c r="C108" s="9">
        <f>Data_Checks!C108</f>
        <v>58</v>
      </c>
      <c r="D108" s="10" t="str">
        <f>IF(AND(Data_Checks!D108&lt;&gt;"F",Data_Checks!D108&lt;&gt;"M"),D107,Data_Checks!D108)</f>
        <v>F</v>
      </c>
      <c r="E108" s="10" t="str">
        <f>IF(Data_Checks!E108="",E107,Data_Checks!E108)</f>
        <v>Education Loan</v>
      </c>
      <c r="F108" s="54">
        <f>IF(Data_Checks!F108="",F107,ABS(Data_Checks!F108))</f>
        <v>13000000</v>
      </c>
      <c r="G108" s="11" t="str">
        <f>IF(Data_Checks!G108="",G107,Data_Checks!G108)</f>
        <v>No</v>
      </c>
      <c r="H108" s="13">
        <f>Data_Checks!H108</f>
        <v>-0.13479383932645952</v>
      </c>
      <c r="M108" s="15" t="str">
        <f t="shared" si="8"/>
        <v>OK</v>
      </c>
      <c r="N108" s="10" t="str">
        <f t="shared" si="9"/>
        <v>OK</v>
      </c>
      <c r="O108" s="10" t="str">
        <f t="shared" si="10"/>
        <v>OK</v>
      </c>
      <c r="P108" s="10" t="str">
        <f t="shared" si="11"/>
        <v>OK</v>
      </c>
      <c r="Q108" s="13" t="str">
        <f t="shared" si="13"/>
        <v>OK</v>
      </c>
      <c r="V108" s="8" t="str">
        <f t="shared" si="12"/>
        <v>OK</v>
      </c>
    </row>
    <row r="109" spans="2:22" x14ac:dyDescent="0.35">
      <c r="B109" s="8" t="str">
        <f>Data_Checks!B109</f>
        <v>FIELDS</v>
      </c>
      <c r="C109" s="9">
        <f>Data_Checks!C109</f>
        <v>48</v>
      </c>
      <c r="D109" s="10" t="str">
        <f>IF(AND(Data_Checks!D109&lt;&gt;"F",Data_Checks!D109&lt;&gt;"M"),D108,Data_Checks!D109)</f>
        <v>M</v>
      </c>
      <c r="E109" s="10" t="str">
        <f>IF(Data_Checks!E109="",E108,Data_Checks!E109)</f>
        <v>Vehicle Loan</v>
      </c>
      <c r="F109" s="54">
        <f>IF(Data_Checks!F109="",F108,ABS(Data_Checks!F109))</f>
        <v>11000000</v>
      </c>
      <c r="G109" s="11" t="str">
        <f>IF(Data_Checks!G109="",G108,Data_Checks!G109)</f>
        <v>No</v>
      </c>
      <c r="H109" s="13">
        <f>Data_Checks!H109</f>
        <v>-0.82732422810005568</v>
      </c>
      <c r="M109" s="15" t="str">
        <f t="shared" si="8"/>
        <v>OK</v>
      </c>
      <c r="N109" s="10" t="str">
        <f t="shared" si="9"/>
        <v>OK</v>
      </c>
      <c r="O109" s="10" t="str">
        <f t="shared" si="10"/>
        <v>OK</v>
      </c>
      <c r="P109" s="10" t="str">
        <f t="shared" si="11"/>
        <v>OK</v>
      </c>
      <c r="Q109" s="13" t="str">
        <f t="shared" si="13"/>
        <v>OK</v>
      </c>
      <c r="V109" s="8" t="str">
        <f t="shared" si="12"/>
        <v>OK</v>
      </c>
    </row>
    <row r="110" spans="2:22" x14ac:dyDescent="0.35">
      <c r="B110" s="8" t="str">
        <f>Data_Checks!B110</f>
        <v>FIGUEROA</v>
      </c>
      <c r="C110" s="9">
        <f>Data_Checks!C110</f>
        <v>34</v>
      </c>
      <c r="D110" s="10" t="str">
        <f>IF(AND(Data_Checks!D110&lt;&gt;"F",Data_Checks!D110&lt;&gt;"M"),D109,Data_Checks!D110)</f>
        <v>F</v>
      </c>
      <c r="E110" s="10" t="str">
        <f>IF(Data_Checks!E110="",E109,Data_Checks!E110)</f>
        <v>Education Loan</v>
      </c>
      <c r="F110" s="54">
        <f>IF(Data_Checks!F110="",F109,ABS(Data_Checks!F110))</f>
        <v>8000000</v>
      </c>
      <c r="G110" s="11" t="str">
        <f>IF(Data_Checks!G110="",G109,Data_Checks!G110)</f>
        <v>No</v>
      </c>
      <c r="H110" s="13">
        <f>Data_Checks!H110</f>
        <v>0.47285036718785045</v>
      </c>
      <c r="M110" s="15" t="str">
        <f t="shared" si="8"/>
        <v>OK</v>
      </c>
      <c r="N110" s="10" t="str">
        <f t="shared" si="9"/>
        <v>OK</v>
      </c>
      <c r="O110" s="10" t="str">
        <f t="shared" si="10"/>
        <v>OK</v>
      </c>
      <c r="P110" s="10" t="str">
        <f t="shared" si="11"/>
        <v>OK</v>
      </c>
      <c r="Q110" s="13" t="str">
        <f t="shared" si="13"/>
        <v>OK</v>
      </c>
      <c r="V110" s="8" t="str">
        <f t="shared" si="12"/>
        <v>OK</v>
      </c>
    </row>
    <row r="111" spans="2:22" x14ac:dyDescent="0.35">
      <c r="B111" s="8" t="str">
        <f>Data_Checks!B111</f>
        <v>FISHER</v>
      </c>
      <c r="C111" s="9">
        <f>Data_Checks!C111</f>
        <v>51</v>
      </c>
      <c r="D111" s="10" t="str">
        <f>IF(AND(Data_Checks!D111&lt;&gt;"F",Data_Checks!D111&lt;&gt;"M"),D110,Data_Checks!D111)</f>
        <v>M</v>
      </c>
      <c r="E111" s="10" t="str">
        <f>IF(Data_Checks!E111="",E110,Data_Checks!E111)</f>
        <v>Education Loan</v>
      </c>
      <c r="F111" s="54">
        <f>IF(Data_Checks!F111="",F110,ABS(Data_Checks!F111))</f>
        <v>8000000</v>
      </c>
      <c r="G111" s="11" t="str">
        <f>IF(Data_Checks!G111="",G110,Data_Checks!G111)</f>
        <v>No</v>
      </c>
      <c r="H111" s="13">
        <f>Data_Checks!H111</f>
        <v>-0.65278348804984698</v>
      </c>
      <c r="M111" s="15" t="str">
        <f t="shared" si="8"/>
        <v>OK</v>
      </c>
      <c r="N111" s="10" t="str">
        <f t="shared" si="9"/>
        <v>OK</v>
      </c>
      <c r="O111" s="10" t="str">
        <f t="shared" si="10"/>
        <v>OK</v>
      </c>
      <c r="P111" s="10" t="str">
        <f t="shared" si="11"/>
        <v>OK</v>
      </c>
      <c r="Q111" s="13" t="str">
        <f t="shared" si="13"/>
        <v>OK</v>
      </c>
      <c r="V111" s="8" t="str">
        <f t="shared" si="12"/>
        <v>OK</v>
      </c>
    </row>
    <row r="112" spans="2:22" x14ac:dyDescent="0.35">
      <c r="B112" s="8" t="str">
        <f>Data_Checks!B112</f>
        <v>FLEMING</v>
      </c>
      <c r="C112" s="9">
        <f>Data_Checks!C112</f>
        <v>28</v>
      </c>
      <c r="D112" s="10" t="str">
        <f>IF(AND(Data_Checks!D112&lt;&gt;"F",Data_Checks!D112&lt;&gt;"M"),D111,Data_Checks!D112)</f>
        <v>F</v>
      </c>
      <c r="E112" s="10" t="str">
        <f>IF(Data_Checks!E112="",E111,Data_Checks!E112)</f>
        <v>Vehicle Loan</v>
      </c>
      <c r="F112" s="54">
        <f>IF(Data_Checks!F112="",F111,ABS(Data_Checks!F112))</f>
        <v>10000000</v>
      </c>
      <c r="G112" s="11" t="str">
        <f>IF(Data_Checks!G112="",G111,Data_Checks!G112)</f>
        <v>No</v>
      </c>
      <c r="H112" s="13">
        <f>Data_Checks!H112</f>
        <v>-0.59708777249386125</v>
      </c>
      <c r="M112" s="15" t="str">
        <f t="shared" si="8"/>
        <v>OK</v>
      </c>
      <c r="N112" s="10" t="str">
        <f t="shared" si="9"/>
        <v>OK</v>
      </c>
      <c r="O112" s="10" t="str">
        <f t="shared" si="10"/>
        <v>OK</v>
      </c>
      <c r="P112" s="10" t="str">
        <f t="shared" si="11"/>
        <v>OK</v>
      </c>
      <c r="Q112" s="13" t="str">
        <f t="shared" si="13"/>
        <v>OK</v>
      </c>
      <c r="V112" s="8" t="str">
        <f t="shared" si="12"/>
        <v>OK</v>
      </c>
    </row>
    <row r="113" spans="2:22" x14ac:dyDescent="0.35">
      <c r="B113" s="8" t="str">
        <f>Data_Checks!B113</f>
        <v>FLETCHER</v>
      </c>
      <c r="C113" s="9">
        <f>Data_Checks!C113</f>
        <v>35</v>
      </c>
      <c r="D113" s="10" t="str">
        <f>IF(AND(Data_Checks!D113&lt;&gt;"F",Data_Checks!D113&lt;&gt;"M"),D112,Data_Checks!D113)</f>
        <v>F</v>
      </c>
      <c r="E113" s="10" t="str">
        <f>IF(Data_Checks!E113="",E112,Data_Checks!E113)</f>
        <v>Home Loan</v>
      </c>
      <c r="F113" s="54">
        <f>IF(Data_Checks!F113="",F112,ABS(Data_Checks!F113))</f>
        <v>13000000</v>
      </c>
      <c r="G113" s="11" t="str">
        <f>IF(Data_Checks!G113="",G112,Data_Checks!G113)</f>
        <v>No</v>
      </c>
      <c r="H113" s="13">
        <f>Data_Checks!H113</f>
        <v>4.6556742358524394E-3</v>
      </c>
      <c r="M113" s="15" t="str">
        <f t="shared" si="8"/>
        <v>OK</v>
      </c>
      <c r="N113" s="10" t="str">
        <f t="shared" si="9"/>
        <v>OK</v>
      </c>
      <c r="O113" s="10" t="str">
        <f t="shared" si="10"/>
        <v>OK</v>
      </c>
      <c r="P113" s="10" t="str">
        <f t="shared" si="11"/>
        <v>OK</v>
      </c>
      <c r="Q113" s="13" t="str">
        <f t="shared" si="13"/>
        <v>OK</v>
      </c>
      <c r="V113" s="8" t="str">
        <f t="shared" si="12"/>
        <v>OK</v>
      </c>
    </row>
    <row r="114" spans="2:22" x14ac:dyDescent="0.35">
      <c r="B114" s="8" t="str">
        <f>Data_Checks!B114</f>
        <v>FLORES</v>
      </c>
      <c r="C114" s="9">
        <f>Data_Checks!C114</f>
        <v>46</v>
      </c>
      <c r="D114" s="10" t="str">
        <f>IF(AND(Data_Checks!D114&lt;&gt;"F",Data_Checks!D114&lt;&gt;"M"),D113,Data_Checks!D114)</f>
        <v>F</v>
      </c>
      <c r="E114" s="10" t="str">
        <f>IF(Data_Checks!E114="",E113,Data_Checks!E114)</f>
        <v>Education Loan</v>
      </c>
      <c r="F114" s="54">
        <f>IF(Data_Checks!F114="",F113,ABS(Data_Checks!F114))</f>
        <v>10000000</v>
      </c>
      <c r="G114" s="11" t="str">
        <f>IF(Data_Checks!G114="",G113,Data_Checks!G114)</f>
        <v>No</v>
      </c>
      <c r="H114" s="13">
        <f>Data_Checks!H114</f>
        <v>0.34696599407707279</v>
      </c>
      <c r="M114" s="15" t="str">
        <f t="shared" si="8"/>
        <v>OK</v>
      </c>
      <c r="N114" s="10" t="str">
        <f t="shared" si="9"/>
        <v>OK</v>
      </c>
      <c r="O114" s="10" t="str">
        <f t="shared" si="10"/>
        <v>OK</v>
      </c>
      <c r="P114" s="10" t="str">
        <f t="shared" si="11"/>
        <v>OK</v>
      </c>
      <c r="Q114" s="13" t="str">
        <f t="shared" si="13"/>
        <v>OK</v>
      </c>
      <c r="V114" s="8" t="str">
        <f t="shared" si="12"/>
        <v>OK</v>
      </c>
    </row>
    <row r="115" spans="2:22" x14ac:dyDescent="0.35">
      <c r="B115" s="8" t="str">
        <f>Data_Checks!B115</f>
        <v>FORD</v>
      </c>
      <c r="C115" s="9">
        <f>Data_Checks!C115</f>
        <v>19</v>
      </c>
      <c r="D115" s="10" t="str">
        <f>IF(AND(Data_Checks!D115&lt;&gt;"F",Data_Checks!D115&lt;&gt;"M"),D114,Data_Checks!D115)</f>
        <v>F</v>
      </c>
      <c r="E115" s="10" t="str">
        <f>IF(Data_Checks!E115="",E114,Data_Checks!E115)</f>
        <v>Education Loan</v>
      </c>
      <c r="F115" s="54">
        <f>IF(Data_Checks!F115="",F114,ABS(Data_Checks!F115))</f>
        <v>9000000</v>
      </c>
      <c r="G115" s="11" t="str">
        <f>IF(Data_Checks!G115="",G114,Data_Checks!G115)</f>
        <v>No</v>
      </c>
      <c r="H115" s="13">
        <f>Data_Checks!H115</f>
        <v>-0.30754045463516283</v>
      </c>
      <c r="M115" s="15" t="str">
        <f t="shared" si="8"/>
        <v>OK</v>
      </c>
      <c r="N115" s="10" t="str">
        <f t="shared" si="9"/>
        <v>OK</v>
      </c>
      <c r="O115" s="10" t="str">
        <f t="shared" si="10"/>
        <v>OK</v>
      </c>
      <c r="P115" s="10" t="str">
        <f t="shared" si="11"/>
        <v>OK</v>
      </c>
      <c r="Q115" s="13" t="str">
        <f t="shared" si="13"/>
        <v>OK</v>
      </c>
      <c r="V115" s="8" t="str">
        <f t="shared" si="12"/>
        <v>OK</v>
      </c>
    </row>
    <row r="116" spans="2:22" x14ac:dyDescent="0.35">
      <c r="B116" s="8" t="str">
        <f>Data_Checks!B116</f>
        <v>FOSTER</v>
      </c>
      <c r="C116" s="9">
        <f>Data_Checks!C116</f>
        <v>54</v>
      </c>
      <c r="D116" s="10" t="str">
        <f>IF(AND(Data_Checks!D116&lt;&gt;"F",Data_Checks!D116&lt;&gt;"M"),D115,Data_Checks!D116)</f>
        <v>F</v>
      </c>
      <c r="E116" s="10" t="str">
        <f>IF(Data_Checks!E116="",E115,Data_Checks!E116)</f>
        <v>Vehicle Loan</v>
      </c>
      <c r="F116" s="54">
        <f>IF(Data_Checks!F116="",F115,ABS(Data_Checks!F116))</f>
        <v>12000000</v>
      </c>
      <c r="G116" s="11" t="str">
        <f>IF(Data_Checks!G116="",G115,Data_Checks!G116)</f>
        <v>No</v>
      </c>
      <c r="H116" s="13">
        <f>Data_Checks!H116</f>
        <v>-0.44142677984282414</v>
      </c>
      <c r="M116" s="15" t="str">
        <f t="shared" si="8"/>
        <v>OK</v>
      </c>
      <c r="N116" s="10" t="str">
        <f t="shared" si="9"/>
        <v>OK</v>
      </c>
      <c r="O116" s="10" t="str">
        <f t="shared" si="10"/>
        <v>OK</v>
      </c>
      <c r="P116" s="10" t="str">
        <f t="shared" si="11"/>
        <v>OK</v>
      </c>
      <c r="Q116" s="13" t="str">
        <f t="shared" si="13"/>
        <v>OK</v>
      </c>
      <c r="V116" s="8" t="str">
        <f t="shared" si="12"/>
        <v>OK</v>
      </c>
    </row>
    <row r="117" spans="2:22" x14ac:dyDescent="0.35">
      <c r="B117" s="8" t="str">
        <f>Data_Checks!B117</f>
        <v>FOWLER</v>
      </c>
      <c r="C117" s="9">
        <f>Data_Checks!C117</f>
        <v>44</v>
      </c>
      <c r="D117" s="10" t="str">
        <f>IF(AND(Data_Checks!D117&lt;&gt;"F",Data_Checks!D117&lt;&gt;"M"),D116,Data_Checks!D117)</f>
        <v>F</v>
      </c>
      <c r="E117" s="10" t="str">
        <f>IF(Data_Checks!E117="",E116,Data_Checks!E117)</f>
        <v>Personal Loan</v>
      </c>
      <c r="F117" s="54">
        <f>IF(Data_Checks!F117="",F116,ABS(Data_Checks!F117))</f>
        <v>9000000</v>
      </c>
      <c r="G117" s="11" t="str">
        <f>IF(Data_Checks!G117="",G116,Data_Checks!G117)</f>
        <v>No</v>
      </c>
      <c r="H117" s="13">
        <f>Data_Checks!H117</f>
        <v>-2.3284912571487983</v>
      </c>
      <c r="M117" s="15" t="str">
        <f t="shared" si="8"/>
        <v>OK</v>
      </c>
      <c r="N117" s="10" t="str">
        <f t="shared" si="9"/>
        <v>OK</v>
      </c>
      <c r="O117" s="10" t="str">
        <f t="shared" si="10"/>
        <v>OK</v>
      </c>
      <c r="P117" s="10" t="str">
        <f t="shared" si="11"/>
        <v>OK</v>
      </c>
      <c r="Q117" s="13" t="str">
        <f t="shared" si="13"/>
        <v>OK</v>
      </c>
      <c r="V117" s="8" t="str">
        <f t="shared" si="12"/>
        <v>OK</v>
      </c>
    </row>
    <row r="118" spans="2:22" x14ac:dyDescent="0.35">
      <c r="B118" s="8" t="str">
        <f>Data_Checks!B118</f>
        <v>FOX</v>
      </c>
      <c r="C118" s="9">
        <f>Data_Checks!C118</f>
        <v>42</v>
      </c>
      <c r="D118" s="10" t="str">
        <f>IF(AND(Data_Checks!D118&lt;&gt;"F",Data_Checks!D118&lt;&gt;"M"),D117,Data_Checks!D118)</f>
        <v>F</v>
      </c>
      <c r="E118" s="10" t="str">
        <f>IF(Data_Checks!E118="",E117,Data_Checks!E118)</f>
        <v>Home Loan</v>
      </c>
      <c r="F118" s="54">
        <f>IF(Data_Checks!F118="",F117,ABS(Data_Checks!F118))</f>
        <v>11000000</v>
      </c>
      <c r="G118" s="11" t="str">
        <f>IF(Data_Checks!G118="",G117,Data_Checks!G118)</f>
        <v>No</v>
      </c>
      <c r="H118" s="13">
        <f>Data_Checks!H118</f>
        <v>-1.3469257811377966</v>
      </c>
      <c r="M118" s="15" t="str">
        <f t="shared" si="8"/>
        <v>OK</v>
      </c>
      <c r="N118" s="10" t="str">
        <f t="shared" si="9"/>
        <v>OK</v>
      </c>
      <c r="O118" s="10" t="str">
        <f t="shared" si="10"/>
        <v>OK</v>
      </c>
      <c r="P118" s="10" t="str">
        <f t="shared" si="11"/>
        <v>OK</v>
      </c>
      <c r="Q118" s="13" t="str">
        <f t="shared" si="13"/>
        <v>OK</v>
      </c>
      <c r="V118" s="8" t="str">
        <f t="shared" si="12"/>
        <v>OK</v>
      </c>
    </row>
    <row r="119" spans="2:22" x14ac:dyDescent="0.35">
      <c r="B119" s="8" t="str">
        <f>Data_Checks!B119</f>
        <v>FRANKLIN</v>
      </c>
      <c r="C119" s="9">
        <f>Data_Checks!C119</f>
        <v>18</v>
      </c>
      <c r="D119" s="10" t="str">
        <f>IF(AND(Data_Checks!D119&lt;&gt;"F",Data_Checks!D119&lt;&gt;"M"),D118,Data_Checks!D119)</f>
        <v>M</v>
      </c>
      <c r="E119" s="10" t="str">
        <f>IF(Data_Checks!E119="",E118,Data_Checks!E119)</f>
        <v>Education Loan</v>
      </c>
      <c r="F119" s="54">
        <f>IF(Data_Checks!F119="",F118,ABS(Data_Checks!F119))</f>
        <v>8000000</v>
      </c>
      <c r="G119" s="11" t="str">
        <f>IF(Data_Checks!G119="",G118,Data_Checks!G119)</f>
        <v>No</v>
      </c>
      <c r="H119" s="13">
        <f>Data_Checks!H119</f>
        <v>-1.072529141140143</v>
      </c>
      <c r="M119" s="15" t="str">
        <f t="shared" si="8"/>
        <v>OK</v>
      </c>
      <c r="N119" s="10" t="str">
        <f t="shared" si="9"/>
        <v>OK</v>
      </c>
      <c r="O119" s="10" t="str">
        <f t="shared" si="10"/>
        <v>OK</v>
      </c>
      <c r="P119" s="10" t="str">
        <f t="shared" si="11"/>
        <v>OK</v>
      </c>
      <c r="Q119" s="13" t="str">
        <f t="shared" si="13"/>
        <v>OK</v>
      </c>
      <c r="V119" s="8" t="str">
        <f t="shared" si="12"/>
        <v>OK</v>
      </c>
    </row>
    <row r="120" spans="2:22" x14ac:dyDescent="0.35">
      <c r="B120" s="8" t="str">
        <f>Data_Checks!B120</f>
        <v>FRAZIER</v>
      </c>
      <c r="C120" s="9">
        <f>Data_Checks!C120</f>
        <v>49</v>
      </c>
      <c r="D120" s="10" t="str">
        <f>IF(AND(Data_Checks!D120&lt;&gt;"F",Data_Checks!D120&lt;&gt;"M"),D119,Data_Checks!D120)</f>
        <v>F</v>
      </c>
      <c r="E120" s="10" t="str">
        <f>IF(Data_Checks!E120="",E119,Data_Checks!E120)</f>
        <v>Home Loan</v>
      </c>
      <c r="F120" s="54">
        <f>IF(Data_Checks!F120="",F119,ABS(Data_Checks!F120))</f>
        <v>10000000</v>
      </c>
      <c r="G120" s="11" t="str">
        <f>IF(Data_Checks!G120="",G119,Data_Checks!G120)</f>
        <v>No</v>
      </c>
      <c r="H120" s="13">
        <f>Data_Checks!H120</f>
        <v>-0.50599061744239104</v>
      </c>
      <c r="M120" s="15" t="str">
        <f t="shared" si="8"/>
        <v>OK</v>
      </c>
      <c r="N120" s="10" t="str">
        <f t="shared" si="9"/>
        <v>OK</v>
      </c>
      <c r="O120" s="10" t="str">
        <f t="shared" si="10"/>
        <v>OK</v>
      </c>
      <c r="P120" s="10" t="str">
        <f t="shared" si="11"/>
        <v>OK</v>
      </c>
      <c r="Q120" s="13" t="str">
        <f t="shared" si="13"/>
        <v>OK</v>
      </c>
      <c r="V120" s="8" t="str">
        <f t="shared" si="12"/>
        <v>OK</v>
      </c>
    </row>
    <row r="121" spans="2:22" x14ac:dyDescent="0.35">
      <c r="B121" s="8" t="str">
        <f>Data_Checks!B121</f>
        <v>FREEMAN</v>
      </c>
      <c r="C121" s="9">
        <f>Data_Checks!C121</f>
        <v>33</v>
      </c>
      <c r="D121" s="10" t="str">
        <f>IF(AND(Data_Checks!D121&lt;&gt;"F",Data_Checks!D121&lt;&gt;"M"),D120,Data_Checks!D121)</f>
        <v>F</v>
      </c>
      <c r="E121" s="2" t="str">
        <f>IF(Data_Checks!E121="",E120,Data_Checks!E121)</f>
        <v>Home Loan</v>
      </c>
      <c r="F121" s="54">
        <f>IF(Data_Checks!F121="",F120,ABS(Data_Checks!F121))</f>
        <v>12000000</v>
      </c>
      <c r="G121" s="11" t="str">
        <f>IF(Data_Checks!G121="",G120,Data_Checks!G121)</f>
        <v>No</v>
      </c>
      <c r="H121" s="13">
        <f>Data_Checks!H121</f>
        <v>-1.7731390893321435</v>
      </c>
      <c r="M121" s="15" t="str">
        <f t="shared" si="8"/>
        <v>OK</v>
      </c>
      <c r="N121" s="10" t="str">
        <f t="shared" si="9"/>
        <v>OK</v>
      </c>
      <c r="O121" s="10" t="str">
        <f t="shared" si="10"/>
        <v>OK</v>
      </c>
      <c r="P121" s="10" t="str">
        <f t="shared" si="11"/>
        <v>OK</v>
      </c>
      <c r="Q121" s="13" t="str">
        <f t="shared" si="13"/>
        <v>OK</v>
      </c>
      <c r="V121" s="8" t="str">
        <f t="shared" si="12"/>
        <v>OK</v>
      </c>
    </row>
    <row r="122" spans="2:22" x14ac:dyDescent="0.35">
      <c r="B122" s="8" t="str">
        <f>Data_Checks!B122</f>
        <v>FUENTES</v>
      </c>
      <c r="C122" s="9">
        <f>Data_Checks!C122</f>
        <v>27</v>
      </c>
      <c r="D122" s="10" t="str">
        <f>IF(AND(Data_Checks!D122&lt;&gt;"F",Data_Checks!D122&lt;&gt;"M"),D121,Data_Checks!D122)</f>
        <v>F</v>
      </c>
      <c r="E122" s="2" t="str">
        <f>IF(Data_Checks!E122="",E121,Data_Checks!E122)</f>
        <v>Vehicle Loan</v>
      </c>
      <c r="F122" s="54">
        <f>IF(Data_Checks!F122="",F121,ABS(Data_Checks!F122))</f>
        <v>12000000</v>
      </c>
      <c r="G122" s="11" t="str">
        <f>IF(Data_Checks!G122="",G121,Data_Checks!G122)</f>
        <v>No</v>
      </c>
      <c r="H122" s="13">
        <f>Data_Checks!H122</f>
        <v>-0.59533148410022163</v>
      </c>
      <c r="M122" s="15" t="str">
        <f t="shared" si="8"/>
        <v>OK</v>
      </c>
      <c r="N122" s="10" t="str">
        <f t="shared" si="9"/>
        <v>OK</v>
      </c>
      <c r="O122" s="10" t="str">
        <f t="shared" si="10"/>
        <v>OK</v>
      </c>
      <c r="P122" s="10" t="str">
        <f t="shared" si="11"/>
        <v>OK</v>
      </c>
      <c r="Q122" s="13" t="str">
        <f t="shared" si="13"/>
        <v>OK</v>
      </c>
      <c r="V122" s="8" t="str">
        <f t="shared" si="12"/>
        <v>OK</v>
      </c>
    </row>
    <row r="123" spans="2:22" x14ac:dyDescent="0.35">
      <c r="B123" s="8" t="str">
        <f>Data_Checks!B123</f>
        <v>FULLER</v>
      </c>
      <c r="C123" s="9">
        <f>Data_Checks!C123</f>
        <v>50</v>
      </c>
      <c r="D123" s="10" t="str">
        <f>IF(AND(Data_Checks!D123&lt;&gt;"F",Data_Checks!D123&lt;&gt;"M"),D122,Data_Checks!D123)</f>
        <v>F</v>
      </c>
      <c r="E123" s="2" t="str">
        <f>IF(Data_Checks!E123="",E122,Data_Checks!E123)</f>
        <v>Vehicle Loan</v>
      </c>
      <c r="F123" s="54">
        <f>IF(Data_Checks!F123="",F122,ABS(Data_Checks!F123))</f>
        <v>11000000</v>
      </c>
      <c r="G123" s="11" t="str">
        <f>IF(Data_Checks!G123="",G122,Data_Checks!G123)</f>
        <v>No</v>
      </c>
      <c r="H123" s="13">
        <f>Data_Checks!H123</f>
        <v>-0.36923144074847331</v>
      </c>
      <c r="M123" s="15" t="str">
        <f t="shared" si="8"/>
        <v>OK</v>
      </c>
      <c r="N123" s="10" t="str">
        <f t="shared" si="9"/>
        <v>OK</v>
      </c>
      <c r="O123" s="10" t="str">
        <f t="shared" si="10"/>
        <v>OK</v>
      </c>
      <c r="P123" s="10" t="str">
        <f t="shared" si="11"/>
        <v>OK</v>
      </c>
      <c r="Q123" s="13" t="str">
        <f t="shared" si="13"/>
        <v>OK</v>
      </c>
      <c r="V123" s="8" t="str">
        <f t="shared" si="12"/>
        <v>OK</v>
      </c>
    </row>
    <row r="124" spans="2:22" x14ac:dyDescent="0.35">
      <c r="B124" s="8" t="str">
        <f>Data_Checks!B124</f>
        <v>GARDNER</v>
      </c>
      <c r="C124" s="9">
        <f>Data_Checks!C124</f>
        <v>29</v>
      </c>
      <c r="D124" s="10" t="str">
        <f>IF(AND(Data_Checks!D124&lt;&gt;"F",Data_Checks!D124&lt;&gt;"M"),D123,Data_Checks!D124)</f>
        <v>F</v>
      </c>
      <c r="E124" s="2" t="str">
        <f>IF(Data_Checks!E124="",E123,Data_Checks!E124)</f>
        <v>Home Loan</v>
      </c>
      <c r="F124" s="54">
        <f>IF(Data_Checks!F124="",F123,ABS(Data_Checks!F124))</f>
        <v>13000000</v>
      </c>
      <c r="G124" s="11" t="str">
        <f>IF(Data_Checks!G124="",G123,Data_Checks!G124)</f>
        <v>No</v>
      </c>
      <c r="H124" s="13">
        <f>Data_Checks!H124</f>
        <v>1.3716519374002896</v>
      </c>
      <c r="M124" s="15" t="str">
        <f t="shared" si="8"/>
        <v>OK</v>
      </c>
      <c r="N124" s="10" t="str">
        <f t="shared" si="9"/>
        <v>OK</v>
      </c>
      <c r="O124" s="10" t="str">
        <f t="shared" si="10"/>
        <v>OK</v>
      </c>
      <c r="P124" s="10" t="str">
        <f t="shared" si="11"/>
        <v>OK</v>
      </c>
      <c r="Q124" s="13" t="str">
        <f t="shared" si="13"/>
        <v>OK</v>
      </c>
      <c r="V124" s="8" t="str">
        <f t="shared" si="12"/>
        <v>OK</v>
      </c>
    </row>
    <row r="125" spans="2:22" x14ac:dyDescent="0.35">
      <c r="B125" s="8" t="str">
        <f>Data_Checks!B125</f>
        <v>GARRETT</v>
      </c>
      <c r="C125" s="9">
        <f>Data_Checks!C125</f>
        <v>45</v>
      </c>
      <c r="D125" s="10" t="str">
        <f>IF(AND(Data_Checks!D125&lt;&gt;"F",Data_Checks!D125&lt;&gt;"M"),D124,Data_Checks!D125)</f>
        <v>M</v>
      </c>
      <c r="E125" s="2" t="str">
        <f>IF(Data_Checks!E125="",E124,Data_Checks!E125)</f>
        <v>Home Loan</v>
      </c>
      <c r="F125" s="54">
        <f>IF(Data_Checks!F125="",F124,ABS(Data_Checks!F125))</f>
        <v>9000000</v>
      </c>
      <c r="G125" s="11" t="str">
        <f>IF(Data_Checks!G125="",G124,Data_Checks!G125)</f>
        <v>No</v>
      </c>
      <c r="H125" s="13">
        <f>Data_Checks!H125</f>
        <v>0.33910244691132069</v>
      </c>
      <c r="M125" s="15" t="str">
        <f t="shared" si="8"/>
        <v>OK</v>
      </c>
      <c r="N125" s="10" t="str">
        <f t="shared" si="9"/>
        <v>OK</v>
      </c>
      <c r="O125" s="10" t="str">
        <f t="shared" si="10"/>
        <v>OK</v>
      </c>
      <c r="P125" s="10" t="str">
        <f t="shared" si="11"/>
        <v>OK</v>
      </c>
      <c r="Q125" s="13" t="str">
        <f t="shared" si="13"/>
        <v>OK</v>
      </c>
      <c r="V125" s="8" t="str">
        <f t="shared" si="12"/>
        <v>OK</v>
      </c>
    </row>
    <row r="126" spans="2:22" x14ac:dyDescent="0.35">
      <c r="B126" s="8" t="str">
        <f>Data_Checks!B126</f>
        <v>GARZA</v>
      </c>
      <c r="C126" s="9">
        <f>Data_Checks!C126</f>
        <v>31</v>
      </c>
      <c r="D126" s="10" t="str">
        <f>IF(AND(Data_Checks!D126&lt;&gt;"F",Data_Checks!D126&lt;&gt;"M"),D125,Data_Checks!D126)</f>
        <v>M</v>
      </c>
      <c r="E126" s="2" t="str">
        <f>IF(Data_Checks!E126="",E125,Data_Checks!E126)</f>
        <v>Home Loan</v>
      </c>
      <c r="F126" s="54">
        <f>IF(Data_Checks!F126="",F125,ABS(Data_Checks!F126))</f>
        <v>10000000</v>
      </c>
      <c r="G126" s="11" t="str">
        <f>IF(Data_Checks!G126="",G125,Data_Checks!G126)</f>
        <v>No</v>
      </c>
      <c r="H126" s="13">
        <f>Data_Checks!H126</f>
        <v>1.681873985663036</v>
      </c>
      <c r="M126" s="15" t="str">
        <f t="shared" si="8"/>
        <v>OK</v>
      </c>
      <c r="N126" s="10" t="str">
        <f t="shared" si="9"/>
        <v>OK</v>
      </c>
      <c r="O126" s="10" t="str">
        <f t="shared" si="10"/>
        <v>OK</v>
      </c>
      <c r="P126" s="10" t="str">
        <f t="shared" si="11"/>
        <v>OK</v>
      </c>
      <c r="Q126" s="13" t="str">
        <f t="shared" si="13"/>
        <v>OK</v>
      </c>
      <c r="V126" s="8" t="str">
        <f t="shared" si="12"/>
        <v>OK</v>
      </c>
    </row>
    <row r="127" spans="2:22" x14ac:dyDescent="0.35">
      <c r="B127" s="8" t="str">
        <f>Data_Checks!B127</f>
        <v>GEORGE</v>
      </c>
      <c r="C127" s="9">
        <f>Data_Checks!C127</f>
        <v>37</v>
      </c>
      <c r="D127" s="10" t="str">
        <f>IF(AND(Data_Checks!D127&lt;&gt;"F",Data_Checks!D127&lt;&gt;"M"),D126,Data_Checks!D127)</f>
        <v>F</v>
      </c>
      <c r="E127" s="2" t="str">
        <f>IF(Data_Checks!E127="",E126,Data_Checks!E127)</f>
        <v>Personal Loan</v>
      </c>
      <c r="F127" s="54">
        <f>IF(Data_Checks!F127="",F126,ABS(Data_Checks!F127))</f>
        <v>12000000</v>
      </c>
      <c r="G127" s="11" t="str">
        <f>IF(Data_Checks!G127="",G126,Data_Checks!G127)</f>
        <v>No</v>
      </c>
      <c r="H127" s="13">
        <f>Data_Checks!H127</f>
        <v>-0.13273569934655757</v>
      </c>
      <c r="M127" s="15" t="str">
        <f t="shared" si="8"/>
        <v>OK</v>
      </c>
      <c r="N127" s="10" t="str">
        <f t="shared" si="9"/>
        <v>OK</v>
      </c>
      <c r="O127" s="10" t="str">
        <f t="shared" si="10"/>
        <v>OK</v>
      </c>
      <c r="P127" s="10" t="str">
        <f t="shared" si="11"/>
        <v>OK</v>
      </c>
      <c r="Q127" s="13" t="str">
        <f t="shared" si="13"/>
        <v>OK</v>
      </c>
      <c r="V127" s="8" t="str">
        <f t="shared" si="12"/>
        <v>OK</v>
      </c>
    </row>
    <row r="128" spans="2:22" x14ac:dyDescent="0.35">
      <c r="B128" s="8" t="str">
        <f>Data_Checks!B128</f>
        <v>GIBSON</v>
      </c>
      <c r="C128" s="9">
        <f>Data_Checks!C128</f>
        <v>21</v>
      </c>
      <c r="D128" s="10" t="str">
        <f>IF(AND(Data_Checks!D128&lt;&gt;"F",Data_Checks!D128&lt;&gt;"M"),D127,Data_Checks!D128)</f>
        <v>M</v>
      </c>
      <c r="E128" s="2" t="str">
        <f>IF(Data_Checks!E128="",E127,Data_Checks!E128)</f>
        <v>Education Loan</v>
      </c>
      <c r="F128" s="54">
        <f>IF(Data_Checks!F128="",F127,ABS(Data_Checks!F128))</f>
        <v>9000000</v>
      </c>
      <c r="G128" s="11" t="str">
        <f>IF(Data_Checks!G128="",G127,Data_Checks!G128)</f>
        <v>No</v>
      </c>
      <c r="H128" s="13">
        <f>Data_Checks!H128</f>
        <v>0.55415321944040186</v>
      </c>
      <c r="M128" s="15" t="str">
        <f t="shared" si="8"/>
        <v>OK</v>
      </c>
      <c r="N128" s="10" t="str">
        <f t="shared" si="9"/>
        <v>OK</v>
      </c>
      <c r="O128" s="10" t="str">
        <f t="shared" si="10"/>
        <v>OK</v>
      </c>
      <c r="P128" s="10" t="str">
        <f t="shared" si="11"/>
        <v>OK</v>
      </c>
      <c r="Q128" s="13" t="str">
        <f t="shared" si="13"/>
        <v>OK</v>
      </c>
      <c r="V128" s="8" t="str">
        <f t="shared" si="12"/>
        <v>OK</v>
      </c>
    </row>
    <row r="129" spans="2:22" x14ac:dyDescent="0.35">
      <c r="B129" s="8" t="str">
        <f>Data_Checks!B129</f>
        <v>GILBERT</v>
      </c>
      <c r="C129" s="9">
        <f>Data_Checks!C129</f>
        <v>47</v>
      </c>
      <c r="D129" s="10" t="str">
        <f>IF(AND(Data_Checks!D129&lt;&gt;"F",Data_Checks!D129&lt;&gt;"M"),D128,Data_Checks!D129)</f>
        <v>F</v>
      </c>
      <c r="E129" s="2" t="str">
        <f>IF(Data_Checks!E129="",E128,Data_Checks!E129)</f>
        <v>Home Loan</v>
      </c>
      <c r="F129" s="54">
        <f>IF(Data_Checks!F129="",F128,ABS(Data_Checks!F129))</f>
        <v>13000000</v>
      </c>
      <c r="G129" s="11" t="str">
        <f>IF(Data_Checks!G129="",G128,Data_Checks!G129)</f>
        <v>No</v>
      </c>
      <c r="H129" s="13">
        <f>Data_Checks!H129</f>
        <v>0.55002326029814375</v>
      </c>
      <c r="M129" s="15" t="str">
        <f t="shared" si="8"/>
        <v>OK</v>
      </c>
      <c r="N129" s="10" t="str">
        <f t="shared" si="9"/>
        <v>OK</v>
      </c>
      <c r="O129" s="10" t="str">
        <f t="shared" si="10"/>
        <v>OK</v>
      </c>
      <c r="P129" s="10" t="str">
        <f t="shared" si="11"/>
        <v>OK</v>
      </c>
      <c r="Q129" s="13" t="str">
        <f t="shared" si="13"/>
        <v>OK</v>
      </c>
      <c r="V129" s="8" t="str">
        <f t="shared" si="12"/>
        <v>OK</v>
      </c>
    </row>
    <row r="130" spans="2:22" x14ac:dyDescent="0.35">
      <c r="B130" s="8" t="str">
        <f>Data_Checks!B130</f>
        <v>GOMEZ</v>
      </c>
      <c r="C130" s="9">
        <f>Data_Checks!C130</f>
        <v>25</v>
      </c>
      <c r="D130" s="10" t="str">
        <f>IF(AND(Data_Checks!D130&lt;&gt;"F",Data_Checks!D130&lt;&gt;"M"),D129,Data_Checks!D130)</f>
        <v>M</v>
      </c>
      <c r="E130" s="2" t="str">
        <f>IF(Data_Checks!E130="",E129,Data_Checks!E130)</f>
        <v>Vehicle Loan</v>
      </c>
      <c r="F130" s="54">
        <f>IF(Data_Checks!F130="",F129,ABS(Data_Checks!F130))</f>
        <v>11000000</v>
      </c>
      <c r="G130" s="11" t="str">
        <f>IF(Data_Checks!G130="",G129,Data_Checks!G130)</f>
        <v>No</v>
      </c>
      <c r="H130" s="13">
        <f>Data_Checks!H130</f>
        <v>0.84148269306288492</v>
      </c>
      <c r="M130" s="15" t="str">
        <f t="shared" si="8"/>
        <v>OK</v>
      </c>
      <c r="N130" s="10" t="str">
        <f t="shared" si="9"/>
        <v>OK</v>
      </c>
      <c r="O130" s="10" t="str">
        <f t="shared" si="10"/>
        <v>OK</v>
      </c>
      <c r="P130" s="10" t="str">
        <f t="shared" si="11"/>
        <v>OK</v>
      </c>
      <c r="Q130" s="13" t="str">
        <f t="shared" si="13"/>
        <v>OK</v>
      </c>
      <c r="V130" s="8" t="str">
        <f t="shared" si="12"/>
        <v>OK</v>
      </c>
    </row>
    <row r="131" spans="2:22" x14ac:dyDescent="0.35">
      <c r="B131" s="8" t="str">
        <f>Data_Checks!B131</f>
        <v>GONZALES</v>
      </c>
      <c r="C131" s="9">
        <f>Data_Checks!C131</f>
        <v>58</v>
      </c>
      <c r="D131" s="10" t="str">
        <f>IF(AND(Data_Checks!D131&lt;&gt;"F",Data_Checks!D131&lt;&gt;"M"),D130,Data_Checks!D131)</f>
        <v>M</v>
      </c>
      <c r="E131" s="2" t="str">
        <f>IF(Data_Checks!E131="",E130,Data_Checks!E131)</f>
        <v>Vehicle Loan</v>
      </c>
      <c r="F131" s="54">
        <f>IF(Data_Checks!F131="",F130,ABS(Data_Checks!F131))</f>
        <v>13000000</v>
      </c>
      <c r="G131" s="11" t="str">
        <f>IF(Data_Checks!G131="",G130,Data_Checks!G131)</f>
        <v>No</v>
      </c>
      <c r="H131" s="13">
        <f>Data_Checks!H131</f>
        <v>-1.8573047254282733</v>
      </c>
      <c r="M131" s="15" t="str">
        <f t="shared" si="8"/>
        <v>OK</v>
      </c>
      <c r="N131" s="10" t="str">
        <f t="shared" si="9"/>
        <v>OK</v>
      </c>
      <c r="O131" s="10" t="str">
        <f t="shared" si="10"/>
        <v>OK</v>
      </c>
      <c r="P131" s="10" t="str">
        <f t="shared" si="11"/>
        <v>OK</v>
      </c>
      <c r="Q131" s="13" t="str">
        <f t="shared" si="13"/>
        <v>OK</v>
      </c>
      <c r="V131" s="8" t="str">
        <f t="shared" si="12"/>
        <v>OK</v>
      </c>
    </row>
    <row r="132" spans="2:22" x14ac:dyDescent="0.35">
      <c r="B132" s="8" t="str">
        <f>Data_Checks!B132</f>
        <v>GONZALEZ</v>
      </c>
      <c r="C132" s="9">
        <f>Data_Checks!C132</f>
        <v>32</v>
      </c>
      <c r="D132" s="10" t="str">
        <f>IF(AND(Data_Checks!D132&lt;&gt;"F",Data_Checks!D132&lt;&gt;"M"),D131,Data_Checks!D132)</f>
        <v>M</v>
      </c>
      <c r="E132" s="2" t="str">
        <f>IF(Data_Checks!E132="",E131,Data_Checks!E132)</f>
        <v>Education Loan</v>
      </c>
      <c r="F132" s="54">
        <f>IF(Data_Checks!F132="",F131,ABS(Data_Checks!F132))</f>
        <v>9000000</v>
      </c>
      <c r="G132" s="11" t="str">
        <f>IF(Data_Checks!G132="",G131,Data_Checks!G132)</f>
        <v>No</v>
      </c>
      <c r="H132" s="13">
        <f>Data_Checks!H132</f>
        <v>2.6824848258316814</v>
      </c>
      <c r="M132" s="15" t="str">
        <f t="shared" ref="M132:M195" si="14">IF(C132&lt;0,"Negative",IF(C132=0,"Zero",IF(C132&gt;100,"Unreasonably High",IF(C132="","Blank","OK"))))</f>
        <v>OK</v>
      </c>
      <c r="N132" s="10" t="str">
        <f t="shared" ref="N132:N195" si="15">IF(D132="","Blank",IF(D132="F","OK",IF(D132="M","OK","Unreasonable")))</f>
        <v>OK</v>
      </c>
      <c r="O132" s="10" t="str">
        <f t="shared" ref="O132:O195" si="16">IF(E132="Education Loan","OK",IF(E132="Home Loan","OK",IF(E132="Personal Loan","OK",IF(E132="Vehicle Loan","OK",IF(E132="","Blank","Unreasonable")))))</f>
        <v>OK</v>
      </c>
      <c r="P132" s="10" t="str">
        <f t="shared" ref="P132:P195" si="17">IF(F132="","Blank",IF(F132&lt;0,"Negative",IF(F132=0,"Zero",IF(F132&gt;10^9,"Very High","OK"))))</f>
        <v>OK</v>
      </c>
      <c r="Q132" s="13" t="str">
        <f t="shared" si="13"/>
        <v>OK</v>
      </c>
      <c r="V132" s="8" t="str">
        <f t="shared" ref="V132:V195" si="18">IF(VLOOKUP(C132,$J$4:$J$46,1,0)=C132,"OK","Check")</f>
        <v>OK</v>
      </c>
    </row>
    <row r="133" spans="2:22" x14ac:dyDescent="0.35">
      <c r="B133" s="8" t="str">
        <f>Data_Checks!B133</f>
        <v>GORDON</v>
      </c>
      <c r="C133" s="9">
        <f>Data_Checks!C133</f>
        <v>45</v>
      </c>
      <c r="D133" s="10" t="str">
        <f>IF(AND(Data_Checks!D133&lt;&gt;"F",Data_Checks!D133&lt;&gt;"M"),D132,Data_Checks!D133)</f>
        <v>F</v>
      </c>
      <c r="E133" s="2" t="str">
        <f>IF(Data_Checks!E133="",E132,Data_Checks!E133)</f>
        <v>Vehicle Loan</v>
      </c>
      <c r="F133" s="54">
        <f>IF(Data_Checks!F133="",F132,ABS(Data_Checks!F133))</f>
        <v>11000000</v>
      </c>
      <c r="G133" s="11" t="str">
        <f>IF(Data_Checks!G133="",G132,Data_Checks!G133)</f>
        <v>No</v>
      </c>
      <c r="H133" s="13">
        <f>Data_Checks!H133</f>
        <v>0.10049398040488544</v>
      </c>
      <c r="M133" s="15" t="str">
        <f t="shared" si="14"/>
        <v>OK</v>
      </c>
      <c r="N133" s="10" t="str">
        <f t="shared" si="15"/>
        <v>OK</v>
      </c>
      <c r="O133" s="10" t="str">
        <f t="shared" si="16"/>
        <v>OK</v>
      </c>
      <c r="P133" s="10" t="str">
        <f t="shared" si="17"/>
        <v>OK</v>
      </c>
      <c r="Q133" s="13" t="str">
        <f t="shared" ref="Q133:Q196" si="19">IF(G133="","Blank",IF(G133="Yes","OK",IF(G133="No","OK","Unreasonable")))</f>
        <v>OK</v>
      </c>
      <c r="V133" s="8" t="str">
        <f t="shared" si="18"/>
        <v>OK</v>
      </c>
    </row>
    <row r="134" spans="2:22" x14ac:dyDescent="0.35">
      <c r="B134" s="8" t="str">
        <f>Data_Checks!B134</f>
        <v>GRAHAM</v>
      </c>
      <c r="C134" s="9">
        <f>Data_Checks!C134</f>
        <v>58</v>
      </c>
      <c r="D134" s="10" t="str">
        <f>IF(AND(Data_Checks!D134&lt;&gt;"F",Data_Checks!D134&lt;&gt;"M"),D133,Data_Checks!D134)</f>
        <v>M</v>
      </c>
      <c r="E134" s="2" t="str">
        <f>IF(Data_Checks!E134="",E133,Data_Checks!E134)</f>
        <v>Home Loan</v>
      </c>
      <c r="F134" s="54">
        <f>IF(Data_Checks!F134="",F133,ABS(Data_Checks!F134))</f>
        <v>13000000</v>
      </c>
      <c r="G134" s="11" t="str">
        <f>IF(Data_Checks!G134="",G133,Data_Checks!G134)</f>
        <v>No</v>
      </c>
      <c r="H134" s="13">
        <f>Data_Checks!H134</f>
        <v>0.27668086992630353</v>
      </c>
      <c r="M134" s="15" t="str">
        <f t="shared" si="14"/>
        <v>OK</v>
      </c>
      <c r="N134" s="10" t="str">
        <f t="shared" si="15"/>
        <v>OK</v>
      </c>
      <c r="O134" s="10" t="str">
        <f t="shared" si="16"/>
        <v>OK</v>
      </c>
      <c r="P134" s="10" t="str">
        <f t="shared" si="17"/>
        <v>OK</v>
      </c>
      <c r="Q134" s="13" t="str">
        <f t="shared" si="19"/>
        <v>OK</v>
      </c>
      <c r="V134" s="8" t="str">
        <f t="shared" si="18"/>
        <v>OK</v>
      </c>
    </row>
    <row r="135" spans="2:22" x14ac:dyDescent="0.35">
      <c r="B135" s="8" t="str">
        <f>Data_Checks!B135</f>
        <v>GRANT</v>
      </c>
      <c r="C135" s="9">
        <f>Data_Checks!C135</f>
        <v>47</v>
      </c>
      <c r="D135" s="10" t="str">
        <f>IF(AND(Data_Checks!D135&lt;&gt;"F",Data_Checks!D135&lt;&gt;"M"),D134,Data_Checks!D135)</f>
        <v>F</v>
      </c>
      <c r="E135" s="2" t="str">
        <f>IF(Data_Checks!E135="",E134,Data_Checks!E135)</f>
        <v>Vehicle Loan</v>
      </c>
      <c r="F135" s="54">
        <f>IF(Data_Checks!F135="",F134,ABS(Data_Checks!F135))</f>
        <v>13000000</v>
      </c>
      <c r="G135" s="11" t="str">
        <f>IF(Data_Checks!G135="",G134,Data_Checks!G135)</f>
        <v>No</v>
      </c>
      <c r="H135" s="13">
        <f>Data_Checks!H135</f>
        <v>2.0914075712886273</v>
      </c>
      <c r="M135" s="15" t="str">
        <f t="shared" si="14"/>
        <v>OK</v>
      </c>
      <c r="N135" s="10" t="str">
        <f t="shared" si="15"/>
        <v>OK</v>
      </c>
      <c r="O135" s="10" t="str">
        <f t="shared" si="16"/>
        <v>OK</v>
      </c>
      <c r="P135" s="10" t="str">
        <f t="shared" si="17"/>
        <v>OK</v>
      </c>
      <c r="Q135" s="13" t="str">
        <f t="shared" si="19"/>
        <v>OK</v>
      </c>
      <c r="V135" s="8" t="str">
        <f t="shared" si="18"/>
        <v>OK</v>
      </c>
    </row>
    <row r="136" spans="2:22" x14ac:dyDescent="0.35">
      <c r="B136" s="8" t="str">
        <f>Data_Checks!B136</f>
        <v>GRAVES</v>
      </c>
      <c r="C136" s="9">
        <f>Data_Checks!C136</f>
        <v>41</v>
      </c>
      <c r="D136" s="10" t="str">
        <f>IF(AND(Data_Checks!D136&lt;&gt;"F",Data_Checks!D136&lt;&gt;"M"),D135,Data_Checks!D136)</f>
        <v>F</v>
      </c>
      <c r="E136" s="2" t="str">
        <f>IF(Data_Checks!E136="",E135,Data_Checks!E136)</f>
        <v>Vehicle Loan</v>
      </c>
      <c r="F136" s="54">
        <f>IF(Data_Checks!F136="",F135,ABS(Data_Checks!F136))</f>
        <v>11000000</v>
      </c>
      <c r="G136" s="11" t="str">
        <f>IF(Data_Checks!G136="",G135,Data_Checks!G136)</f>
        <v>No</v>
      </c>
      <c r="H136" s="13">
        <f>Data_Checks!H136</f>
        <v>-0.49182969735673127</v>
      </c>
      <c r="M136" s="15" t="str">
        <f t="shared" si="14"/>
        <v>OK</v>
      </c>
      <c r="N136" s="10" t="str">
        <f t="shared" si="15"/>
        <v>OK</v>
      </c>
      <c r="O136" s="10" t="str">
        <f t="shared" si="16"/>
        <v>OK</v>
      </c>
      <c r="P136" s="10" t="str">
        <f t="shared" si="17"/>
        <v>OK</v>
      </c>
      <c r="Q136" s="13" t="str">
        <f t="shared" si="19"/>
        <v>OK</v>
      </c>
      <c r="V136" s="8" t="str">
        <f t="shared" si="18"/>
        <v>OK</v>
      </c>
    </row>
    <row r="137" spans="2:22" x14ac:dyDescent="0.35">
      <c r="B137" s="8" t="str">
        <f>Data_Checks!B137</f>
        <v>GRAY</v>
      </c>
      <c r="C137" s="9">
        <f>Data_Checks!C137</f>
        <v>46</v>
      </c>
      <c r="D137" s="10" t="str">
        <f>IF(AND(Data_Checks!D137&lt;&gt;"F",Data_Checks!D137&lt;&gt;"M"),D136,Data_Checks!D137)</f>
        <v>F</v>
      </c>
      <c r="E137" s="2" t="str">
        <f>IF(Data_Checks!E137="",E136,Data_Checks!E137)</f>
        <v>Home Loan</v>
      </c>
      <c r="F137" s="54">
        <f>IF(Data_Checks!F137="",F136,ABS(Data_Checks!F137))</f>
        <v>12000000</v>
      </c>
      <c r="G137" s="11" t="str">
        <f>IF(Data_Checks!G137="",G136,Data_Checks!G137)</f>
        <v>No</v>
      </c>
      <c r="H137" s="13">
        <f>Data_Checks!H137</f>
        <v>0.34317106847109596</v>
      </c>
      <c r="M137" s="15" t="str">
        <f t="shared" si="14"/>
        <v>OK</v>
      </c>
      <c r="N137" s="10" t="str">
        <f t="shared" si="15"/>
        <v>OK</v>
      </c>
      <c r="O137" s="10" t="str">
        <f t="shared" si="16"/>
        <v>OK</v>
      </c>
      <c r="P137" s="10" t="str">
        <f t="shared" si="17"/>
        <v>OK</v>
      </c>
      <c r="Q137" s="13" t="str">
        <f t="shared" si="19"/>
        <v>OK</v>
      </c>
      <c r="V137" s="8" t="str">
        <f t="shared" si="18"/>
        <v>OK</v>
      </c>
    </row>
    <row r="138" spans="2:22" x14ac:dyDescent="0.35">
      <c r="B138" s="8" t="str">
        <f>Data_Checks!B138</f>
        <v>GREEN</v>
      </c>
      <c r="C138" s="9">
        <f>Data_Checks!C138</f>
        <v>46</v>
      </c>
      <c r="D138" s="10" t="str">
        <f>IF(AND(Data_Checks!D138&lt;&gt;"F",Data_Checks!D138&lt;&gt;"M"),D137,Data_Checks!D138)</f>
        <v>F</v>
      </c>
      <c r="E138" s="2" t="str">
        <f>IF(Data_Checks!E138="",E137,Data_Checks!E138)</f>
        <v>Education Loan</v>
      </c>
      <c r="F138" s="54">
        <f>IF(Data_Checks!F138="",F137,ABS(Data_Checks!F138))</f>
        <v>9000000</v>
      </c>
      <c r="G138" s="11" t="str">
        <f>IF(Data_Checks!G138="",G137,Data_Checks!G138)</f>
        <v>No</v>
      </c>
      <c r="H138" s="13">
        <f>Data_Checks!H138</f>
        <v>0.93847348594478919</v>
      </c>
      <c r="M138" s="15" t="str">
        <f t="shared" si="14"/>
        <v>OK</v>
      </c>
      <c r="N138" s="10" t="str">
        <f t="shared" si="15"/>
        <v>OK</v>
      </c>
      <c r="O138" s="10" t="str">
        <f t="shared" si="16"/>
        <v>OK</v>
      </c>
      <c r="P138" s="10" t="str">
        <f t="shared" si="17"/>
        <v>OK</v>
      </c>
      <c r="Q138" s="13" t="str">
        <f t="shared" si="19"/>
        <v>OK</v>
      </c>
      <c r="V138" s="8" t="str">
        <f t="shared" si="18"/>
        <v>OK</v>
      </c>
    </row>
    <row r="139" spans="2:22" x14ac:dyDescent="0.35">
      <c r="B139" s="8" t="str">
        <f>Data_Checks!B139</f>
        <v>GREENE</v>
      </c>
      <c r="C139" s="9">
        <f>Data_Checks!C139</f>
        <v>51</v>
      </c>
      <c r="D139" s="10" t="str">
        <f>IF(AND(Data_Checks!D139&lt;&gt;"F",Data_Checks!D139&lt;&gt;"M"),D138,Data_Checks!D139)</f>
        <v>M</v>
      </c>
      <c r="E139" s="2" t="str">
        <f>IF(Data_Checks!E139="",E138,Data_Checks!E139)</f>
        <v>Personal Loan</v>
      </c>
      <c r="F139" s="54">
        <f>IF(Data_Checks!F139="",F138,ABS(Data_Checks!F139))</f>
        <v>9000000</v>
      </c>
      <c r="G139" s="11" t="str">
        <f>IF(Data_Checks!G139="",G138,Data_Checks!G139)</f>
        <v>No</v>
      </c>
      <c r="H139" s="13">
        <f>Data_Checks!H139</f>
        <v>1.0701802515925283</v>
      </c>
      <c r="M139" s="15" t="str">
        <f t="shared" si="14"/>
        <v>OK</v>
      </c>
      <c r="N139" s="10" t="str">
        <f t="shared" si="15"/>
        <v>OK</v>
      </c>
      <c r="O139" s="10" t="str">
        <f t="shared" si="16"/>
        <v>OK</v>
      </c>
      <c r="P139" s="10" t="str">
        <f t="shared" si="17"/>
        <v>OK</v>
      </c>
      <c r="Q139" s="13" t="str">
        <f t="shared" si="19"/>
        <v>OK</v>
      </c>
      <c r="V139" s="8" t="str">
        <f t="shared" si="18"/>
        <v>OK</v>
      </c>
    </row>
    <row r="140" spans="2:22" x14ac:dyDescent="0.35">
      <c r="B140" s="8" t="str">
        <f>Data_Checks!B140</f>
        <v>GREGORY</v>
      </c>
      <c r="C140" s="9">
        <f>Data_Checks!C140</f>
        <v>52</v>
      </c>
      <c r="D140" s="10" t="str">
        <f>IF(AND(Data_Checks!D140&lt;&gt;"F",Data_Checks!D140&lt;&gt;"M"),D139,Data_Checks!D140)</f>
        <v>M</v>
      </c>
      <c r="E140" s="2" t="str">
        <f>IF(Data_Checks!E140="",E139,Data_Checks!E140)</f>
        <v>Education Loan</v>
      </c>
      <c r="F140" s="54">
        <f>IF(Data_Checks!F140="",F139,ABS(Data_Checks!F140))</f>
        <v>11000000</v>
      </c>
      <c r="G140" s="11" t="str">
        <f>IF(Data_Checks!G140="",G139,Data_Checks!G140)</f>
        <v>No</v>
      </c>
      <c r="H140" s="13">
        <f>Data_Checks!H140</f>
        <v>0.4985923416982832</v>
      </c>
      <c r="M140" s="15" t="str">
        <f t="shared" si="14"/>
        <v>OK</v>
      </c>
      <c r="N140" s="10" t="str">
        <f t="shared" si="15"/>
        <v>OK</v>
      </c>
      <c r="O140" s="10" t="str">
        <f t="shared" si="16"/>
        <v>OK</v>
      </c>
      <c r="P140" s="10" t="str">
        <f t="shared" si="17"/>
        <v>OK</v>
      </c>
      <c r="Q140" s="13" t="str">
        <f t="shared" si="19"/>
        <v>OK</v>
      </c>
      <c r="V140" s="8" t="str">
        <f t="shared" si="18"/>
        <v>OK</v>
      </c>
    </row>
    <row r="141" spans="2:22" x14ac:dyDescent="0.35">
      <c r="B141" s="8" t="str">
        <f>Data_Checks!B141</f>
        <v>GRIFFIN</v>
      </c>
      <c r="C141" s="9">
        <f>Data_Checks!C141</f>
        <v>41</v>
      </c>
      <c r="D141" s="10" t="str">
        <f>IF(AND(Data_Checks!D141&lt;&gt;"F",Data_Checks!D141&lt;&gt;"M"),D140,Data_Checks!D141)</f>
        <v>M</v>
      </c>
      <c r="E141" s="2" t="str">
        <f>IF(Data_Checks!E141="",E140,Data_Checks!E141)</f>
        <v>Home Loan</v>
      </c>
      <c r="F141" s="54">
        <f>IF(Data_Checks!F141="",F140,ABS(Data_Checks!F141))</f>
        <v>13000000</v>
      </c>
      <c r="G141" s="11" t="str">
        <f>IF(Data_Checks!G141="",G140,Data_Checks!G141)</f>
        <v>No</v>
      </c>
      <c r="H141" s="13">
        <f>Data_Checks!H141</f>
        <v>-0.13539550891130891</v>
      </c>
      <c r="M141" s="15" t="str">
        <f t="shared" si="14"/>
        <v>OK</v>
      </c>
      <c r="N141" s="10" t="str">
        <f t="shared" si="15"/>
        <v>OK</v>
      </c>
      <c r="O141" s="10" t="str">
        <f t="shared" si="16"/>
        <v>OK</v>
      </c>
      <c r="P141" s="10" t="str">
        <f t="shared" si="17"/>
        <v>OK</v>
      </c>
      <c r="Q141" s="13" t="str">
        <f t="shared" si="19"/>
        <v>OK</v>
      </c>
      <c r="V141" s="8" t="str">
        <f t="shared" si="18"/>
        <v>OK</v>
      </c>
    </row>
    <row r="142" spans="2:22" x14ac:dyDescent="0.35">
      <c r="B142" s="8" t="str">
        <f>Data_Checks!B142</f>
        <v>GUERRERO</v>
      </c>
      <c r="C142" s="9">
        <f>Data_Checks!C142</f>
        <v>37</v>
      </c>
      <c r="D142" s="10" t="str">
        <f>IF(AND(Data_Checks!D142&lt;&gt;"F",Data_Checks!D142&lt;&gt;"M"),D141,Data_Checks!D142)</f>
        <v>M</v>
      </c>
      <c r="E142" s="2" t="str">
        <f>IF(Data_Checks!E142="",E141,Data_Checks!E142)</f>
        <v>Education Loan</v>
      </c>
      <c r="F142" s="54">
        <f>IF(Data_Checks!F142="",F141,ABS(Data_Checks!F142))</f>
        <v>11000000</v>
      </c>
      <c r="G142" s="11" t="str">
        <f>IF(Data_Checks!G142="",G141,Data_Checks!G142)</f>
        <v>No</v>
      </c>
      <c r="H142" s="13">
        <f>Data_Checks!H142</f>
        <v>-0.36034272554807684</v>
      </c>
      <c r="M142" s="15" t="str">
        <f t="shared" si="14"/>
        <v>OK</v>
      </c>
      <c r="N142" s="10" t="str">
        <f t="shared" si="15"/>
        <v>OK</v>
      </c>
      <c r="O142" s="10" t="str">
        <f t="shared" si="16"/>
        <v>OK</v>
      </c>
      <c r="P142" s="10" t="str">
        <f t="shared" si="17"/>
        <v>OK</v>
      </c>
      <c r="Q142" s="13" t="str">
        <f t="shared" si="19"/>
        <v>OK</v>
      </c>
      <c r="V142" s="8" t="str">
        <f t="shared" si="18"/>
        <v>OK</v>
      </c>
    </row>
    <row r="143" spans="2:22" x14ac:dyDescent="0.35">
      <c r="B143" s="8" t="str">
        <f>Data_Checks!B143</f>
        <v>GUTIERREZ</v>
      </c>
      <c r="C143" s="9">
        <f>Data_Checks!C143</f>
        <v>60</v>
      </c>
      <c r="D143" s="10" t="str">
        <f>IF(AND(Data_Checks!D143&lt;&gt;"F",Data_Checks!D143&lt;&gt;"M"),D142,Data_Checks!D143)</f>
        <v>M</v>
      </c>
      <c r="E143" s="2" t="str">
        <f>IF(Data_Checks!E143="",E142,Data_Checks!E143)</f>
        <v>Home Loan</v>
      </c>
      <c r="F143" s="54">
        <f>IF(Data_Checks!F143="",F142,ABS(Data_Checks!F143))</f>
        <v>12000000</v>
      </c>
      <c r="G143" s="11" t="str">
        <f>IF(Data_Checks!G143="",G142,Data_Checks!G143)</f>
        <v>No</v>
      </c>
      <c r="H143" s="13">
        <f>Data_Checks!H143</f>
        <v>0.43668119891318458</v>
      </c>
      <c r="M143" s="15" t="str">
        <f t="shared" si="14"/>
        <v>OK</v>
      </c>
      <c r="N143" s="10" t="str">
        <f t="shared" si="15"/>
        <v>OK</v>
      </c>
      <c r="O143" s="10" t="str">
        <f t="shared" si="16"/>
        <v>OK</v>
      </c>
      <c r="P143" s="10" t="str">
        <f t="shared" si="17"/>
        <v>OK</v>
      </c>
      <c r="Q143" s="13" t="str">
        <f t="shared" si="19"/>
        <v>OK</v>
      </c>
      <c r="V143" s="8" t="str">
        <f t="shared" si="18"/>
        <v>OK</v>
      </c>
    </row>
    <row r="144" spans="2:22" x14ac:dyDescent="0.35">
      <c r="B144" s="8" t="str">
        <f>Data_Checks!B144</f>
        <v>GUZMAN</v>
      </c>
      <c r="C144" s="9">
        <f>Data_Checks!C144</f>
        <v>30</v>
      </c>
      <c r="D144" s="10" t="str">
        <f>IF(AND(Data_Checks!D144&lt;&gt;"F",Data_Checks!D144&lt;&gt;"M"),D143,Data_Checks!D144)</f>
        <v>M</v>
      </c>
      <c r="E144" s="2" t="str">
        <f>IF(Data_Checks!E144="",E143,Data_Checks!E144)</f>
        <v>Vehicle Loan</v>
      </c>
      <c r="F144" s="54">
        <f>IF(Data_Checks!F144="",F143,ABS(Data_Checks!F144))</f>
        <v>12000000</v>
      </c>
      <c r="G144" s="11" t="str">
        <f>IF(Data_Checks!G144="",G143,Data_Checks!G144)</f>
        <v>No</v>
      </c>
      <c r="H144" s="13">
        <f>Data_Checks!H144</f>
        <v>-0.4092087188849402</v>
      </c>
      <c r="M144" s="15" t="str">
        <f t="shared" si="14"/>
        <v>OK</v>
      </c>
      <c r="N144" s="10" t="str">
        <f t="shared" si="15"/>
        <v>OK</v>
      </c>
      <c r="O144" s="10" t="str">
        <f t="shared" si="16"/>
        <v>OK</v>
      </c>
      <c r="P144" s="10" t="str">
        <f t="shared" si="17"/>
        <v>OK</v>
      </c>
      <c r="Q144" s="13" t="str">
        <f t="shared" si="19"/>
        <v>OK</v>
      </c>
      <c r="V144" s="8" t="str">
        <f t="shared" si="18"/>
        <v>OK</v>
      </c>
    </row>
    <row r="145" spans="2:22" x14ac:dyDescent="0.35">
      <c r="B145" s="8" t="str">
        <f>Data_Checks!B145</f>
        <v>HAIL</v>
      </c>
      <c r="C145" s="9">
        <f>Data_Checks!C145</f>
        <v>39</v>
      </c>
      <c r="D145" s="10" t="str">
        <f>IF(AND(Data_Checks!D145&lt;&gt;"F",Data_Checks!D145&lt;&gt;"M"),D144,Data_Checks!D145)</f>
        <v>F</v>
      </c>
      <c r="E145" s="2" t="str">
        <f>IF(Data_Checks!E145="",E144,Data_Checks!E145)</f>
        <v>Vehicle Loan</v>
      </c>
      <c r="F145" s="54">
        <f>IF(Data_Checks!F145="",F144,ABS(Data_Checks!F145))</f>
        <v>9000000</v>
      </c>
      <c r="G145" s="11" t="str">
        <f>IF(Data_Checks!G145="",G144,Data_Checks!G145)</f>
        <v>No</v>
      </c>
      <c r="H145" s="13">
        <f>Data_Checks!H145</f>
        <v>0.32054182158063443</v>
      </c>
      <c r="M145" s="15" t="str">
        <f t="shared" si="14"/>
        <v>OK</v>
      </c>
      <c r="N145" s="10" t="str">
        <f t="shared" si="15"/>
        <v>OK</v>
      </c>
      <c r="O145" s="10" t="str">
        <f t="shared" si="16"/>
        <v>OK</v>
      </c>
      <c r="P145" s="10" t="str">
        <f t="shared" si="17"/>
        <v>OK</v>
      </c>
      <c r="Q145" s="13" t="str">
        <f t="shared" si="19"/>
        <v>OK</v>
      </c>
      <c r="V145" s="8" t="str">
        <f t="shared" si="18"/>
        <v>OK</v>
      </c>
    </row>
    <row r="146" spans="2:22" x14ac:dyDescent="0.35">
      <c r="B146" s="8" t="str">
        <f>Data_Checks!B146</f>
        <v>HALE</v>
      </c>
      <c r="C146" s="9">
        <f>Data_Checks!C146</f>
        <v>50</v>
      </c>
      <c r="D146" s="10" t="str">
        <f>IF(AND(Data_Checks!D146&lt;&gt;"F",Data_Checks!D146&lt;&gt;"M"),D145,Data_Checks!D146)</f>
        <v>M</v>
      </c>
      <c r="E146" s="2" t="str">
        <f>IF(Data_Checks!E146="",E145,Data_Checks!E146)</f>
        <v>Home Loan</v>
      </c>
      <c r="F146" s="54">
        <f>IF(Data_Checks!F146="",F145,ABS(Data_Checks!F146))</f>
        <v>9000000</v>
      </c>
      <c r="G146" s="11" t="str">
        <f>IF(Data_Checks!G146="",G145,Data_Checks!G146)</f>
        <v>No</v>
      </c>
      <c r="H146" s="13">
        <f>Data_Checks!H146</f>
        <v>-1.7716837479828804</v>
      </c>
      <c r="M146" s="15" t="str">
        <f t="shared" si="14"/>
        <v>OK</v>
      </c>
      <c r="N146" s="10" t="str">
        <f t="shared" si="15"/>
        <v>OK</v>
      </c>
      <c r="O146" s="10" t="str">
        <f t="shared" si="16"/>
        <v>OK</v>
      </c>
      <c r="P146" s="10" t="str">
        <f t="shared" si="17"/>
        <v>OK</v>
      </c>
      <c r="Q146" s="13" t="str">
        <f t="shared" si="19"/>
        <v>OK</v>
      </c>
      <c r="V146" s="8" t="str">
        <f t="shared" si="18"/>
        <v>OK</v>
      </c>
    </row>
    <row r="147" spans="2:22" x14ac:dyDescent="0.35">
      <c r="B147" s="8" t="str">
        <f>Data_Checks!B147</f>
        <v>HALL</v>
      </c>
      <c r="C147" s="9">
        <f>Data_Checks!C147</f>
        <v>36</v>
      </c>
      <c r="D147" s="10" t="str">
        <f>IF(AND(Data_Checks!D147&lt;&gt;"F",Data_Checks!D147&lt;&gt;"M"),D146,Data_Checks!D147)</f>
        <v>F</v>
      </c>
      <c r="E147" s="2" t="str">
        <f>IF(Data_Checks!E147="",E146,Data_Checks!E147)</f>
        <v>Personal Loan</v>
      </c>
      <c r="F147" s="54">
        <f>IF(Data_Checks!F147="",F146,ABS(Data_Checks!F147))</f>
        <v>9000000</v>
      </c>
      <c r="G147" s="11" t="str">
        <f>IF(Data_Checks!G147="",G146,Data_Checks!G147)</f>
        <v>No</v>
      </c>
      <c r="H147" s="13">
        <f>Data_Checks!H147</f>
        <v>-0.46139510856590216</v>
      </c>
      <c r="M147" s="15" t="str">
        <f t="shared" si="14"/>
        <v>OK</v>
      </c>
      <c r="N147" s="10" t="str">
        <f t="shared" si="15"/>
        <v>OK</v>
      </c>
      <c r="O147" s="10" t="str">
        <f t="shared" si="16"/>
        <v>OK</v>
      </c>
      <c r="P147" s="10" t="str">
        <f t="shared" si="17"/>
        <v>OK</v>
      </c>
      <c r="Q147" s="13" t="str">
        <f t="shared" si="19"/>
        <v>OK</v>
      </c>
      <c r="V147" s="8" t="str">
        <f t="shared" si="18"/>
        <v>OK</v>
      </c>
    </row>
    <row r="148" spans="2:22" x14ac:dyDescent="0.35">
      <c r="B148" s="8" t="str">
        <f>Data_Checks!B148</f>
        <v>HAMILTON</v>
      </c>
      <c r="C148" s="9">
        <f>Data_Checks!C148</f>
        <v>46</v>
      </c>
      <c r="D148" s="10" t="str">
        <f>IF(AND(Data_Checks!D148&lt;&gt;"F",Data_Checks!D148&lt;&gt;"M"),D147,Data_Checks!D148)</f>
        <v>F</v>
      </c>
      <c r="E148" s="2" t="str">
        <f>IF(Data_Checks!E148="",E147,Data_Checks!E148)</f>
        <v>Education Loan</v>
      </c>
      <c r="F148" s="54">
        <f>IF(Data_Checks!F148="",F147,ABS(Data_Checks!F148))</f>
        <v>10000000</v>
      </c>
      <c r="G148" s="11" t="str">
        <f>IF(Data_Checks!G148="",G147,Data_Checks!G148)</f>
        <v>Yes</v>
      </c>
      <c r="H148" s="13">
        <f>Data_Checks!H148</f>
        <v>1.2079970681337453</v>
      </c>
      <c r="M148" s="15" t="str">
        <f t="shared" si="14"/>
        <v>OK</v>
      </c>
      <c r="N148" s="10" t="str">
        <f t="shared" si="15"/>
        <v>OK</v>
      </c>
      <c r="O148" s="10" t="str">
        <f t="shared" si="16"/>
        <v>OK</v>
      </c>
      <c r="P148" s="10" t="str">
        <f t="shared" si="17"/>
        <v>OK</v>
      </c>
      <c r="Q148" s="13" t="str">
        <f t="shared" si="19"/>
        <v>OK</v>
      </c>
      <c r="V148" s="8" t="str">
        <f t="shared" si="18"/>
        <v>OK</v>
      </c>
    </row>
    <row r="149" spans="2:22" x14ac:dyDescent="0.35">
      <c r="B149" s="8" t="str">
        <f>Data_Checks!B149</f>
        <v>HANSEN</v>
      </c>
      <c r="C149" s="9">
        <f>Data_Checks!C149</f>
        <v>40</v>
      </c>
      <c r="D149" s="10" t="str">
        <f>IF(AND(Data_Checks!D149&lt;&gt;"F",Data_Checks!D149&lt;&gt;"M"),D148,Data_Checks!D149)</f>
        <v>F</v>
      </c>
      <c r="E149" s="2" t="str">
        <f>IF(Data_Checks!E149="",E148,Data_Checks!E149)</f>
        <v>Personal Loan</v>
      </c>
      <c r="F149" s="54">
        <f>IF(Data_Checks!F149="",F148,ABS(Data_Checks!F149))</f>
        <v>11000000</v>
      </c>
      <c r="G149" s="11" t="str">
        <f>IF(Data_Checks!G149="",G148,Data_Checks!G149)</f>
        <v>No</v>
      </c>
      <c r="H149" s="13">
        <f>Data_Checks!H149</f>
        <v>0.28083582844848404</v>
      </c>
      <c r="M149" s="15" t="str">
        <f t="shared" si="14"/>
        <v>OK</v>
      </c>
      <c r="N149" s="10" t="str">
        <f t="shared" si="15"/>
        <v>OK</v>
      </c>
      <c r="O149" s="10" t="str">
        <f t="shared" si="16"/>
        <v>OK</v>
      </c>
      <c r="P149" s="10" t="str">
        <f t="shared" si="17"/>
        <v>OK</v>
      </c>
      <c r="Q149" s="13" t="str">
        <f t="shared" si="19"/>
        <v>OK</v>
      </c>
      <c r="V149" s="8" t="str">
        <f t="shared" si="18"/>
        <v>OK</v>
      </c>
    </row>
    <row r="150" spans="2:22" x14ac:dyDescent="0.35">
      <c r="B150" s="8" t="str">
        <f>Data_Checks!B150</f>
        <v>HANSON</v>
      </c>
      <c r="C150" s="9">
        <f>Data_Checks!C150</f>
        <v>33</v>
      </c>
      <c r="D150" s="10" t="str">
        <f>IF(AND(Data_Checks!D150&lt;&gt;"F",Data_Checks!D150&lt;&gt;"M"),D149,Data_Checks!D150)</f>
        <v>F</v>
      </c>
      <c r="E150" s="2" t="str">
        <f>IF(Data_Checks!E150="",E149,Data_Checks!E150)</f>
        <v>Education Loan</v>
      </c>
      <c r="F150" s="54">
        <f>IF(Data_Checks!F150="",F149,ABS(Data_Checks!F150))</f>
        <v>10000000</v>
      </c>
      <c r="G150" s="11" t="str">
        <f>IF(Data_Checks!G150="",G149,Data_Checks!G150)</f>
        <v>No</v>
      </c>
      <c r="H150" s="13">
        <f>Data_Checks!H150</f>
        <v>1.1296552567940952</v>
      </c>
      <c r="M150" s="15" t="str">
        <f t="shared" si="14"/>
        <v>OK</v>
      </c>
      <c r="N150" s="10" t="str">
        <f t="shared" si="15"/>
        <v>OK</v>
      </c>
      <c r="O150" s="10" t="str">
        <f t="shared" si="16"/>
        <v>OK</v>
      </c>
      <c r="P150" s="10" t="str">
        <f t="shared" si="17"/>
        <v>OK</v>
      </c>
      <c r="Q150" s="13" t="str">
        <f t="shared" si="19"/>
        <v>OK</v>
      </c>
      <c r="V150" s="8" t="str">
        <f t="shared" si="18"/>
        <v>OK</v>
      </c>
    </row>
    <row r="151" spans="2:22" x14ac:dyDescent="0.35">
      <c r="B151" s="8" t="str">
        <f>Data_Checks!B151</f>
        <v>HARDY</v>
      </c>
      <c r="C151" s="9">
        <f>Data_Checks!C151</f>
        <v>33</v>
      </c>
      <c r="D151" s="10" t="str">
        <f>IF(AND(Data_Checks!D151&lt;&gt;"F",Data_Checks!D151&lt;&gt;"M"),D150,Data_Checks!D151)</f>
        <v>M</v>
      </c>
      <c r="E151" s="2" t="str">
        <f>IF(Data_Checks!E151="",E150,Data_Checks!E151)</f>
        <v>Vehicle Loan</v>
      </c>
      <c r="F151" s="54">
        <f>IF(Data_Checks!F151="",F150,ABS(Data_Checks!F151))</f>
        <v>11000000</v>
      </c>
      <c r="G151" s="11" t="str">
        <f>IF(Data_Checks!G151="",G150,Data_Checks!G151)</f>
        <v>No</v>
      </c>
      <c r="H151" s="13">
        <f>Data_Checks!H151</f>
        <v>-1.6152296762922871</v>
      </c>
      <c r="M151" s="15" t="str">
        <f t="shared" si="14"/>
        <v>OK</v>
      </c>
      <c r="N151" s="10" t="str">
        <f t="shared" si="15"/>
        <v>OK</v>
      </c>
      <c r="O151" s="10" t="str">
        <f t="shared" si="16"/>
        <v>OK</v>
      </c>
      <c r="P151" s="10" t="str">
        <f t="shared" si="17"/>
        <v>OK</v>
      </c>
      <c r="Q151" s="13" t="str">
        <f t="shared" si="19"/>
        <v>OK</v>
      </c>
      <c r="V151" s="8" t="str">
        <f t="shared" si="18"/>
        <v>OK</v>
      </c>
    </row>
    <row r="152" spans="2:22" x14ac:dyDescent="0.35">
      <c r="B152" s="8" t="str">
        <f>Data_Checks!B152</f>
        <v>HARPER</v>
      </c>
      <c r="C152" s="9">
        <f>Data_Checks!C152</f>
        <v>40</v>
      </c>
      <c r="D152" s="10" t="str">
        <f>IF(AND(Data_Checks!D152&lt;&gt;"F",Data_Checks!D152&lt;&gt;"M"),D151,Data_Checks!D152)</f>
        <v>F</v>
      </c>
      <c r="E152" s="2" t="str">
        <f>IF(Data_Checks!E152="",E151,Data_Checks!E152)</f>
        <v>Home Loan</v>
      </c>
      <c r="F152" s="54">
        <f>IF(Data_Checks!F152="",F151,ABS(Data_Checks!F152))</f>
        <v>14000000</v>
      </c>
      <c r="G152" s="11" t="str">
        <f>IF(Data_Checks!G152="",G151,Data_Checks!G152)</f>
        <v>No</v>
      </c>
      <c r="H152" s="13">
        <f>Data_Checks!H152</f>
        <v>-1.3317460279127871</v>
      </c>
      <c r="M152" s="15" t="str">
        <f t="shared" si="14"/>
        <v>OK</v>
      </c>
      <c r="N152" s="10" t="str">
        <f t="shared" si="15"/>
        <v>OK</v>
      </c>
      <c r="O152" s="10" t="str">
        <f t="shared" si="16"/>
        <v>OK</v>
      </c>
      <c r="P152" s="10" t="str">
        <f t="shared" si="17"/>
        <v>OK</v>
      </c>
      <c r="Q152" s="13" t="str">
        <f t="shared" si="19"/>
        <v>OK</v>
      </c>
      <c r="V152" s="8" t="str">
        <f t="shared" si="18"/>
        <v>OK</v>
      </c>
    </row>
    <row r="153" spans="2:22" x14ac:dyDescent="0.35">
      <c r="B153" s="8" t="str">
        <f>Data_Checks!B153</f>
        <v>HARRIS</v>
      </c>
      <c r="C153" s="9">
        <f>Data_Checks!C153</f>
        <v>38</v>
      </c>
      <c r="D153" s="10" t="str">
        <f>IF(AND(Data_Checks!D153&lt;&gt;"F",Data_Checks!D153&lt;&gt;"M"),D152,Data_Checks!D153)</f>
        <v>F</v>
      </c>
      <c r="E153" s="2" t="str">
        <f>IF(Data_Checks!E153="",E152,Data_Checks!E153)</f>
        <v>Home Loan</v>
      </c>
      <c r="F153" s="54">
        <f>IF(Data_Checks!F153="",F152,ABS(Data_Checks!F153))</f>
        <v>13000000</v>
      </c>
      <c r="G153" s="11" t="str">
        <f>IF(Data_Checks!G153="",G152,Data_Checks!G153)</f>
        <v>No</v>
      </c>
      <c r="H153" s="13">
        <f>Data_Checks!H153</f>
        <v>-0.31487964909534022</v>
      </c>
      <c r="M153" s="15" t="str">
        <f t="shared" si="14"/>
        <v>OK</v>
      </c>
      <c r="N153" s="10" t="str">
        <f t="shared" si="15"/>
        <v>OK</v>
      </c>
      <c r="O153" s="10" t="str">
        <f t="shared" si="16"/>
        <v>OK</v>
      </c>
      <c r="P153" s="10" t="str">
        <f t="shared" si="17"/>
        <v>OK</v>
      </c>
      <c r="Q153" s="13" t="str">
        <f t="shared" si="19"/>
        <v>OK</v>
      </c>
      <c r="V153" s="8" t="str">
        <f t="shared" si="18"/>
        <v>OK</v>
      </c>
    </row>
    <row r="154" spans="2:22" x14ac:dyDescent="0.35">
      <c r="B154" s="8" t="str">
        <f>Data_Checks!B154</f>
        <v>HARRISON</v>
      </c>
      <c r="C154" s="9">
        <f>Data_Checks!C154</f>
        <v>49</v>
      </c>
      <c r="D154" s="10" t="str">
        <f>IF(AND(Data_Checks!D154&lt;&gt;"F",Data_Checks!D154&lt;&gt;"M"),D153,Data_Checks!D154)</f>
        <v>M</v>
      </c>
      <c r="E154" s="2" t="str">
        <f>IF(Data_Checks!E154="",E153,Data_Checks!E154)</f>
        <v>Home Loan</v>
      </c>
      <c r="F154" s="54">
        <f>IF(Data_Checks!F154="",F153,ABS(Data_Checks!F154))</f>
        <v>10000000</v>
      </c>
      <c r="G154" s="11" t="str">
        <f>IF(Data_Checks!G154="",G153,Data_Checks!G154)</f>
        <v>No</v>
      </c>
      <c r="H154" s="13">
        <f>Data_Checks!H154</f>
        <v>0.36181517511422878</v>
      </c>
      <c r="M154" s="15" t="str">
        <f t="shared" si="14"/>
        <v>OK</v>
      </c>
      <c r="N154" s="10" t="str">
        <f t="shared" si="15"/>
        <v>OK</v>
      </c>
      <c r="O154" s="10" t="str">
        <f t="shared" si="16"/>
        <v>OK</v>
      </c>
      <c r="P154" s="10" t="str">
        <f t="shared" si="17"/>
        <v>OK</v>
      </c>
      <c r="Q154" s="13" t="str">
        <f t="shared" si="19"/>
        <v>OK</v>
      </c>
      <c r="V154" s="8" t="str">
        <f t="shared" si="18"/>
        <v>OK</v>
      </c>
    </row>
    <row r="155" spans="2:22" x14ac:dyDescent="0.35">
      <c r="B155" s="8" t="str">
        <f>Data_Checks!B155</f>
        <v>HART</v>
      </c>
      <c r="C155" s="9">
        <f>Data_Checks!C155</f>
        <v>49</v>
      </c>
      <c r="D155" s="10" t="str">
        <f>IF(AND(Data_Checks!D155&lt;&gt;"F",Data_Checks!D155&lt;&gt;"M"),D154,Data_Checks!D155)</f>
        <v>F</v>
      </c>
      <c r="E155" s="2" t="str">
        <f>IF(Data_Checks!E155="",E154,Data_Checks!E155)</f>
        <v>Personal Loan</v>
      </c>
      <c r="F155" s="54">
        <f>IF(Data_Checks!F155="",F154,ABS(Data_Checks!F155))</f>
        <v>13000000</v>
      </c>
      <c r="G155" s="11" t="str">
        <f>IF(Data_Checks!G155="",G154,Data_Checks!G155)</f>
        <v>No</v>
      </c>
      <c r="H155" s="13">
        <f>Data_Checks!H155</f>
        <v>1.3633027948281766</v>
      </c>
      <c r="M155" s="15" t="str">
        <f t="shared" si="14"/>
        <v>OK</v>
      </c>
      <c r="N155" s="10" t="str">
        <f t="shared" si="15"/>
        <v>OK</v>
      </c>
      <c r="O155" s="10" t="str">
        <f t="shared" si="16"/>
        <v>OK</v>
      </c>
      <c r="P155" s="10" t="str">
        <f t="shared" si="17"/>
        <v>OK</v>
      </c>
      <c r="Q155" s="13" t="str">
        <f t="shared" si="19"/>
        <v>OK</v>
      </c>
      <c r="V155" s="8" t="str">
        <f t="shared" si="18"/>
        <v>OK</v>
      </c>
    </row>
    <row r="156" spans="2:22" x14ac:dyDescent="0.35">
      <c r="B156" s="8" t="str">
        <f>Data_Checks!B156</f>
        <v>HARVEY</v>
      </c>
      <c r="C156" s="9">
        <f>Data_Checks!C156</f>
        <v>27</v>
      </c>
      <c r="D156" s="10" t="str">
        <f>IF(AND(Data_Checks!D156&lt;&gt;"F",Data_Checks!D156&lt;&gt;"M"),D155,Data_Checks!D156)</f>
        <v>F</v>
      </c>
      <c r="E156" s="2" t="str">
        <f>IF(Data_Checks!E156="",E155,Data_Checks!E156)</f>
        <v>Education Loan</v>
      </c>
      <c r="F156" s="54">
        <f>IF(Data_Checks!F156="",F155,ABS(Data_Checks!F156))</f>
        <v>9000000</v>
      </c>
      <c r="G156" s="11" t="str">
        <f>IF(Data_Checks!G156="",G155,Data_Checks!G156)</f>
        <v>No</v>
      </c>
      <c r="H156" s="13">
        <f>Data_Checks!H156</f>
        <v>-1.0088797148012887</v>
      </c>
      <c r="M156" s="15" t="str">
        <f t="shared" si="14"/>
        <v>OK</v>
      </c>
      <c r="N156" s="10" t="str">
        <f t="shared" si="15"/>
        <v>OK</v>
      </c>
      <c r="O156" s="10" t="str">
        <f t="shared" si="16"/>
        <v>OK</v>
      </c>
      <c r="P156" s="10" t="str">
        <f t="shared" si="17"/>
        <v>OK</v>
      </c>
      <c r="Q156" s="13" t="str">
        <f t="shared" si="19"/>
        <v>OK</v>
      </c>
      <c r="V156" s="8" t="str">
        <f t="shared" si="18"/>
        <v>OK</v>
      </c>
    </row>
    <row r="157" spans="2:22" x14ac:dyDescent="0.35">
      <c r="B157" s="8" t="str">
        <f>Data_Checks!B157</f>
        <v>HAWKINS</v>
      </c>
      <c r="C157" s="9">
        <f>Data_Checks!C157</f>
        <v>34</v>
      </c>
      <c r="D157" s="10" t="str">
        <f>IF(AND(Data_Checks!D157&lt;&gt;"F",Data_Checks!D157&lt;&gt;"M"),D156,Data_Checks!D157)</f>
        <v>M</v>
      </c>
      <c r="E157" s="2" t="str">
        <f>IF(Data_Checks!E157="",E156,Data_Checks!E157)</f>
        <v>Vehicle Loan</v>
      </c>
      <c r="F157" s="54">
        <f>IF(Data_Checks!F157="",F156,ABS(Data_Checks!F157))</f>
        <v>14000000</v>
      </c>
      <c r="G157" s="11" t="str">
        <f>IF(Data_Checks!G157="",G156,Data_Checks!G157)</f>
        <v>No</v>
      </c>
      <c r="H157" s="13">
        <f>Data_Checks!H157</f>
        <v>-0.96771937781398321</v>
      </c>
      <c r="M157" s="15" t="str">
        <f t="shared" si="14"/>
        <v>OK</v>
      </c>
      <c r="N157" s="10" t="str">
        <f t="shared" si="15"/>
        <v>OK</v>
      </c>
      <c r="O157" s="10" t="str">
        <f t="shared" si="16"/>
        <v>OK</v>
      </c>
      <c r="P157" s="10" t="str">
        <f t="shared" si="17"/>
        <v>OK</v>
      </c>
      <c r="Q157" s="13" t="str">
        <f t="shared" si="19"/>
        <v>OK</v>
      </c>
      <c r="V157" s="8" t="str">
        <f t="shared" si="18"/>
        <v>OK</v>
      </c>
    </row>
    <row r="158" spans="2:22" x14ac:dyDescent="0.35">
      <c r="B158" s="8" t="str">
        <f>Data_Checks!B158</f>
        <v>HAYES</v>
      </c>
      <c r="C158" s="9">
        <f>Data_Checks!C158</f>
        <v>40</v>
      </c>
      <c r="D158" s="10" t="str">
        <f>IF(AND(Data_Checks!D158&lt;&gt;"F",Data_Checks!D158&lt;&gt;"M"),D157,Data_Checks!D158)</f>
        <v>F</v>
      </c>
      <c r="E158" s="2" t="str">
        <f>IF(Data_Checks!E158="",E157,Data_Checks!E158)</f>
        <v>Vehicle Loan</v>
      </c>
      <c r="F158" s="54">
        <f>IF(Data_Checks!F158="",F157,ABS(Data_Checks!F158))</f>
        <v>13000000</v>
      </c>
      <c r="G158" s="11" t="str">
        <f>IF(Data_Checks!G158="",G157,Data_Checks!G158)</f>
        <v>No</v>
      </c>
      <c r="H158" s="13">
        <f>Data_Checks!H158</f>
        <v>-0.2712853221148781</v>
      </c>
      <c r="M158" s="15" t="str">
        <f t="shared" si="14"/>
        <v>OK</v>
      </c>
      <c r="N158" s="10" t="str">
        <f t="shared" si="15"/>
        <v>OK</v>
      </c>
      <c r="O158" s="10" t="str">
        <f t="shared" si="16"/>
        <v>OK</v>
      </c>
      <c r="P158" s="10" t="str">
        <f t="shared" si="17"/>
        <v>OK</v>
      </c>
      <c r="Q158" s="13" t="str">
        <f t="shared" si="19"/>
        <v>OK</v>
      </c>
      <c r="V158" s="8" t="str">
        <f t="shared" si="18"/>
        <v>OK</v>
      </c>
    </row>
    <row r="159" spans="2:22" x14ac:dyDescent="0.35">
      <c r="B159" s="8" t="str">
        <f>Data_Checks!B159</f>
        <v>HAYNES</v>
      </c>
      <c r="C159" s="9">
        <f>Data_Checks!C159</f>
        <v>25</v>
      </c>
      <c r="D159" s="10" t="str">
        <f>IF(AND(Data_Checks!D159&lt;&gt;"F",Data_Checks!D159&lt;&gt;"M"),D158,Data_Checks!D159)</f>
        <v>F</v>
      </c>
      <c r="E159" s="2" t="str">
        <f>IF(Data_Checks!E159="",E158,Data_Checks!E159)</f>
        <v>Vehicle Loan</v>
      </c>
      <c r="F159" s="54">
        <f>IF(Data_Checks!F159="",F158,ABS(Data_Checks!F159))</f>
        <v>8000000</v>
      </c>
      <c r="G159" s="11" t="str">
        <f>IF(Data_Checks!G159="",G158,Data_Checks!G159)</f>
        <v>No</v>
      </c>
      <c r="H159" s="13">
        <f>Data_Checks!H159</f>
        <v>-1.649079710936409</v>
      </c>
      <c r="M159" s="15" t="str">
        <f t="shared" si="14"/>
        <v>OK</v>
      </c>
      <c r="N159" s="10" t="str">
        <f t="shared" si="15"/>
        <v>OK</v>
      </c>
      <c r="O159" s="10" t="str">
        <f t="shared" si="16"/>
        <v>OK</v>
      </c>
      <c r="P159" s="10" t="str">
        <f t="shared" si="17"/>
        <v>OK</v>
      </c>
      <c r="Q159" s="13" t="str">
        <f t="shared" si="19"/>
        <v>OK</v>
      </c>
      <c r="V159" s="8" t="str">
        <f t="shared" si="18"/>
        <v>OK</v>
      </c>
    </row>
    <row r="160" spans="2:22" x14ac:dyDescent="0.35">
      <c r="B160" s="8" t="str">
        <f>Data_Checks!B160</f>
        <v>HENDERSON</v>
      </c>
      <c r="C160" s="9">
        <f>Data_Checks!C160</f>
        <v>21</v>
      </c>
      <c r="D160" s="10" t="str">
        <f>IF(AND(Data_Checks!D160&lt;&gt;"F",Data_Checks!D160&lt;&gt;"M"),D159,Data_Checks!D160)</f>
        <v>F</v>
      </c>
      <c r="E160" s="2" t="str">
        <f>IF(Data_Checks!E160="",E159,Data_Checks!E160)</f>
        <v>Vehicle Loan</v>
      </c>
      <c r="F160" s="54">
        <f>IF(Data_Checks!F160="",F159,ABS(Data_Checks!F160))</f>
        <v>13000000</v>
      </c>
      <c r="G160" s="11" t="str">
        <f>IF(Data_Checks!G160="",G159,Data_Checks!G160)</f>
        <v>No</v>
      </c>
      <c r="H160" s="13">
        <f>Data_Checks!H160</f>
        <v>-0.40085907251845615</v>
      </c>
      <c r="M160" s="15" t="str">
        <f t="shared" si="14"/>
        <v>OK</v>
      </c>
      <c r="N160" s="10" t="str">
        <f t="shared" si="15"/>
        <v>OK</v>
      </c>
      <c r="O160" s="10" t="str">
        <f t="shared" si="16"/>
        <v>OK</v>
      </c>
      <c r="P160" s="10" t="str">
        <f t="shared" si="17"/>
        <v>OK</v>
      </c>
      <c r="Q160" s="13" t="str">
        <f t="shared" si="19"/>
        <v>OK</v>
      </c>
      <c r="V160" s="8" t="str">
        <f t="shared" si="18"/>
        <v>OK</v>
      </c>
    </row>
    <row r="161" spans="2:22" x14ac:dyDescent="0.35">
      <c r="B161" s="8" t="str">
        <f>Data_Checks!B161</f>
        <v>HENRY</v>
      </c>
      <c r="C161" s="9">
        <f>Data_Checks!C161</f>
        <v>50</v>
      </c>
      <c r="D161" s="10" t="str">
        <f>IF(AND(Data_Checks!D161&lt;&gt;"F",Data_Checks!D161&lt;&gt;"M"),D160,Data_Checks!D161)</f>
        <v>F</v>
      </c>
      <c r="E161" s="2" t="str">
        <f>IF(Data_Checks!E161="",E160,Data_Checks!E161)</f>
        <v>Education Loan</v>
      </c>
      <c r="F161" s="54">
        <f>IF(Data_Checks!F161="",F160,ABS(Data_Checks!F161))</f>
        <v>13000000</v>
      </c>
      <c r="G161" s="11" t="str">
        <f>IF(Data_Checks!G161="",G160,Data_Checks!G161)</f>
        <v>No</v>
      </c>
      <c r="H161" s="13">
        <f>Data_Checks!H161</f>
        <v>-2.2159109496480531</v>
      </c>
      <c r="M161" s="15" t="str">
        <f t="shared" si="14"/>
        <v>OK</v>
      </c>
      <c r="N161" s="10" t="str">
        <f t="shared" si="15"/>
        <v>OK</v>
      </c>
      <c r="O161" s="10" t="str">
        <f t="shared" si="16"/>
        <v>OK</v>
      </c>
      <c r="P161" s="10" t="str">
        <f t="shared" si="17"/>
        <v>OK</v>
      </c>
      <c r="Q161" s="13" t="str">
        <f t="shared" si="19"/>
        <v>OK</v>
      </c>
      <c r="V161" s="8" t="str">
        <f t="shared" si="18"/>
        <v>OK</v>
      </c>
    </row>
    <row r="162" spans="2:22" x14ac:dyDescent="0.35">
      <c r="B162" s="8" t="str">
        <f>Data_Checks!B162</f>
        <v>HERNANDEZ</v>
      </c>
      <c r="C162" s="9">
        <f>Data_Checks!C162</f>
        <v>45</v>
      </c>
      <c r="D162" s="10" t="str">
        <f>IF(AND(Data_Checks!D162&lt;&gt;"F",Data_Checks!D162&lt;&gt;"M"),D161,Data_Checks!D162)</f>
        <v>M</v>
      </c>
      <c r="E162" s="2" t="str">
        <f>IF(Data_Checks!E162="",E161,Data_Checks!E162)</f>
        <v>Vehicle Loan</v>
      </c>
      <c r="F162" s="54">
        <f>IF(Data_Checks!F162="",F161,ABS(Data_Checks!F162))</f>
        <v>14000000</v>
      </c>
      <c r="G162" s="11" t="str">
        <f>IF(Data_Checks!G162="",G161,Data_Checks!G162)</f>
        <v>No</v>
      </c>
      <c r="H162" s="13">
        <f>Data_Checks!H162</f>
        <v>-0.99631895910671597</v>
      </c>
      <c r="M162" s="15" t="str">
        <f t="shared" si="14"/>
        <v>OK</v>
      </c>
      <c r="N162" s="10" t="str">
        <f t="shared" si="15"/>
        <v>OK</v>
      </c>
      <c r="O162" s="10" t="str">
        <f t="shared" si="16"/>
        <v>OK</v>
      </c>
      <c r="P162" s="10" t="str">
        <f t="shared" si="17"/>
        <v>OK</v>
      </c>
      <c r="Q162" s="13" t="str">
        <f t="shared" si="19"/>
        <v>OK</v>
      </c>
      <c r="V162" s="8" t="str">
        <f t="shared" si="18"/>
        <v>OK</v>
      </c>
    </row>
    <row r="163" spans="2:22" x14ac:dyDescent="0.35">
      <c r="B163" s="8" t="str">
        <f>Data_Checks!B163</f>
        <v>HERRERA</v>
      </c>
      <c r="C163" s="9">
        <f>Data_Checks!C163</f>
        <v>47</v>
      </c>
      <c r="D163" s="10" t="str">
        <f>IF(AND(Data_Checks!D163&lt;&gt;"F",Data_Checks!D163&lt;&gt;"M"),D162,Data_Checks!D163)</f>
        <v>M</v>
      </c>
      <c r="E163" s="2" t="str">
        <f>IF(Data_Checks!E163="",E162,Data_Checks!E163)</f>
        <v>Personal Loan</v>
      </c>
      <c r="F163" s="54">
        <f>IF(Data_Checks!F163="",F162,ABS(Data_Checks!F163))</f>
        <v>13000000</v>
      </c>
      <c r="G163" s="11" t="str">
        <f>IF(Data_Checks!G163="",G162,Data_Checks!G163)</f>
        <v>No</v>
      </c>
      <c r="H163" s="13">
        <f>Data_Checks!H163</f>
        <v>-1.1507237571994842</v>
      </c>
      <c r="M163" s="15" t="str">
        <f t="shared" si="14"/>
        <v>OK</v>
      </c>
      <c r="N163" s="10" t="str">
        <f t="shared" si="15"/>
        <v>OK</v>
      </c>
      <c r="O163" s="10" t="str">
        <f t="shared" si="16"/>
        <v>OK</v>
      </c>
      <c r="P163" s="10" t="str">
        <f t="shared" si="17"/>
        <v>OK</v>
      </c>
      <c r="Q163" s="13" t="str">
        <f t="shared" si="19"/>
        <v>OK</v>
      </c>
      <c r="V163" s="8" t="str">
        <f t="shared" si="18"/>
        <v>OK</v>
      </c>
    </row>
    <row r="164" spans="2:22" x14ac:dyDescent="0.35">
      <c r="B164" s="8" t="str">
        <f>Data_Checks!B164</f>
        <v>HICKS</v>
      </c>
      <c r="C164" s="9">
        <f>Data_Checks!C164</f>
        <v>47</v>
      </c>
      <c r="D164" s="10" t="str">
        <f>IF(AND(Data_Checks!D164&lt;&gt;"F",Data_Checks!D164&lt;&gt;"M"),D163,Data_Checks!D164)</f>
        <v>F</v>
      </c>
      <c r="E164" s="2" t="str">
        <f>IF(Data_Checks!E164="",E163,Data_Checks!E164)</f>
        <v>Personal Loan</v>
      </c>
      <c r="F164" s="54">
        <f>IF(Data_Checks!F164="",F163,ABS(Data_Checks!F164))</f>
        <v>13000000</v>
      </c>
      <c r="G164" s="11" t="str">
        <f>IF(Data_Checks!G164="",G163,Data_Checks!G164)</f>
        <v>No</v>
      </c>
      <c r="H164" s="13">
        <f>Data_Checks!H164</f>
        <v>0.73723178632846253</v>
      </c>
      <c r="M164" s="15" t="str">
        <f t="shared" si="14"/>
        <v>OK</v>
      </c>
      <c r="N164" s="10" t="str">
        <f t="shared" si="15"/>
        <v>OK</v>
      </c>
      <c r="O164" s="10" t="str">
        <f t="shared" si="16"/>
        <v>OK</v>
      </c>
      <c r="P164" s="10" t="str">
        <f t="shared" si="17"/>
        <v>OK</v>
      </c>
      <c r="Q164" s="13" t="str">
        <f t="shared" si="19"/>
        <v>OK</v>
      </c>
      <c r="V164" s="8" t="str">
        <f t="shared" si="18"/>
        <v>OK</v>
      </c>
    </row>
    <row r="165" spans="2:22" x14ac:dyDescent="0.35">
      <c r="B165" s="8" t="str">
        <f>Data_Checks!B165</f>
        <v>HIGGINS</v>
      </c>
      <c r="C165" s="9">
        <f>Data_Checks!C165</f>
        <v>40</v>
      </c>
      <c r="D165" s="10" t="str">
        <f>IF(AND(Data_Checks!D165&lt;&gt;"F",Data_Checks!D165&lt;&gt;"M"),D164,Data_Checks!D165)</f>
        <v>M</v>
      </c>
      <c r="E165" s="2" t="str">
        <f>IF(Data_Checks!E165="",E164,Data_Checks!E165)</f>
        <v>Home Loan</v>
      </c>
      <c r="F165" s="54">
        <f>IF(Data_Checks!F165="",F164,ABS(Data_Checks!F165))</f>
        <v>12000000</v>
      </c>
      <c r="G165" s="11" t="str">
        <f>IF(Data_Checks!G165="",G164,Data_Checks!G165)</f>
        <v>No</v>
      </c>
      <c r="H165" s="13">
        <f>Data_Checks!H165</f>
        <v>0.39387622713653919</v>
      </c>
      <c r="M165" s="15" t="str">
        <f t="shared" si="14"/>
        <v>OK</v>
      </c>
      <c r="N165" s="10" t="str">
        <f t="shared" si="15"/>
        <v>OK</v>
      </c>
      <c r="O165" s="10" t="str">
        <f t="shared" si="16"/>
        <v>OK</v>
      </c>
      <c r="P165" s="10" t="str">
        <f t="shared" si="17"/>
        <v>OK</v>
      </c>
      <c r="Q165" s="13" t="str">
        <f t="shared" si="19"/>
        <v>OK</v>
      </c>
      <c r="V165" s="8" t="str">
        <f t="shared" si="18"/>
        <v>OK</v>
      </c>
    </row>
    <row r="166" spans="2:22" x14ac:dyDescent="0.35">
      <c r="B166" s="8" t="str">
        <f>Data_Checks!B166</f>
        <v>HILL</v>
      </c>
      <c r="C166" s="9">
        <f>Data_Checks!C166</f>
        <v>36</v>
      </c>
      <c r="D166" s="10" t="str">
        <f>IF(AND(Data_Checks!D166&lt;&gt;"F",Data_Checks!D166&lt;&gt;"M"),D165,Data_Checks!D166)</f>
        <v>F</v>
      </c>
      <c r="E166" s="2" t="str">
        <f>IF(Data_Checks!E166="",E165,Data_Checks!E166)</f>
        <v>Vehicle Loan</v>
      </c>
      <c r="F166" s="54">
        <f>IF(Data_Checks!F166="",F165,ABS(Data_Checks!F166))</f>
        <v>9000000</v>
      </c>
      <c r="G166" s="11" t="str">
        <f>IF(Data_Checks!G166="",G165,Data_Checks!G166)</f>
        <v>No</v>
      </c>
      <c r="H166" s="13">
        <f>Data_Checks!H166</f>
        <v>7.9518849330211222E-2</v>
      </c>
      <c r="M166" s="15" t="str">
        <f t="shared" si="14"/>
        <v>OK</v>
      </c>
      <c r="N166" s="10" t="str">
        <f t="shared" si="15"/>
        <v>OK</v>
      </c>
      <c r="O166" s="10" t="str">
        <f t="shared" si="16"/>
        <v>OK</v>
      </c>
      <c r="P166" s="10" t="str">
        <f t="shared" si="17"/>
        <v>OK</v>
      </c>
      <c r="Q166" s="13" t="str">
        <f t="shared" si="19"/>
        <v>OK</v>
      </c>
      <c r="V166" s="8" t="str">
        <f t="shared" si="18"/>
        <v>OK</v>
      </c>
    </row>
    <row r="167" spans="2:22" x14ac:dyDescent="0.35">
      <c r="B167" s="8" t="str">
        <f>Data_Checks!B167</f>
        <v>HOFFMAN</v>
      </c>
      <c r="C167" s="9">
        <f>Data_Checks!C167</f>
        <v>56</v>
      </c>
      <c r="D167" s="10" t="str">
        <f>IF(AND(Data_Checks!D167&lt;&gt;"F",Data_Checks!D167&lt;&gt;"M"),D166,Data_Checks!D167)</f>
        <v>F</v>
      </c>
      <c r="E167" s="2" t="str">
        <f>IF(Data_Checks!E167="",E166,Data_Checks!E167)</f>
        <v>Personal Loan</v>
      </c>
      <c r="F167" s="54">
        <f>IF(Data_Checks!F167="",F166,ABS(Data_Checks!F167))</f>
        <v>11000000</v>
      </c>
      <c r="G167" s="11" t="str">
        <f>IF(Data_Checks!G167="",G166,Data_Checks!G167)</f>
        <v>No</v>
      </c>
      <c r="H167" s="13">
        <f>Data_Checks!H167</f>
        <v>0.70517161251460014</v>
      </c>
      <c r="M167" s="15" t="str">
        <f t="shared" si="14"/>
        <v>OK</v>
      </c>
      <c r="N167" s="10" t="str">
        <f t="shared" si="15"/>
        <v>OK</v>
      </c>
      <c r="O167" s="10" t="str">
        <f t="shared" si="16"/>
        <v>OK</v>
      </c>
      <c r="P167" s="10" t="str">
        <f t="shared" si="17"/>
        <v>OK</v>
      </c>
      <c r="Q167" s="13" t="str">
        <f t="shared" si="19"/>
        <v>OK</v>
      </c>
      <c r="V167" s="8" t="str">
        <f t="shared" si="18"/>
        <v>OK</v>
      </c>
    </row>
    <row r="168" spans="2:22" x14ac:dyDescent="0.35">
      <c r="B168" s="8" t="str">
        <f>Data_Checks!B168</f>
        <v>HOLLAND</v>
      </c>
      <c r="C168" s="9">
        <f>Data_Checks!C168</f>
        <v>26</v>
      </c>
      <c r="D168" s="10" t="str">
        <f>IF(AND(Data_Checks!D168&lt;&gt;"F",Data_Checks!D168&lt;&gt;"M"),D167,Data_Checks!D168)</f>
        <v>M</v>
      </c>
      <c r="E168" s="2" t="str">
        <f>IF(Data_Checks!E168="",E167,Data_Checks!E168)</f>
        <v>Home Loan</v>
      </c>
      <c r="F168" s="54">
        <f>IF(Data_Checks!F168="",F167,ABS(Data_Checks!F168))</f>
        <v>12000000</v>
      </c>
      <c r="G168" s="11" t="str">
        <f>IF(Data_Checks!G168="",G167,Data_Checks!G168)</f>
        <v>No</v>
      </c>
      <c r="H168" s="13">
        <f>Data_Checks!H168</f>
        <v>0.12487744734128996</v>
      </c>
      <c r="M168" s="15" t="str">
        <f t="shared" si="14"/>
        <v>OK</v>
      </c>
      <c r="N168" s="10" t="str">
        <f t="shared" si="15"/>
        <v>OK</v>
      </c>
      <c r="O168" s="10" t="str">
        <f t="shared" si="16"/>
        <v>OK</v>
      </c>
      <c r="P168" s="10" t="str">
        <f t="shared" si="17"/>
        <v>OK</v>
      </c>
      <c r="Q168" s="13" t="str">
        <f t="shared" si="19"/>
        <v>OK</v>
      </c>
      <c r="V168" s="8" t="str">
        <f t="shared" si="18"/>
        <v>OK</v>
      </c>
    </row>
    <row r="169" spans="2:22" x14ac:dyDescent="0.35">
      <c r="B169" s="8" t="str">
        <f>Data_Checks!B169</f>
        <v>HOLMES</v>
      </c>
      <c r="C169" s="9">
        <f>Data_Checks!C169</f>
        <v>41</v>
      </c>
      <c r="D169" s="10" t="str">
        <f>IF(AND(Data_Checks!D169&lt;&gt;"F",Data_Checks!D169&lt;&gt;"M"),D168,Data_Checks!D169)</f>
        <v>M</v>
      </c>
      <c r="E169" s="2" t="str">
        <f>IF(Data_Checks!E169="",E168,Data_Checks!E169)</f>
        <v>Vehicle Loan</v>
      </c>
      <c r="F169" s="54">
        <f>IF(Data_Checks!F169="",F168,ABS(Data_Checks!F169))</f>
        <v>8000000</v>
      </c>
      <c r="G169" s="11" t="str">
        <f>IF(Data_Checks!G169="",G168,Data_Checks!G169)</f>
        <v>No</v>
      </c>
      <c r="H169" s="13">
        <f>Data_Checks!H169</f>
        <v>-1.5948236413722519</v>
      </c>
      <c r="M169" s="15" t="str">
        <f t="shared" si="14"/>
        <v>OK</v>
      </c>
      <c r="N169" s="10" t="str">
        <f t="shared" si="15"/>
        <v>OK</v>
      </c>
      <c r="O169" s="10" t="str">
        <f t="shared" si="16"/>
        <v>OK</v>
      </c>
      <c r="P169" s="10" t="str">
        <f t="shared" si="17"/>
        <v>OK</v>
      </c>
      <c r="Q169" s="13" t="str">
        <f t="shared" si="19"/>
        <v>OK</v>
      </c>
      <c r="V169" s="8" t="str">
        <f t="shared" si="18"/>
        <v>OK</v>
      </c>
    </row>
    <row r="170" spans="2:22" x14ac:dyDescent="0.35">
      <c r="B170" s="8" t="str">
        <f>Data_Checks!B170</f>
        <v>HOLT</v>
      </c>
      <c r="C170" s="9">
        <f>Data_Checks!C170</f>
        <v>53</v>
      </c>
      <c r="D170" s="10" t="str">
        <f>IF(AND(Data_Checks!D170&lt;&gt;"F",Data_Checks!D170&lt;&gt;"M"),D169,Data_Checks!D170)</f>
        <v>F</v>
      </c>
      <c r="E170" s="2" t="str">
        <f>IF(Data_Checks!E170="",E169,Data_Checks!E170)</f>
        <v>Home Loan</v>
      </c>
      <c r="F170" s="54">
        <f>IF(Data_Checks!F170="",F169,ABS(Data_Checks!F170))</f>
        <v>10000000</v>
      </c>
      <c r="G170" s="11" t="str">
        <f>IF(Data_Checks!G170="",G169,Data_Checks!G170)</f>
        <v>No</v>
      </c>
      <c r="H170" s="13">
        <f>Data_Checks!H170</f>
        <v>0.16898444702789064</v>
      </c>
      <c r="M170" s="15" t="str">
        <f t="shared" si="14"/>
        <v>OK</v>
      </c>
      <c r="N170" s="10" t="str">
        <f t="shared" si="15"/>
        <v>OK</v>
      </c>
      <c r="O170" s="10" t="str">
        <f t="shared" si="16"/>
        <v>OK</v>
      </c>
      <c r="P170" s="10" t="str">
        <f t="shared" si="17"/>
        <v>OK</v>
      </c>
      <c r="Q170" s="13" t="str">
        <f t="shared" si="19"/>
        <v>OK</v>
      </c>
      <c r="V170" s="8" t="str">
        <f t="shared" si="18"/>
        <v>OK</v>
      </c>
    </row>
    <row r="171" spans="2:22" x14ac:dyDescent="0.35">
      <c r="B171" s="8" t="str">
        <f>Data_Checks!B171</f>
        <v>HOPKINS</v>
      </c>
      <c r="C171" s="9">
        <f>Data_Checks!C171</f>
        <v>44</v>
      </c>
      <c r="D171" s="10" t="str">
        <f>IF(AND(Data_Checks!D171&lt;&gt;"F",Data_Checks!D171&lt;&gt;"M"),D170,Data_Checks!D171)</f>
        <v>F</v>
      </c>
      <c r="E171" s="2" t="str">
        <f>IF(Data_Checks!E171="",E170,Data_Checks!E171)</f>
        <v>Education Loan</v>
      </c>
      <c r="F171" s="54">
        <f>IF(Data_Checks!F171="",F170,ABS(Data_Checks!F171))</f>
        <v>9000000</v>
      </c>
      <c r="G171" s="11" t="str">
        <f>IF(Data_Checks!G171="",G170,Data_Checks!G171)</f>
        <v>No</v>
      </c>
      <c r="H171" s="13">
        <f>Data_Checks!H171</f>
        <v>-0.21272753377637163</v>
      </c>
      <c r="M171" s="15" t="str">
        <f t="shared" si="14"/>
        <v>OK</v>
      </c>
      <c r="N171" s="10" t="str">
        <f t="shared" si="15"/>
        <v>OK</v>
      </c>
      <c r="O171" s="10" t="str">
        <f t="shared" si="16"/>
        <v>OK</v>
      </c>
      <c r="P171" s="10" t="str">
        <f t="shared" si="17"/>
        <v>OK</v>
      </c>
      <c r="Q171" s="13" t="str">
        <f t="shared" si="19"/>
        <v>OK</v>
      </c>
      <c r="V171" s="8" t="str">
        <f t="shared" si="18"/>
        <v>OK</v>
      </c>
    </row>
    <row r="172" spans="2:22" x14ac:dyDescent="0.35">
      <c r="B172" s="8" t="str">
        <f>Data_Checks!B172</f>
        <v>HORTON</v>
      </c>
      <c r="C172" s="9">
        <f>Data_Checks!C172</f>
        <v>18</v>
      </c>
      <c r="D172" s="10" t="str">
        <f>IF(AND(Data_Checks!D172&lt;&gt;"F",Data_Checks!D172&lt;&gt;"M"),D171,Data_Checks!D172)</f>
        <v>M</v>
      </c>
      <c r="E172" s="2" t="str">
        <f>IF(Data_Checks!E172="",E171,Data_Checks!E172)</f>
        <v>Home Loan</v>
      </c>
      <c r="F172" s="54">
        <f>IF(Data_Checks!F172="",F171,ABS(Data_Checks!F172))</f>
        <v>12000000</v>
      </c>
      <c r="G172" s="11" t="str">
        <f>IF(Data_Checks!G172="",G171,Data_Checks!G172)</f>
        <v>No</v>
      </c>
      <c r="H172" s="13">
        <f>Data_Checks!H172</f>
        <v>1.1203241982808687</v>
      </c>
      <c r="M172" s="15" t="str">
        <f t="shared" si="14"/>
        <v>OK</v>
      </c>
      <c r="N172" s="10" t="str">
        <f t="shared" si="15"/>
        <v>OK</v>
      </c>
      <c r="O172" s="10" t="str">
        <f t="shared" si="16"/>
        <v>OK</v>
      </c>
      <c r="P172" s="10" t="str">
        <f t="shared" si="17"/>
        <v>OK</v>
      </c>
      <c r="Q172" s="13" t="str">
        <f t="shared" si="19"/>
        <v>OK</v>
      </c>
      <c r="V172" s="8" t="str">
        <f t="shared" si="18"/>
        <v>OK</v>
      </c>
    </row>
    <row r="173" spans="2:22" x14ac:dyDescent="0.35">
      <c r="B173" s="8" t="str">
        <f>Data_Checks!B173</f>
        <v>HOWARD</v>
      </c>
      <c r="C173" s="9">
        <f>Data_Checks!C173</f>
        <v>23</v>
      </c>
      <c r="D173" s="10" t="str">
        <f>IF(AND(Data_Checks!D173&lt;&gt;"F",Data_Checks!D173&lt;&gt;"M"),D172,Data_Checks!D173)</f>
        <v>F</v>
      </c>
      <c r="E173" s="2" t="str">
        <f>IF(Data_Checks!E173="",E172,Data_Checks!E173)</f>
        <v>Home Loan</v>
      </c>
      <c r="F173" s="54">
        <f>IF(Data_Checks!F173="",F172,ABS(Data_Checks!F173))</f>
        <v>13000000</v>
      </c>
      <c r="G173" s="11" t="str">
        <f>IF(Data_Checks!G173="",G172,Data_Checks!G173)</f>
        <v>Yes</v>
      </c>
      <c r="H173" s="13">
        <f>Data_Checks!H173</f>
        <v>0.2684778177845154</v>
      </c>
      <c r="M173" s="15" t="str">
        <f t="shared" si="14"/>
        <v>OK</v>
      </c>
      <c r="N173" s="10" t="str">
        <f t="shared" si="15"/>
        <v>OK</v>
      </c>
      <c r="O173" s="10" t="str">
        <f t="shared" si="16"/>
        <v>OK</v>
      </c>
      <c r="P173" s="10" t="str">
        <f t="shared" si="17"/>
        <v>OK</v>
      </c>
      <c r="Q173" s="13" t="str">
        <f t="shared" si="19"/>
        <v>OK</v>
      </c>
      <c r="V173" s="8" t="str">
        <f t="shared" si="18"/>
        <v>OK</v>
      </c>
    </row>
    <row r="174" spans="2:22" x14ac:dyDescent="0.35">
      <c r="B174" s="8" t="str">
        <f>Data_Checks!B174</f>
        <v>HOWELL</v>
      </c>
      <c r="C174" s="9">
        <f>Data_Checks!C174</f>
        <v>50</v>
      </c>
      <c r="D174" s="10" t="str">
        <f>IF(AND(Data_Checks!D174&lt;&gt;"F",Data_Checks!D174&lt;&gt;"M"),D173,Data_Checks!D174)</f>
        <v>M</v>
      </c>
      <c r="E174" s="2" t="str">
        <f>IF(Data_Checks!E174="",E173,Data_Checks!E174)</f>
        <v>Home Loan</v>
      </c>
      <c r="F174" s="54">
        <f>IF(Data_Checks!F174="",F173,ABS(Data_Checks!F174))</f>
        <v>13000000</v>
      </c>
      <c r="G174" s="11" t="str">
        <f>IF(Data_Checks!G174="",G173,Data_Checks!G174)</f>
        <v>No</v>
      </c>
      <c r="H174" s="13">
        <f>Data_Checks!H174</f>
        <v>1.3484110706082673</v>
      </c>
      <c r="M174" s="15" t="str">
        <f t="shared" si="14"/>
        <v>OK</v>
      </c>
      <c r="N174" s="10" t="str">
        <f t="shared" si="15"/>
        <v>OK</v>
      </c>
      <c r="O174" s="10" t="str">
        <f t="shared" si="16"/>
        <v>OK</v>
      </c>
      <c r="P174" s="10" t="str">
        <f t="shared" si="17"/>
        <v>OK</v>
      </c>
      <c r="Q174" s="13" t="str">
        <f t="shared" si="19"/>
        <v>OK</v>
      </c>
      <c r="V174" s="8" t="str">
        <f t="shared" si="18"/>
        <v>OK</v>
      </c>
    </row>
    <row r="175" spans="2:22" x14ac:dyDescent="0.35">
      <c r="B175" s="8" t="str">
        <f>Data_Checks!B175</f>
        <v>HUDSON</v>
      </c>
      <c r="C175" s="9">
        <f>Data_Checks!C175</f>
        <v>43</v>
      </c>
      <c r="D175" s="10" t="str">
        <f>IF(AND(Data_Checks!D175&lt;&gt;"F",Data_Checks!D175&lt;&gt;"M"),D174,Data_Checks!D175)</f>
        <v>F</v>
      </c>
      <c r="E175" s="2" t="str">
        <f>IF(Data_Checks!E175="",E174,Data_Checks!E175)</f>
        <v>Education Loan</v>
      </c>
      <c r="F175" s="54">
        <f>IF(Data_Checks!F175="",F174,ABS(Data_Checks!F175))</f>
        <v>9000000</v>
      </c>
      <c r="G175" s="11" t="str">
        <f>IF(Data_Checks!G175="",G174,Data_Checks!G175)</f>
        <v>No</v>
      </c>
      <c r="H175" s="13">
        <f>Data_Checks!H175</f>
        <v>-0.39419086834134692</v>
      </c>
      <c r="M175" s="15" t="str">
        <f t="shared" si="14"/>
        <v>OK</v>
      </c>
      <c r="N175" s="10" t="str">
        <f t="shared" si="15"/>
        <v>OK</v>
      </c>
      <c r="O175" s="10" t="str">
        <f t="shared" si="16"/>
        <v>OK</v>
      </c>
      <c r="P175" s="10" t="str">
        <f t="shared" si="17"/>
        <v>OK</v>
      </c>
      <c r="Q175" s="13" t="str">
        <f t="shared" si="19"/>
        <v>OK</v>
      </c>
      <c r="V175" s="8" t="str">
        <f t="shared" si="18"/>
        <v>OK</v>
      </c>
    </row>
    <row r="176" spans="2:22" x14ac:dyDescent="0.35">
      <c r="B176" s="8" t="str">
        <f>Data_Checks!B176</f>
        <v>HUGHES</v>
      </c>
      <c r="C176" s="9">
        <f>Data_Checks!C176</f>
        <v>36</v>
      </c>
      <c r="D176" s="10" t="str">
        <f>IF(AND(Data_Checks!D176&lt;&gt;"F",Data_Checks!D176&lt;&gt;"M"),D175,Data_Checks!D176)</f>
        <v>M</v>
      </c>
      <c r="E176" s="2" t="str">
        <f>IF(Data_Checks!E176="",E175,Data_Checks!E176)</f>
        <v>Personal Loan</v>
      </c>
      <c r="F176" s="54">
        <f>IF(Data_Checks!F176="",F175,ABS(Data_Checks!F176))</f>
        <v>11000000</v>
      </c>
      <c r="G176" s="11" t="str">
        <f>IF(Data_Checks!G176="",G175,Data_Checks!G176)</f>
        <v>No</v>
      </c>
      <c r="H176" s="13">
        <f>Data_Checks!H176</f>
        <v>-3.3000226720651345E-2</v>
      </c>
      <c r="M176" s="15" t="str">
        <f t="shared" si="14"/>
        <v>OK</v>
      </c>
      <c r="N176" s="10" t="str">
        <f t="shared" si="15"/>
        <v>OK</v>
      </c>
      <c r="O176" s="10" t="str">
        <f t="shared" si="16"/>
        <v>OK</v>
      </c>
      <c r="P176" s="10" t="str">
        <f t="shared" si="17"/>
        <v>OK</v>
      </c>
      <c r="Q176" s="13" t="str">
        <f t="shared" si="19"/>
        <v>OK</v>
      </c>
      <c r="V176" s="8" t="str">
        <f t="shared" si="18"/>
        <v>OK</v>
      </c>
    </row>
    <row r="177" spans="2:22" x14ac:dyDescent="0.35">
      <c r="B177" s="8" t="str">
        <f>Data_Checks!B177</f>
        <v>HUNT</v>
      </c>
      <c r="C177" s="9">
        <f>Data_Checks!C177</f>
        <v>45</v>
      </c>
      <c r="D177" s="10" t="str">
        <f>IF(AND(Data_Checks!D177&lt;&gt;"F",Data_Checks!D177&lt;&gt;"M"),D176,Data_Checks!D177)</f>
        <v>M</v>
      </c>
      <c r="E177" s="2" t="str">
        <f>IF(Data_Checks!E177="",E176,Data_Checks!E177)</f>
        <v>Home Loan</v>
      </c>
      <c r="F177" s="54">
        <f>IF(Data_Checks!F177="",F176,ABS(Data_Checks!F177))</f>
        <v>8000000</v>
      </c>
      <c r="G177" s="11" t="str">
        <f>IF(Data_Checks!G177="",G176,Data_Checks!G177)</f>
        <v>No</v>
      </c>
      <c r="H177" s="13">
        <f>Data_Checks!H177</f>
        <v>0.25625283247641872</v>
      </c>
      <c r="M177" s="15" t="str">
        <f t="shared" si="14"/>
        <v>OK</v>
      </c>
      <c r="N177" s="10" t="str">
        <f t="shared" si="15"/>
        <v>OK</v>
      </c>
      <c r="O177" s="10" t="str">
        <f t="shared" si="16"/>
        <v>OK</v>
      </c>
      <c r="P177" s="10" t="str">
        <f t="shared" si="17"/>
        <v>OK</v>
      </c>
      <c r="Q177" s="13" t="str">
        <f t="shared" si="19"/>
        <v>OK</v>
      </c>
      <c r="V177" s="8" t="str">
        <f t="shared" si="18"/>
        <v>OK</v>
      </c>
    </row>
    <row r="178" spans="2:22" x14ac:dyDescent="0.35">
      <c r="B178" s="8" t="str">
        <f>Data_Checks!B178</f>
        <v>HUNTER</v>
      </c>
      <c r="C178" s="9">
        <f>Data_Checks!C178</f>
        <v>34</v>
      </c>
      <c r="D178" s="10" t="str">
        <f>IF(AND(Data_Checks!D178&lt;&gt;"F",Data_Checks!D178&lt;&gt;"M"),D177,Data_Checks!D178)</f>
        <v>M</v>
      </c>
      <c r="E178" s="2" t="str">
        <f>IF(Data_Checks!E178="",E177,Data_Checks!E178)</f>
        <v>Home Loan</v>
      </c>
      <c r="F178" s="54">
        <f>IF(Data_Checks!F178="",F177,ABS(Data_Checks!F178))</f>
        <v>13000000</v>
      </c>
      <c r="G178" s="11" t="str">
        <f>IF(Data_Checks!G178="",G177,Data_Checks!G178)</f>
        <v>No</v>
      </c>
      <c r="H178" s="13">
        <f>Data_Checks!H178</f>
        <v>-2.2331850197179114E-2</v>
      </c>
      <c r="M178" s="15" t="str">
        <f t="shared" si="14"/>
        <v>OK</v>
      </c>
      <c r="N178" s="10" t="str">
        <f t="shared" si="15"/>
        <v>OK</v>
      </c>
      <c r="O178" s="10" t="str">
        <f t="shared" si="16"/>
        <v>OK</v>
      </c>
      <c r="P178" s="10" t="str">
        <f t="shared" si="17"/>
        <v>OK</v>
      </c>
      <c r="Q178" s="13" t="str">
        <f t="shared" si="19"/>
        <v>OK</v>
      </c>
      <c r="V178" s="8" t="str">
        <f t="shared" si="18"/>
        <v>OK</v>
      </c>
    </row>
    <row r="179" spans="2:22" x14ac:dyDescent="0.35">
      <c r="B179" s="8" t="str">
        <f>Data_Checks!B179</f>
        <v>JACKSON</v>
      </c>
      <c r="C179" s="9">
        <f>Data_Checks!C179</f>
        <v>45</v>
      </c>
      <c r="D179" s="10" t="str">
        <f>IF(AND(Data_Checks!D179&lt;&gt;"F",Data_Checks!D179&lt;&gt;"M"),D178,Data_Checks!D179)</f>
        <v>F</v>
      </c>
      <c r="E179" s="2" t="str">
        <f>IF(Data_Checks!E179="",E178,Data_Checks!E179)</f>
        <v>Home Loan</v>
      </c>
      <c r="F179" s="54">
        <f>IF(Data_Checks!F179="",F178,ABS(Data_Checks!F179))</f>
        <v>11000000</v>
      </c>
      <c r="G179" s="11" t="str">
        <f>IF(Data_Checks!G179="",G178,Data_Checks!G179)</f>
        <v>No</v>
      </c>
      <c r="H179" s="13">
        <f>Data_Checks!H179</f>
        <v>1.0488616626795473</v>
      </c>
      <c r="M179" s="15" t="str">
        <f t="shared" si="14"/>
        <v>OK</v>
      </c>
      <c r="N179" s="10" t="str">
        <f t="shared" si="15"/>
        <v>OK</v>
      </c>
      <c r="O179" s="10" t="str">
        <f t="shared" si="16"/>
        <v>OK</v>
      </c>
      <c r="P179" s="10" t="str">
        <f t="shared" si="17"/>
        <v>OK</v>
      </c>
      <c r="Q179" s="13" t="str">
        <f t="shared" si="19"/>
        <v>OK</v>
      </c>
      <c r="V179" s="8" t="str">
        <f t="shared" si="18"/>
        <v>OK</v>
      </c>
    </row>
    <row r="180" spans="2:22" x14ac:dyDescent="0.35">
      <c r="B180" s="8" t="str">
        <f>Data_Checks!B180</f>
        <v>JACOBS</v>
      </c>
      <c r="C180" s="9">
        <f>Data_Checks!C180</f>
        <v>40</v>
      </c>
      <c r="D180" s="10" t="str">
        <f>IF(AND(Data_Checks!D180&lt;&gt;"F",Data_Checks!D180&lt;&gt;"M"),D179,Data_Checks!D180)</f>
        <v>F</v>
      </c>
      <c r="E180" s="2" t="str">
        <f>IF(Data_Checks!E180="",E179,Data_Checks!E180)</f>
        <v>Education Loan</v>
      </c>
      <c r="F180" s="54">
        <f>IF(Data_Checks!F180="",F179,ABS(Data_Checks!F180))</f>
        <v>11000000</v>
      </c>
      <c r="G180" s="11" t="str">
        <f>IF(Data_Checks!G180="",G179,Data_Checks!G180)</f>
        <v>No</v>
      </c>
      <c r="H180" s="13">
        <f>Data_Checks!H180</f>
        <v>1.2723669561061253</v>
      </c>
      <c r="M180" s="15" t="str">
        <f t="shared" si="14"/>
        <v>OK</v>
      </c>
      <c r="N180" s="10" t="str">
        <f t="shared" si="15"/>
        <v>OK</v>
      </c>
      <c r="O180" s="10" t="str">
        <f t="shared" si="16"/>
        <v>OK</v>
      </c>
      <c r="P180" s="10" t="str">
        <f t="shared" si="17"/>
        <v>OK</v>
      </c>
      <c r="Q180" s="13" t="str">
        <f t="shared" si="19"/>
        <v>OK</v>
      </c>
      <c r="V180" s="8" t="str">
        <f t="shared" si="18"/>
        <v>OK</v>
      </c>
    </row>
    <row r="181" spans="2:22" x14ac:dyDescent="0.35">
      <c r="B181" s="8" t="str">
        <f>Data_Checks!B181</f>
        <v>JAMES</v>
      </c>
      <c r="C181" s="9">
        <f>Data_Checks!C181</f>
        <v>44</v>
      </c>
      <c r="D181" s="10" t="str">
        <f>IF(AND(Data_Checks!D181&lt;&gt;"F",Data_Checks!D181&lt;&gt;"M"),D180,Data_Checks!D181)</f>
        <v>F</v>
      </c>
      <c r="E181" s="2" t="str">
        <f>IF(Data_Checks!E181="",E180,Data_Checks!E181)</f>
        <v>Personal Loan</v>
      </c>
      <c r="F181" s="54">
        <f>IF(Data_Checks!F181="",F180,ABS(Data_Checks!F181))</f>
        <v>13000000</v>
      </c>
      <c r="G181" s="11" t="str">
        <f>IF(Data_Checks!G181="",G180,Data_Checks!G181)</f>
        <v>No</v>
      </c>
      <c r="H181" s="13">
        <f>Data_Checks!H181</f>
        <v>2.9084357507503728E-2</v>
      </c>
      <c r="M181" s="15" t="str">
        <f t="shared" si="14"/>
        <v>OK</v>
      </c>
      <c r="N181" s="10" t="str">
        <f t="shared" si="15"/>
        <v>OK</v>
      </c>
      <c r="O181" s="10" t="str">
        <f t="shared" si="16"/>
        <v>OK</v>
      </c>
      <c r="P181" s="10" t="str">
        <f t="shared" si="17"/>
        <v>OK</v>
      </c>
      <c r="Q181" s="13" t="str">
        <f t="shared" si="19"/>
        <v>OK</v>
      </c>
      <c r="V181" s="8" t="str">
        <f t="shared" si="18"/>
        <v>OK</v>
      </c>
    </row>
    <row r="182" spans="2:22" x14ac:dyDescent="0.35">
      <c r="B182" s="8" t="str">
        <f>Data_Checks!B182</f>
        <v>JENKINS</v>
      </c>
      <c r="C182" s="9">
        <f>Data_Checks!C182</f>
        <v>59</v>
      </c>
      <c r="D182" s="10" t="str">
        <f>IF(AND(Data_Checks!D182&lt;&gt;"F",Data_Checks!D182&lt;&gt;"M"),D181,Data_Checks!D182)</f>
        <v>M</v>
      </c>
      <c r="E182" s="2" t="str">
        <f>IF(Data_Checks!E182="",E181,Data_Checks!E182)</f>
        <v>Personal Loan</v>
      </c>
      <c r="F182" s="54">
        <f>IF(Data_Checks!F182="",F181,ABS(Data_Checks!F182))</f>
        <v>8000000</v>
      </c>
      <c r="G182" s="11" t="str">
        <f>IF(Data_Checks!G182="",G181,Data_Checks!G182)</f>
        <v>No</v>
      </c>
      <c r="H182" s="13">
        <f>Data_Checks!H182</f>
        <v>1.2582605332667778</v>
      </c>
      <c r="M182" s="15" t="str">
        <f t="shared" si="14"/>
        <v>OK</v>
      </c>
      <c r="N182" s="10" t="str">
        <f t="shared" si="15"/>
        <v>OK</v>
      </c>
      <c r="O182" s="10" t="str">
        <f t="shared" si="16"/>
        <v>OK</v>
      </c>
      <c r="P182" s="10" t="str">
        <f t="shared" si="17"/>
        <v>OK</v>
      </c>
      <c r="Q182" s="13" t="str">
        <f t="shared" si="19"/>
        <v>OK</v>
      </c>
      <c r="V182" s="8" t="str">
        <f t="shared" si="18"/>
        <v>OK</v>
      </c>
    </row>
    <row r="183" spans="2:22" x14ac:dyDescent="0.35">
      <c r="B183" s="8" t="str">
        <f>Data_Checks!B183</f>
        <v>JENNINGS</v>
      </c>
      <c r="C183" s="9">
        <f>Data_Checks!C183</f>
        <v>59</v>
      </c>
      <c r="D183" s="10" t="str">
        <f>IF(AND(Data_Checks!D183&lt;&gt;"F",Data_Checks!D183&lt;&gt;"M"),D182,Data_Checks!D183)</f>
        <v>M</v>
      </c>
      <c r="E183" s="2" t="str">
        <f>IF(Data_Checks!E183="",E182,Data_Checks!E183)</f>
        <v>Home Loan</v>
      </c>
      <c r="F183" s="54">
        <f>IF(Data_Checks!F183="",F182,ABS(Data_Checks!F183))</f>
        <v>9000000</v>
      </c>
      <c r="G183" s="11" t="str">
        <f>IF(Data_Checks!G183="",G182,Data_Checks!G183)</f>
        <v>No</v>
      </c>
      <c r="H183" s="13">
        <f>Data_Checks!H183</f>
        <v>2.5160924166692484</v>
      </c>
      <c r="M183" s="15" t="str">
        <f t="shared" si="14"/>
        <v>OK</v>
      </c>
      <c r="N183" s="10" t="str">
        <f t="shared" si="15"/>
        <v>OK</v>
      </c>
      <c r="O183" s="10" t="str">
        <f t="shared" si="16"/>
        <v>OK</v>
      </c>
      <c r="P183" s="10" t="str">
        <f t="shared" si="17"/>
        <v>OK</v>
      </c>
      <c r="Q183" s="13" t="str">
        <f t="shared" si="19"/>
        <v>OK</v>
      </c>
      <c r="V183" s="8" t="str">
        <f t="shared" si="18"/>
        <v>OK</v>
      </c>
    </row>
    <row r="184" spans="2:22" x14ac:dyDescent="0.35">
      <c r="B184" s="8" t="str">
        <f>Data_Checks!B184</f>
        <v>JENSEN</v>
      </c>
      <c r="C184" s="9">
        <f>Data_Checks!C184</f>
        <v>46</v>
      </c>
      <c r="D184" s="10" t="str">
        <f>IF(AND(Data_Checks!D184&lt;&gt;"F",Data_Checks!D184&lt;&gt;"M"),D183,Data_Checks!D184)</f>
        <v>F</v>
      </c>
      <c r="E184" s="2" t="str">
        <f>IF(Data_Checks!E184="",E183,Data_Checks!E184)</f>
        <v>Personal Loan</v>
      </c>
      <c r="F184" s="54">
        <f>IF(Data_Checks!F184="",F183,ABS(Data_Checks!F184))</f>
        <v>10000000</v>
      </c>
      <c r="G184" s="11" t="str">
        <f>IF(Data_Checks!G184="",G183,Data_Checks!G184)</f>
        <v>No</v>
      </c>
      <c r="H184" s="13">
        <f>Data_Checks!H184</f>
        <v>-0.3704750473885553</v>
      </c>
      <c r="M184" s="15" t="str">
        <f t="shared" si="14"/>
        <v>OK</v>
      </c>
      <c r="N184" s="10" t="str">
        <f t="shared" si="15"/>
        <v>OK</v>
      </c>
      <c r="O184" s="10" t="str">
        <f t="shared" si="16"/>
        <v>OK</v>
      </c>
      <c r="P184" s="10" t="str">
        <f t="shared" si="17"/>
        <v>OK</v>
      </c>
      <c r="Q184" s="13" t="str">
        <f t="shared" si="19"/>
        <v>OK</v>
      </c>
      <c r="V184" s="8" t="str">
        <f t="shared" si="18"/>
        <v>OK</v>
      </c>
    </row>
    <row r="185" spans="2:22" x14ac:dyDescent="0.35">
      <c r="B185" s="8" t="str">
        <f>Data_Checks!B185</f>
        <v>JIMENEZ</v>
      </c>
      <c r="C185" s="9">
        <f>Data_Checks!C185</f>
        <v>35</v>
      </c>
      <c r="D185" s="10" t="str">
        <f>IF(AND(Data_Checks!D185&lt;&gt;"F",Data_Checks!D185&lt;&gt;"M"),D184,Data_Checks!D185)</f>
        <v>M</v>
      </c>
      <c r="E185" s="2" t="str">
        <f>IF(Data_Checks!E185="",E184,Data_Checks!E185)</f>
        <v>Vehicle Loan</v>
      </c>
      <c r="F185" s="54">
        <f>IF(Data_Checks!F185="",F184,ABS(Data_Checks!F185))</f>
        <v>9000000</v>
      </c>
      <c r="G185" s="11" t="str">
        <f>IF(Data_Checks!G185="",G184,Data_Checks!G185)</f>
        <v>No</v>
      </c>
      <c r="H185" s="13">
        <f>Data_Checks!H185</f>
        <v>1.9059076887058441</v>
      </c>
      <c r="M185" s="15" t="str">
        <f t="shared" si="14"/>
        <v>OK</v>
      </c>
      <c r="N185" s="10" t="str">
        <f t="shared" si="15"/>
        <v>OK</v>
      </c>
      <c r="O185" s="10" t="str">
        <f t="shared" si="16"/>
        <v>OK</v>
      </c>
      <c r="P185" s="10" t="str">
        <f t="shared" si="17"/>
        <v>OK</v>
      </c>
      <c r="Q185" s="13" t="str">
        <f t="shared" si="19"/>
        <v>OK</v>
      </c>
      <c r="V185" s="8" t="str">
        <f t="shared" si="18"/>
        <v>OK</v>
      </c>
    </row>
    <row r="186" spans="2:22" x14ac:dyDescent="0.35">
      <c r="B186" s="8" t="str">
        <f>Data_Checks!B186</f>
        <v>JOHNSTON</v>
      </c>
      <c r="C186" s="9">
        <f>Data_Checks!C186</f>
        <v>23</v>
      </c>
      <c r="D186" s="10" t="str">
        <f>IF(AND(Data_Checks!D186&lt;&gt;"F",Data_Checks!D186&lt;&gt;"M"),D185,Data_Checks!D186)</f>
        <v>M</v>
      </c>
      <c r="E186" s="2" t="str">
        <f>IF(Data_Checks!E186="",E185,Data_Checks!E186)</f>
        <v>Home Loan</v>
      </c>
      <c r="F186" s="54">
        <f>IF(Data_Checks!F186="",F185,ABS(Data_Checks!F186))</f>
        <v>8000000</v>
      </c>
      <c r="G186" s="11" t="str">
        <f>IF(Data_Checks!G186="",G185,Data_Checks!G186)</f>
        <v>No</v>
      </c>
      <c r="H186" s="13">
        <f>Data_Checks!H186</f>
        <v>-0.93551996702104501</v>
      </c>
      <c r="M186" s="15" t="str">
        <f t="shared" si="14"/>
        <v>OK</v>
      </c>
      <c r="N186" s="10" t="str">
        <f t="shared" si="15"/>
        <v>OK</v>
      </c>
      <c r="O186" s="10" t="str">
        <f t="shared" si="16"/>
        <v>OK</v>
      </c>
      <c r="P186" s="10" t="str">
        <f t="shared" si="17"/>
        <v>OK</v>
      </c>
      <c r="Q186" s="13" t="str">
        <f t="shared" si="19"/>
        <v>OK</v>
      </c>
      <c r="V186" s="8" t="str">
        <f t="shared" si="18"/>
        <v>OK</v>
      </c>
    </row>
    <row r="187" spans="2:22" x14ac:dyDescent="0.35">
      <c r="B187" s="8" t="str">
        <f>Data_Checks!B187</f>
        <v>JORDAN</v>
      </c>
      <c r="C187" s="9">
        <f>Data_Checks!C187</f>
        <v>58</v>
      </c>
      <c r="D187" s="10" t="str">
        <f>IF(AND(Data_Checks!D187&lt;&gt;"F",Data_Checks!D187&lt;&gt;"M"),D186,Data_Checks!D187)</f>
        <v>M</v>
      </c>
      <c r="E187" s="2" t="str">
        <f>IF(Data_Checks!E187="",E186,Data_Checks!E187)</f>
        <v>Education Loan</v>
      </c>
      <c r="F187" s="54">
        <f>IF(Data_Checks!F187="",F186,ABS(Data_Checks!F187))</f>
        <v>12000000</v>
      </c>
      <c r="G187" s="11" t="str">
        <f>IF(Data_Checks!G187="",G186,Data_Checks!G187)</f>
        <v>No</v>
      </c>
      <c r="H187" s="13">
        <f>Data_Checks!H187</f>
        <v>0.87707282448688595</v>
      </c>
      <c r="M187" s="15" t="str">
        <f t="shared" si="14"/>
        <v>OK</v>
      </c>
      <c r="N187" s="10" t="str">
        <f t="shared" si="15"/>
        <v>OK</v>
      </c>
      <c r="O187" s="10" t="str">
        <f t="shared" si="16"/>
        <v>OK</v>
      </c>
      <c r="P187" s="10" t="str">
        <f t="shared" si="17"/>
        <v>OK</v>
      </c>
      <c r="Q187" s="13" t="str">
        <f t="shared" si="19"/>
        <v>OK</v>
      </c>
      <c r="V187" s="8" t="str">
        <f t="shared" si="18"/>
        <v>OK</v>
      </c>
    </row>
    <row r="188" spans="2:22" x14ac:dyDescent="0.35">
      <c r="B188" s="8" t="str">
        <f>Data_Checks!B188</f>
        <v>JOSEPH</v>
      </c>
      <c r="C188" s="9">
        <f>Data_Checks!C188</f>
        <v>26</v>
      </c>
      <c r="D188" s="10" t="str">
        <f>IF(AND(Data_Checks!D188&lt;&gt;"F",Data_Checks!D188&lt;&gt;"M"),D187,Data_Checks!D188)</f>
        <v>M</v>
      </c>
      <c r="E188" s="2" t="str">
        <f>IF(Data_Checks!E188="",E187,Data_Checks!E188)</f>
        <v>Vehicle Loan</v>
      </c>
      <c r="F188" s="54">
        <f>IF(Data_Checks!F188="",F187,ABS(Data_Checks!F188))</f>
        <v>12000000</v>
      </c>
      <c r="G188" s="11" t="str">
        <f>IF(Data_Checks!G188="",G187,Data_Checks!G188)</f>
        <v>No</v>
      </c>
      <c r="H188" s="13">
        <f>Data_Checks!H188</f>
        <v>-1.0761183879154566</v>
      </c>
      <c r="M188" s="15" t="str">
        <f t="shared" si="14"/>
        <v>OK</v>
      </c>
      <c r="N188" s="10" t="str">
        <f t="shared" si="15"/>
        <v>OK</v>
      </c>
      <c r="O188" s="10" t="str">
        <f t="shared" si="16"/>
        <v>OK</v>
      </c>
      <c r="P188" s="10" t="str">
        <f t="shared" si="17"/>
        <v>OK</v>
      </c>
      <c r="Q188" s="13" t="str">
        <f t="shared" si="19"/>
        <v>OK</v>
      </c>
      <c r="V188" s="8" t="str">
        <f t="shared" si="18"/>
        <v>OK</v>
      </c>
    </row>
    <row r="189" spans="2:22" x14ac:dyDescent="0.35">
      <c r="B189" s="8" t="str">
        <f>Data_Checks!B189</f>
        <v>JUAREZ</v>
      </c>
      <c r="C189" s="9">
        <f>Data_Checks!C189</f>
        <v>52</v>
      </c>
      <c r="D189" s="10" t="str">
        <f>IF(AND(Data_Checks!D189&lt;&gt;"F",Data_Checks!D189&lt;&gt;"M"),D188,Data_Checks!D189)</f>
        <v>F</v>
      </c>
      <c r="E189" s="2" t="str">
        <f>IF(Data_Checks!E189="",E188,Data_Checks!E189)</f>
        <v>Vehicle Loan</v>
      </c>
      <c r="F189" s="54">
        <f>IF(Data_Checks!F189="",F188,ABS(Data_Checks!F189))</f>
        <v>11000000</v>
      </c>
      <c r="G189" s="11" t="str">
        <f>IF(Data_Checks!G189="",G188,Data_Checks!G189)</f>
        <v>No</v>
      </c>
      <c r="H189" s="13">
        <f>Data_Checks!H189</f>
        <v>1.1444926774972093</v>
      </c>
      <c r="M189" s="15" t="str">
        <f t="shared" si="14"/>
        <v>OK</v>
      </c>
      <c r="N189" s="10" t="str">
        <f t="shared" si="15"/>
        <v>OK</v>
      </c>
      <c r="O189" s="10" t="str">
        <f t="shared" si="16"/>
        <v>OK</v>
      </c>
      <c r="P189" s="10" t="str">
        <f t="shared" si="17"/>
        <v>OK</v>
      </c>
      <c r="Q189" s="13" t="str">
        <f t="shared" si="19"/>
        <v>OK</v>
      </c>
      <c r="V189" s="8" t="str">
        <f t="shared" si="18"/>
        <v>OK</v>
      </c>
    </row>
    <row r="190" spans="2:22" x14ac:dyDescent="0.35">
      <c r="B190" s="8" t="str">
        <f>Data_Checks!B190</f>
        <v>KELLER</v>
      </c>
      <c r="C190" s="9">
        <f>Data_Checks!C190</f>
        <v>38</v>
      </c>
      <c r="D190" s="10" t="str">
        <f>IF(AND(Data_Checks!D190&lt;&gt;"F",Data_Checks!D190&lt;&gt;"M"),D189,Data_Checks!D190)</f>
        <v>M</v>
      </c>
      <c r="E190" s="2" t="str">
        <f>IF(Data_Checks!E190="",E189,Data_Checks!E190)</f>
        <v>Personal Loan</v>
      </c>
      <c r="F190" s="54">
        <f>IF(Data_Checks!F190="",F189,ABS(Data_Checks!F190))</f>
        <v>14000000</v>
      </c>
      <c r="G190" s="11" t="str">
        <f>IF(Data_Checks!G190="",G189,Data_Checks!G190)</f>
        <v>No</v>
      </c>
      <c r="H190" s="13">
        <f>Data_Checks!H190</f>
        <v>0.78991038489030008</v>
      </c>
      <c r="M190" s="15" t="str">
        <f t="shared" si="14"/>
        <v>OK</v>
      </c>
      <c r="N190" s="10" t="str">
        <f t="shared" si="15"/>
        <v>OK</v>
      </c>
      <c r="O190" s="10" t="str">
        <f t="shared" si="16"/>
        <v>OK</v>
      </c>
      <c r="P190" s="10" t="str">
        <f t="shared" si="17"/>
        <v>OK</v>
      </c>
      <c r="Q190" s="13" t="str">
        <f t="shared" si="19"/>
        <v>OK</v>
      </c>
      <c r="V190" s="8" t="str">
        <f t="shared" si="18"/>
        <v>OK</v>
      </c>
    </row>
    <row r="191" spans="2:22" x14ac:dyDescent="0.35">
      <c r="B191" s="8" t="str">
        <f>Data_Checks!B191</f>
        <v>KELLEY</v>
      </c>
      <c r="C191" s="9">
        <f>Data_Checks!C191</f>
        <v>60</v>
      </c>
      <c r="D191" s="10" t="str">
        <f>IF(AND(Data_Checks!D191&lt;&gt;"F",Data_Checks!D191&lt;&gt;"M"),D190,Data_Checks!D191)</f>
        <v>M</v>
      </c>
      <c r="E191" s="2" t="str">
        <f>IF(Data_Checks!E191="",E190,Data_Checks!E191)</f>
        <v>Personal Loan</v>
      </c>
      <c r="F191" s="54">
        <f>IF(Data_Checks!F191="",F190,ABS(Data_Checks!F191))</f>
        <v>10000000</v>
      </c>
      <c r="G191" s="11" t="str">
        <f>IF(Data_Checks!G191="",G190,Data_Checks!G191)</f>
        <v>No</v>
      </c>
      <c r="H191" s="13">
        <f>Data_Checks!H191</f>
        <v>-0.88900115510410938</v>
      </c>
      <c r="M191" s="15" t="str">
        <f t="shared" si="14"/>
        <v>OK</v>
      </c>
      <c r="N191" s="10" t="str">
        <f t="shared" si="15"/>
        <v>OK</v>
      </c>
      <c r="O191" s="10" t="str">
        <f t="shared" si="16"/>
        <v>OK</v>
      </c>
      <c r="P191" s="10" t="str">
        <f t="shared" si="17"/>
        <v>OK</v>
      </c>
      <c r="Q191" s="13" t="str">
        <f t="shared" si="19"/>
        <v>OK</v>
      </c>
      <c r="V191" s="8" t="str">
        <f t="shared" si="18"/>
        <v>OK</v>
      </c>
    </row>
    <row r="192" spans="2:22" x14ac:dyDescent="0.35">
      <c r="B192" s="8" t="str">
        <f>Data_Checks!B192</f>
        <v>KELLY</v>
      </c>
      <c r="C192" s="9">
        <f>Data_Checks!C192</f>
        <v>40</v>
      </c>
      <c r="D192" s="10" t="str">
        <f>IF(AND(Data_Checks!D192&lt;&gt;"F",Data_Checks!D192&lt;&gt;"M"),D191,Data_Checks!D192)</f>
        <v>M</v>
      </c>
      <c r="E192" s="2" t="str">
        <f>IF(Data_Checks!E192="",E191,Data_Checks!E192)</f>
        <v>Personal Loan</v>
      </c>
      <c r="F192" s="54">
        <f>IF(Data_Checks!F192="",F191,ABS(Data_Checks!F192))</f>
        <v>13000000</v>
      </c>
      <c r="G192" s="11" t="str">
        <f>IF(Data_Checks!G192="",G191,Data_Checks!G192)</f>
        <v>No</v>
      </c>
      <c r="H192" s="13">
        <f>Data_Checks!H192</f>
        <v>-1.0115215312659267</v>
      </c>
      <c r="M192" s="15" t="str">
        <f t="shared" si="14"/>
        <v>OK</v>
      </c>
      <c r="N192" s="10" t="str">
        <f t="shared" si="15"/>
        <v>OK</v>
      </c>
      <c r="O192" s="10" t="str">
        <f t="shared" si="16"/>
        <v>OK</v>
      </c>
      <c r="P192" s="10" t="str">
        <f t="shared" si="17"/>
        <v>OK</v>
      </c>
      <c r="Q192" s="13" t="str">
        <f t="shared" si="19"/>
        <v>OK</v>
      </c>
      <c r="V192" s="8" t="str">
        <f t="shared" si="18"/>
        <v>OK</v>
      </c>
    </row>
    <row r="193" spans="2:22" x14ac:dyDescent="0.35">
      <c r="B193" s="8" t="str">
        <f>Data_Checks!B193</f>
        <v>KENNEDY</v>
      </c>
      <c r="C193" s="9">
        <f>Data_Checks!C193</f>
        <v>39</v>
      </c>
      <c r="D193" s="10" t="str">
        <f>IF(AND(Data_Checks!D193&lt;&gt;"F",Data_Checks!D193&lt;&gt;"M"),D192,Data_Checks!D193)</f>
        <v>F</v>
      </c>
      <c r="E193" s="2" t="str">
        <f>IF(Data_Checks!E193="",E192,Data_Checks!E193)</f>
        <v>Education Loan</v>
      </c>
      <c r="F193" s="54">
        <f>IF(Data_Checks!F193="",F192,ABS(Data_Checks!F193))</f>
        <v>12000000</v>
      </c>
      <c r="G193" s="11" t="str">
        <f>IF(Data_Checks!G193="",G192,Data_Checks!G193)</f>
        <v>No</v>
      </c>
      <c r="H193" s="13">
        <f>Data_Checks!H193</f>
        <v>4.4100276159713854E-2</v>
      </c>
      <c r="M193" s="15" t="str">
        <f t="shared" si="14"/>
        <v>OK</v>
      </c>
      <c r="N193" s="10" t="str">
        <f t="shared" si="15"/>
        <v>OK</v>
      </c>
      <c r="O193" s="10" t="str">
        <f t="shared" si="16"/>
        <v>OK</v>
      </c>
      <c r="P193" s="10" t="str">
        <f t="shared" si="17"/>
        <v>OK</v>
      </c>
      <c r="Q193" s="13" t="str">
        <f t="shared" si="19"/>
        <v>OK</v>
      </c>
      <c r="V193" s="8" t="str">
        <f t="shared" si="18"/>
        <v>OK</v>
      </c>
    </row>
    <row r="194" spans="2:22" x14ac:dyDescent="0.35">
      <c r="B194" s="8" t="str">
        <f>Data_Checks!B194</f>
        <v>KIM</v>
      </c>
      <c r="C194" s="9">
        <f>Data_Checks!C194</f>
        <v>50</v>
      </c>
      <c r="D194" s="10" t="str">
        <f>IF(AND(Data_Checks!D194&lt;&gt;"F",Data_Checks!D194&lt;&gt;"M"),D193,Data_Checks!D194)</f>
        <v>F</v>
      </c>
      <c r="E194" s="2" t="str">
        <f>IF(Data_Checks!E194="",E193,Data_Checks!E194)</f>
        <v>Personal Loan</v>
      </c>
      <c r="F194" s="54">
        <f>IF(Data_Checks!F194="",F193,ABS(Data_Checks!F194))</f>
        <v>10000000</v>
      </c>
      <c r="G194" s="11" t="str">
        <f>IF(Data_Checks!G194="",G193,Data_Checks!G194)</f>
        <v>No</v>
      </c>
      <c r="H194" s="13">
        <f>Data_Checks!H194</f>
        <v>0.15556845507532613</v>
      </c>
      <c r="M194" s="15" t="str">
        <f t="shared" si="14"/>
        <v>OK</v>
      </c>
      <c r="N194" s="10" t="str">
        <f t="shared" si="15"/>
        <v>OK</v>
      </c>
      <c r="O194" s="10" t="str">
        <f t="shared" si="16"/>
        <v>OK</v>
      </c>
      <c r="P194" s="10" t="str">
        <f t="shared" si="17"/>
        <v>OK</v>
      </c>
      <c r="Q194" s="13" t="str">
        <f t="shared" si="19"/>
        <v>OK</v>
      </c>
      <c r="V194" s="8" t="str">
        <f t="shared" si="18"/>
        <v>OK</v>
      </c>
    </row>
    <row r="195" spans="2:22" x14ac:dyDescent="0.35">
      <c r="B195" s="8" t="str">
        <f>Data_Checks!B195</f>
        <v>KING</v>
      </c>
      <c r="C195" s="9">
        <f>Data_Checks!C195</f>
        <v>36</v>
      </c>
      <c r="D195" s="10" t="str">
        <f>IF(AND(Data_Checks!D195&lt;&gt;"F",Data_Checks!D195&lt;&gt;"M"),D194,Data_Checks!D195)</f>
        <v>M</v>
      </c>
      <c r="E195" s="2" t="str">
        <f>IF(Data_Checks!E195="",E194,Data_Checks!E195)</f>
        <v>Home Loan</v>
      </c>
      <c r="F195" s="54">
        <f>IF(Data_Checks!F195="",F194,ABS(Data_Checks!F195))</f>
        <v>9000000</v>
      </c>
      <c r="G195" s="11" t="str">
        <f>IF(Data_Checks!G195="",G194,Data_Checks!G195)</f>
        <v>No</v>
      </c>
      <c r="H195" s="13">
        <f>Data_Checks!H195</f>
        <v>0.45320020480713441</v>
      </c>
      <c r="M195" s="15" t="str">
        <f t="shared" si="14"/>
        <v>OK</v>
      </c>
      <c r="N195" s="10" t="str">
        <f t="shared" si="15"/>
        <v>OK</v>
      </c>
      <c r="O195" s="10" t="str">
        <f t="shared" si="16"/>
        <v>OK</v>
      </c>
      <c r="P195" s="10" t="str">
        <f t="shared" si="17"/>
        <v>OK</v>
      </c>
      <c r="Q195" s="13" t="str">
        <f t="shared" si="19"/>
        <v>OK</v>
      </c>
      <c r="V195" s="8" t="str">
        <f t="shared" si="18"/>
        <v>OK</v>
      </c>
    </row>
    <row r="196" spans="2:22" x14ac:dyDescent="0.35">
      <c r="B196" s="8" t="str">
        <f>Data_Checks!B196</f>
        <v>KLEIN</v>
      </c>
      <c r="C196" s="9">
        <f>Data_Checks!C196</f>
        <v>56</v>
      </c>
      <c r="D196" s="10" t="str">
        <f>IF(AND(Data_Checks!D196&lt;&gt;"F",Data_Checks!D196&lt;&gt;"M"),D195,Data_Checks!D196)</f>
        <v>F</v>
      </c>
      <c r="E196" s="2" t="str">
        <f>IF(Data_Checks!E196="",E195,Data_Checks!E196)</f>
        <v>Vehicle Loan</v>
      </c>
      <c r="F196" s="54">
        <f>IF(Data_Checks!F196="",F195,ABS(Data_Checks!F196))</f>
        <v>11000000</v>
      </c>
      <c r="G196" s="11" t="str">
        <f>IF(Data_Checks!G196="",G195,Data_Checks!G196)</f>
        <v>No</v>
      </c>
      <c r="H196" s="13">
        <f>Data_Checks!H196</f>
        <v>-1.0922662767358824</v>
      </c>
      <c r="M196" s="15" t="str">
        <f t="shared" ref="M196:M259" si="20">IF(C196&lt;0,"Negative",IF(C196=0,"Zero",IF(C196&gt;100,"Unreasonably High",IF(C196="","Blank","OK"))))</f>
        <v>OK</v>
      </c>
      <c r="N196" s="10" t="str">
        <f t="shared" ref="N196:N259" si="21">IF(D196="","Blank",IF(D196="F","OK",IF(D196="M","OK","Unreasonable")))</f>
        <v>OK</v>
      </c>
      <c r="O196" s="10" t="str">
        <f t="shared" ref="O196:O259" si="22">IF(E196="Education Loan","OK",IF(E196="Home Loan","OK",IF(E196="Personal Loan","OK",IF(E196="Vehicle Loan","OK",IF(E196="","Blank","Unreasonable")))))</f>
        <v>OK</v>
      </c>
      <c r="P196" s="10" t="str">
        <f t="shared" ref="P196:P259" si="23">IF(F196="","Blank",IF(F196&lt;0,"Negative",IF(F196=0,"Zero",IF(F196&gt;10^9,"Very High","OK"))))</f>
        <v>OK</v>
      </c>
      <c r="Q196" s="13" t="str">
        <f t="shared" si="19"/>
        <v>OK</v>
      </c>
      <c r="V196" s="8" t="str">
        <f t="shared" ref="V196:V259" si="24">IF(VLOOKUP(C196,$J$4:$J$46,1,0)=C196,"OK","Check")</f>
        <v>OK</v>
      </c>
    </row>
    <row r="197" spans="2:22" x14ac:dyDescent="0.35">
      <c r="B197" s="8" t="str">
        <f>Data_Checks!B197</f>
        <v>KNIGHT</v>
      </c>
      <c r="C197" s="9">
        <f>Data_Checks!C197</f>
        <v>50</v>
      </c>
      <c r="D197" s="10" t="str">
        <f>IF(AND(Data_Checks!D197&lt;&gt;"F",Data_Checks!D197&lt;&gt;"M"),D196,Data_Checks!D197)</f>
        <v>M</v>
      </c>
      <c r="E197" s="2" t="str">
        <f>IF(Data_Checks!E197="",E196,Data_Checks!E197)</f>
        <v>Vehicle Loan</v>
      </c>
      <c r="F197" s="54">
        <f>IF(Data_Checks!F197="",F196,ABS(Data_Checks!F197))</f>
        <v>14000000</v>
      </c>
      <c r="G197" s="11" t="str">
        <f>IF(Data_Checks!G197="",G196,Data_Checks!G197)</f>
        <v>No</v>
      </c>
      <c r="H197" s="13">
        <f>Data_Checks!H197</f>
        <v>9.6978594808119684E-2</v>
      </c>
      <c r="M197" s="15" t="str">
        <f t="shared" si="20"/>
        <v>OK</v>
      </c>
      <c r="N197" s="10" t="str">
        <f t="shared" si="21"/>
        <v>OK</v>
      </c>
      <c r="O197" s="10" t="str">
        <f t="shared" si="22"/>
        <v>OK</v>
      </c>
      <c r="P197" s="10" t="str">
        <f t="shared" si="23"/>
        <v>OK</v>
      </c>
      <c r="Q197" s="13" t="str">
        <f t="shared" ref="Q197:Q260" si="25">IF(G197="","Blank",IF(G197="Yes","OK",IF(G197="No","OK","Unreasonable")))</f>
        <v>OK</v>
      </c>
      <c r="V197" s="8" t="str">
        <f t="shared" si="24"/>
        <v>OK</v>
      </c>
    </row>
    <row r="198" spans="2:22" x14ac:dyDescent="0.35">
      <c r="B198" s="8" t="str">
        <f>Data_Checks!B198</f>
        <v>LAMBERT</v>
      </c>
      <c r="C198" s="9">
        <f>Data_Checks!C198</f>
        <v>29</v>
      </c>
      <c r="D198" s="10" t="str">
        <f>IF(AND(Data_Checks!D198&lt;&gt;"F",Data_Checks!D198&lt;&gt;"M"),D197,Data_Checks!D198)</f>
        <v>F</v>
      </c>
      <c r="E198" s="2" t="str">
        <f>IF(Data_Checks!E198="",E197,Data_Checks!E198)</f>
        <v>Home Loan</v>
      </c>
      <c r="F198" s="54">
        <f>IF(Data_Checks!F198="",F197,ABS(Data_Checks!F198))</f>
        <v>11000000</v>
      </c>
      <c r="G198" s="11" t="str">
        <f>IF(Data_Checks!G198="",G197,Data_Checks!G198)</f>
        <v>No</v>
      </c>
      <c r="H198" s="13">
        <f>Data_Checks!H198</f>
        <v>0.61154923575080411</v>
      </c>
      <c r="M198" s="15" t="str">
        <f t="shared" si="20"/>
        <v>OK</v>
      </c>
      <c r="N198" s="10" t="str">
        <f t="shared" si="21"/>
        <v>OK</v>
      </c>
      <c r="O198" s="10" t="str">
        <f t="shared" si="22"/>
        <v>OK</v>
      </c>
      <c r="P198" s="10" t="str">
        <f t="shared" si="23"/>
        <v>OK</v>
      </c>
      <c r="Q198" s="13" t="str">
        <f t="shared" si="25"/>
        <v>OK</v>
      </c>
      <c r="V198" s="8" t="str">
        <f t="shared" si="24"/>
        <v>OK</v>
      </c>
    </row>
    <row r="199" spans="2:22" x14ac:dyDescent="0.35">
      <c r="B199" s="8" t="str">
        <f>Data_Checks!B199</f>
        <v>LANE</v>
      </c>
      <c r="C199" s="9">
        <f>Data_Checks!C199</f>
        <v>23</v>
      </c>
      <c r="D199" s="10" t="str">
        <f>IF(AND(Data_Checks!D199&lt;&gt;"F",Data_Checks!D199&lt;&gt;"M"),D198,Data_Checks!D199)</f>
        <v>F</v>
      </c>
      <c r="E199" s="2" t="str">
        <f>IF(Data_Checks!E199="",E198,Data_Checks!E199)</f>
        <v>Personal Loan</v>
      </c>
      <c r="F199" s="54">
        <f>IF(Data_Checks!F199="",F198,ABS(Data_Checks!F199))</f>
        <v>8000000</v>
      </c>
      <c r="G199" s="11" t="str">
        <f>IF(Data_Checks!G199="",G198,Data_Checks!G199)</f>
        <v>No</v>
      </c>
      <c r="H199" s="13">
        <f>Data_Checks!H199</f>
        <v>1.3291846999190471</v>
      </c>
      <c r="M199" s="15" t="str">
        <f t="shared" si="20"/>
        <v>OK</v>
      </c>
      <c r="N199" s="10" t="str">
        <f t="shared" si="21"/>
        <v>OK</v>
      </c>
      <c r="O199" s="10" t="str">
        <f t="shared" si="22"/>
        <v>OK</v>
      </c>
      <c r="P199" s="10" t="str">
        <f t="shared" si="23"/>
        <v>OK</v>
      </c>
      <c r="Q199" s="13" t="str">
        <f t="shared" si="25"/>
        <v>OK</v>
      </c>
      <c r="V199" s="8" t="str">
        <f t="shared" si="24"/>
        <v>OK</v>
      </c>
    </row>
    <row r="200" spans="2:22" x14ac:dyDescent="0.35">
      <c r="B200" s="8" t="str">
        <f>Data_Checks!B200</f>
        <v>LARA</v>
      </c>
      <c r="C200" s="9">
        <f>Data_Checks!C200</f>
        <v>30</v>
      </c>
      <c r="D200" s="10" t="str">
        <f>IF(AND(Data_Checks!D200&lt;&gt;"F",Data_Checks!D200&lt;&gt;"M"),D199,Data_Checks!D200)</f>
        <v>F</v>
      </c>
      <c r="E200" s="2" t="str">
        <f>IF(Data_Checks!E200="",E199,Data_Checks!E200)</f>
        <v>Home Loan</v>
      </c>
      <c r="F200" s="54">
        <f>IF(Data_Checks!F200="",F199,ABS(Data_Checks!F200))</f>
        <v>13000000</v>
      </c>
      <c r="G200" s="11" t="str">
        <f>IF(Data_Checks!G200="",G199,Data_Checks!G200)</f>
        <v>No</v>
      </c>
      <c r="H200" s="13">
        <f>Data_Checks!H200</f>
        <v>-1.2442655044654254</v>
      </c>
      <c r="M200" s="15" t="str">
        <f t="shared" si="20"/>
        <v>OK</v>
      </c>
      <c r="N200" s="10" t="str">
        <f t="shared" si="21"/>
        <v>OK</v>
      </c>
      <c r="O200" s="10" t="str">
        <f t="shared" si="22"/>
        <v>OK</v>
      </c>
      <c r="P200" s="10" t="str">
        <f t="shared" si="23"/>
        <v>OK</v>
      </c>
      <c r="Q200" s="13" t="str">
        <f t="shared" si="25"/>
        <v>OK</v>
      </c>
      <c r="V200" s="8" t="str">
        <f t="shared" si="24"/>
        <v>OK</v>
      </c>
    </row>
    <row r="201" spans="2:22" x14ac:dyDescent="0.35">
      <c r="B201" s="8" t="str">
        <f>Data_Checks!B201</f>
        <v>LARSON</v>
      </c>
      <c r="C201" s="9">
        <f>Data_Checks!C201</f>
        <v>31</v>
      </c>
      <c r="D201" s="10" t="str">
        <f>IF(AND(Data_Checks!D201&lt;&gt;"F",Data_Checks!D201&lt;&gt;"M"),D200,Data_Checks!D201)</f>
        <v>M</v>
      </c>
      <c r="E201" s="2" t="str">
        <f>IF(Data_Checks!E201="",E200,Data_Checks!E201)</f>
        <v>Vehicle Loan</v>
      </c>
      <c r="F201" s="54">
        <f>IF(Data_Checks!F201="",F200,ABS(Data_Checks!F201))</f>
        <v>14000000</v>
      </c>
      <c r="G201" s="11" t="str">
        <f>IF(Data_Checks!G201="",G200,Data_Checks!G201)</f>
        <v>No</v>
      </c>
      <c r="H201" s="13">
        <f>Data_Checks!H201</f>
        <v>-1.1118767953859718</v>
      </c>
      <c r="M201" s="15" t="str">
        <f t="shared" si="20"/>
        <v>OK</v>
      </c>
      <c r="N201" s="10" t="str">
        <f t="shared" si="21"/>
        <v>OK</v>
      </c>
      <c r="O201" s="10" t="str">
        <f t="shared" si="22"/>
        <v>OK</v>
      </c>
      <c r="P201" s="10" t="str">
        <f t="shared" si="23"/>
        <v>OK</v>
      </c>
      <c r="Q201" s="13" t="str">
        <f t="shared" si="25"/>
        <v>OK</v>
      </c>
      <c r="V201" s="8" t="str">
        <f t="shared" si="24"/>
        <v>OK</v>
      </c>
    </row>
    <row r="202" spans="2:22" x14ac:dyDescent="0.35">
      <c r="B202" s="8" t="str">
        <f>Data_Checks!B202</f>
        <v>LAWRENCE</v>
      </c>
      <c r="C202" s="9">
        <f>Data_Checks!C202</f>
        <v>52</v>
      </c>
      <c r="D202" s="10" t="str">
        <f>IF(AND(Data_Checks!D202&lt;&gt;"F",Data_Checks!D202&lt;&gt;"M"),D201,Data_Checks!D202)</f>
        <v>M</v>
      </c>
      <c r="E202" s="2" t="str">
        <f>IF(Data_Checks!E202="",E201,Data_Checks!E202)</f>
        <v>Personal Loan</v>
      </c>
      <c r="F202" s="54">
        <f>IF(Data_Checks!F202="",F201,ABS(Data_Checks!F202))</f>
        <v>11000000</v>
      </c>
      <c r="G202" s="11" t="str">
        <f>IF(Data_Checks!G202="",G201,Data_Checks!G202)</f>
        <v>No</v>
      </c>
      <c r="H202" s="13">
        <f>Data_Checks!H202</f>
        <v>-0.12070049799131143</v>
      </c>
      <c r="M202" s="15" t="str">
        <f t="shared" si="20"/>
        <v>OK</v>
      </c>
      <c r="N202" s="10" t="str">
        <f t="shared" si="21"/>
        <v>OK</v>
      </c>
      <c r="O202" s="10" t="str">
        <f t="shared" si="22"/>
        <v>OK</v>
      </c>
      <c r="P202" s="10" t="str">
        <f t="shared" si="23"/>
        <v>OK</v>
      </c>
      <c r="Q202" s="13" t="str">
        <f t="shared" si="25"/>
        <v>OK</v>
      </c>
      <c r="V202" s="8" t="str">
        <f t="shared" si="24"/>
        <v>OK</v>
      </c>
    </row>
    <row r="203" spans="2:22" x14ac:dyDescent="0.35">
      <c r="B203" s="8" t="str">
        <f>Data_Checks!B203</f>
        <v>LAWSON</v>
      </c>
      <c r="C203" s="9">
        <f>Data_Checks!C203</f>
        <v>23</v>
      </c>
      <c r="D203" s="10" t="str">
        <f>IF(AND(Data_Checks!D203&lt;&gt;"F",Data_Checks!D203&lt;&gt;"M"),D202,Data_Checks!D203)</f>
        <v>F</v>
      </c>
      <c r="E203" s="2" t="str">
        <f>IF(Data_Checks!E203="",E202,Data_Checks!E203)</f>
        <v>Education Loan</v>
      </c>
      <c r="F203" s="54">
        <f>IF(Data_Checks!F203="",F202,ABS(Data_Checks!F203))</f>
        <v>10000000</v>
      </c>
      <c r="G203" s="11" t="str">
        <f>IF(Data_Checks!G203="",G202,Data_Checks!G203)</f>
        <v>No</v>
      </c>
      <c r="H203" s="13">
        <f>Data_Checks!H203</f>
        <v>-0.10509696220555367</v>
      </c>
      <c r="M203" s="15" t="str">
        <f t="shared" si="20"/>
        <v>OK</v>
      </c>
      <c r="N203" s="10" t="str">
        <f t="shared" si="21"/>
        <v>OK</v>
      </c>
      <c r="O203" s="10" t="str">
        <f t="shared" si="22"/>
        <v>OK</v>
      </c>
      <c r="P203" s="10" t="str">
        <f t="shared" si="23"/>
        <v>OK</v>
      </c>
      <c r="Q203" s="13" t="str">
        <f t="shared" si="25"/>
        <v>OK</v>
      </c>
      <c r="V203" s="8" t="str">
        <f t="shared" si="24"/>
        <v>OK</v>
      </c>
    </row>
    <row r="204" spans="2:22" x14ac:dyDescent="0.35">
      <c r="B204" s="8" t="str">
        <f>Data_Checks!B204</f>
        <v>LE</v>
      </c>
      <c r="C204" s="9">
        <f>Data_Checks!C204</f>
        <v>52</v>
      </c>
      <c r="D204" s="10" t="str">
        <f>IF(AND(Data_Checks!D204&lt;&gt;"F",Data_Checks!D204&lt;&gt;"M"),D203,Data_Checks!D204)</f>
        <v>M</v>
      </c>
      <c r="E204" s="2" t="str">
        <f>IF(Data_Checks!E204="",E203,Data_Checks!E204)</f>
        <v>Home Loan</v>
      </c>
      <c r="F204" s="54">
        <f>IF(Data_Checks!F204="",F203,ABS(Data_Checks!F204))</f>
        <v>9000000</v>
      </c>
      <c r="G204" s="11" t="str">
        <f>IF(Data_Checks!G204="",G203,Data_Checks!G204)</f>
        <v>No</v>
      </c>
      <c r="H204" s="13">
        <f>Data_Checks!H204</f>
        <v>-1.9567874584358813</v>
      </c>
      <c r="M204" s="15" t="str">
        <f t="shared" si="20"/>
        <v>OK</v>
      </c>
      <c r="N204" s="10" t="str">
        <f t="shared" si="21"/>
        <v>OK</v>
      </c>
      <c r="O204" s="10" t="str">
        <f t="shared" si="22"/>
        <v>OK</v>
      </c>
      <c r="P204" s="10" t="str">
        <f t="shared" si="23"/>
        <v>OK</v>
      </c>
      <c r="Q204" s="13" t="str">
        <f t="shared" si="25"/>
        <v>OK</v>
      </c>
      <c r="V204" s="8" t="str">
        <f t="shared" si="24"/>
        <v>OK</v>
      </c>
    </row>
    <row r="205" spans="2:22" x14ac:dyDescent="0.35">
      <c r="B205" s="8" t="str">
        <f>Data_Checks!B205</f>
        <v>LEE</v>
      </c>
      <c r="C205" s="9">
        <f>Data_Checks!C205</f>
        <v>53</v>
      </c>
      <c r="D205" s="10" t="str">
        <f>IF(AND(Data_Checks!D205&lt;&gt;"F",Data_Checks!D205&lt;&gt;"M"),D204,Data_Checks!D205)</f>
        <v>F</v>
      </c>
      <c r="E205" s="2" t="str">
        <f>IF(Data_Checks!E205="",E204,Data_Checks!E205)</f>
        <v>Education Loan</v>
      </c>
      <c r="F205" s="54">
        <f>IF(Data_Checks!F205="",F204,ABS(Data_Checks!F205))</f>
        <v>9000000</v>
      </c>
      <c r="G205" s="11" t="str">
        <f>IF(Data_Checks!G205="",G204,Data_Checks!G205)</f>
        <v>No</v>
      </c>
      <c r="H205" s="13">
        <f>Data_Checks!H205</f>
        <v>-0.32708847747738301</v>
      </c>
      <c r="M205" s="15" t="str">
        <f t="shared" si="20"/>
        <v>OK</v>
      </c>
      <c r="N205" s="10" t="str">
        <f t="shared" si="21"/>
        <v>OK</v>
      </c>
      <c r="O205" s="10" t="str">
        <f t="shared" si="22"/>
        <v>OK</v>
      </c>
      <c r="P205" s="10" t="str">
        <f t="shared" si="23"/>
        <v>OK</v>
      </c>
      <c r="Q205" s="13" t="str">
        <f t="shared" si="25"/>
        <v>OK</v>
      </c>
      <c r="V205" s="8" t="str">
        <f t="shared" si="24"/>
        <v>OK</v>
      </c>
    </row>
    <row r="206" spans="2:22" x14ac:dyDescent="0.35">
      <c r="B206" s="8" t="str">
        <f>Data_Checks!B206</f>
        <v>LEON</v>
      </c>
      <c r="C206" s="9">
        <f>Data_Checks!C206</f>
        <v>20</v>
      </c>
      <c r="D206" s="10" t="str">
        <f>IF(AND(Data_Checks!D206&lt;&gt;"F",Data_Checks!D206&lt;&gt;"M"),D205,Data_Checks!D206)</f>
        <v>M</v>
      </c>
      <c r="E206" s="2" t="str">
        <f>IF(Data_Checks!E206="",E205,Data_Checks!E206)</f>
        <v>Personal Loan</v>
      </c>
      <c r="F206" s="54">
        <f>IF(Data_Checks!F206="",F205,ABS(Data_Checks!F206))</f>
        <v>9000000</v>
      </c>
      <c r="G206" s="11" t="str">
        <f>IF(Data_Checks!G206="",G205,Data_Checks!G206)</f>
        <v>No</v>
      </c>
      <c r="H206" s="13">
        <f>Data_Checks!H206</f>
        <v>1.4211273872937749</v>
      </c>
      <c r="M206" s="15" t="str">
        <f t="shared" si="20"/>
        <v>OK</v>
      </c>
      <c r="N206" s="10" t="str">
        <f t="shared" si="21"/>
        <v>OK</v>
      </c>
      <c r="O206" s="10" t="str">
        <f t="shared" si="22"/>
        <v>OK</v>
      </c>
      <c r="P206" s="10" t="str">
        <f t="shared" si="23"/>
        <v>OK</v>
      </c>
      <c r="Q206" s="13" t="str">
        <f t="shared" si="25"/>
        <v>OK</v>
      </c>
      <c r="V206" s="8" t="str">
        <f t="shared" si="24"/>
        <v>OK</v>
      </c>
    </row>
    <row r="207" spans="2:22" x14ac:dyDescent="0.35">
      <c r="B207" s="8" t="str">
        <f>Data_Checks!B207</f>
        <v>LEONARD</v>
      </c>
      <c r="C207" s="9">
        <f>Data_Checks!C207</f>
        <v>21</v>
      </c>
      <c r="D207" s="10" t="str">
        <f>IF(AND(Data_Checks!D207&lt;&gt;"F",Data_Checks!D207&lt;&gt;"M"),D206,Data_Checks!D207)</f>
        <v>M</v>
      </c>
      <c r="E207" s="2" t="str">
        <f>IF(Data_Checks!E207="",E206,Data_Checks!E207)</f>
        <v>Vehicle Loan</v>
      </c>
      <c r="F207" s="54">
        <f>IF(Data_Checks!F207="",F206,ABS(Data_Checks!F207))</f>
        <v>13000000</v>
      </c>
      <c r="G207" s="11" t="str">
        <f>IF(Data_Checks!G207="",G206,Data_Checks!G207)</f>
        <v>No</v>
      </c>
      <c r="H207" s="13">
        <f>Data_Checks!H207</f>
        <v>0.52238367424664556</v>
      </c>
      <c r="M207" s="15" t="str">
        <f t="shared" si="20"/>
        <v>OK</v>
      </c>
      <c r="N207" s="10" t="str">
        <f t="shared" si="21"/>
        <v>OK</v>
      </c>
      <c r="O207" s="10" t="str">
        <f t="shared" si="22"/>
        <v>OK</v>
      </c>
      <c r="P207" s="10" t="str">
        <f t="shared" si="23"/>
        <v>OK</v>
      </c>
      <c r="Q207" s="13" t="str">
        <f t="shared" si="25"/>
        <v>OK</v>
      </c>
      <c r="V207" s="8" t="str">
        <f t="shared" si="24"/>
        <v>OK</v>
      </c>
    </row>
    <row r="208" spans="2:22" x14ac:dyDescent="0.35">
      <c r="B208" s="8" t="str">
        <f>Data_Checks!B208</f>
        <v>LEWIS</v>
      </c>
      <c r="C208" s="9">
        <f>Data_Checks!C208</f>
        <v>48</v>
      </c>
      <c r="D208" s="10" t="str">
        <f>IF(AND(Data_Checks!D208&lt;&gt;"F",Data_Checks!D208&lt;&gt;"M"),D207,Data_Checks!D208)</f>
        <v>M</v>
      </c>
      <c r="E208" s="2" t="str">
        <f>IF(Data_Checks!E208="",E207,Data_Checks!E208)</f>
        <v>Personal Loan</v>
      </c>
      <c r="F208" s="54">
        <f>IF(Data_Checks!F208="",F207,ABS(Data_Checks!F208))</f>
        <v>11000000</v>
      </c>
      <c r="G208" s="11" t="str">
        <f>IF(Data_Checks!G208="",G207,Data_Checks!G208)</f>
        <v>No</v>
      </c>
      <c r="H208" s="13">
        <f>Data_Checks!H208</f>
        <v>0.27822265264365764</v>
      </c>
      <c r="M208" s="15" t="str">
        <f t="shared" si="20"/>
        <v>OK</v>
      </c>
      <c r="N208" s="10" t="str">
        <f t="shared" si="21"/>
        <v>OK</v>
      </c>
      <c r="O208" s="10" t="str">
        <f t="shared" si="22"/>
        <v>OK</v>
      </c>
      <c r="P208" s="10" t="str">
        <f t="shared" si="23"/>
        <v>OK</v>
      </c>
      <c r="Q208" s="13" t="str">
        <f t="shared" si="25"/>
        <v>OK</v>
      </c>
      <c r="V208" s="8" t="str">
        <f t="shared" si="24"/>
        <v>OK</v>
      </c>
    </row>
    <row r="209" spans="2:22" x14ac:dyDescent="0.35">
      <c r="B209" s="8" t="str">
        <f>Data_Checks!B209</f>
        <v>LI</v>
      </c>
      <c r="C209" s="9">
        <f>Data_Checks!C209</f>
        <v>46</v>
      </c>
      <c r="D209" s="10" t="str">
        <f>IF(AND(Data_Checks!D209&lt;&gt;"F",Data_Checks!D209&lt;&gt;"M"),D208,Data_Checks!D209)</f>
        <v>F</v>
      </c>
      <c r="E209" s="2" t="str">
        <f>IF(Data_Checks!E209="",E208,Data_Checks!E209)</f>
        <v>Personal Loan</v>
      </c>
      <c r="F209" s="54">
        <f>IF(Data_Checks!F209="",F208,ABS(Data_Checks!F209))</f>
        <v>12000000</v>
      </c>
      <c r="G209" s="11" t="str">
        <f>IF(Data_Checks!G209="",G208,Data_Checks!G209)</f>
        <v>No</v>
      </c>
      <c r="H209" s="13">
        <f>Data_Checks!H209</f>
        <v>0.18868104061986993</v>
      </c>
      <c r="M209" s="15" t="str">
        <f t="shared" si="20"/>
        <v>OK</v>
      </c>
      <c r="N209" s="10" t="str">
        <f t="shared" si="21"/>
        <v>OK</v>
      </c>
      <c r="O209" s="10" t="str">
        <f t="shared" si="22"/>
        <v>OK</v>
      </c>
      <c r="P209" s="10" t="str">
        <f t="shared" si="23"/>
        <v>OK</v>
      </c>
      <c r="Q209" s="13" t="str">
        <f t="shared" si="25"/>
        <v>OK</v>
      </c>
      <c r="V209" s="8" t="str">
        <f t="shared" si="24"/>
        <v>OK</v>
      </c>
    </row>
    <row r="210" spans="2:22" x14ac:dyDescent="0.35">
      <c r="B210" s="8" t="str">
        <f>Data_Checks!B210</f>
        <v>LIN</v>
      </c>
      <c r="C210" s="9">
        <f>Data_Checks!C210</f>
        <v>46</v>
      </c>
      <c r="D210" s="10" t="str">
        <f>IF(AND(Data_Checks!D210&lt;&gt;"F",Data_Checks!D210&lt;&gt;"M"),D209,Data_Checks!D210)</f>
        <v>F</v>
      </c>
      <c r="E210" s="2" t="str">
        <f>IF(Data_Checks!E210="",E209,Data_Checks!E210)</f>
        <v>Education Loan</v>
      </c>
      <c r="F210" s="54">
        <f>IF(Data_Checks!F210="",F209,ABS(Data_Checks!F210))</f>
        <v>12000000</v>
      </c>
      <c r="G210" s="11" t="str">
        <f>IF(Data_Checks!G210="",G209,Data_Checks!G210)</f>
        <v>No</v>
      </c>
      <c r="H210" s="13">
        <f>Data_Checks!H210</f>
        <v>-0.1262700921924225</v>
      </c>
      <c r="M210" s="15" t="str">
        <f t="shared" si="20"/>
        <v>OK</v>
      </c>
      <c r="N210" s="10" t="str">
        <f t="shared" si="21"/>
        <v>OK</v>
      </c>
      <c r="O210" s="10" t="str">
        <f t="shared" si="22"/>
        <v>OK</v>
      </c>
      <c r="P210" s="10" t="str">
        <f t="shared" si="23"/>
        <v>OK</v>
      </c>
      <c r="Q210" s="13" t="str">
        <f t="shared" si="25"/>
        <v>OK</v>
      </c>
      <c r="V210" s="8" t="str">
        <f t="shared" si="24"/>
        <v>OK</v>
      </c>
    </row>
    <row r="211" spans="2:22" x14ac:dyDescent="0.35">
      <c r="B211" s="8" t="str">
        <f>Data_Checks!B211</f>
        <v>LITTLE</v>
      </c>
      <c r="C211" s="9">
        <f>Data_Checks!C211</f>
        <v>33</v>
      </c>
      <c r="D211" s="10" t="str">
        <f>IF(AND(Data_Checks!D211&lt;&gt;"F",Data_Checks!D211&lt;&gt;"M"),D210,Data_Checks!D211)</f>
        <v>F</v>
      </c>
      <c r="E211" s="2" t="str">
        <f>IF(Data_Checks!E211="",E210,Data_Checks!E211)</f>
        <v>Education Loan</v>
      </c>
      <c r="F211" s="54">
        <f>IF(Data_Checks!F211="",F210,ABS(Data_Checks!F211))</f>
        <v>12000000</v>
      </c>
      <c r="G211" s="11" t="str">
        <f>IF(Data_Checks!G211="",G210,Data_Checks!G211)</f>
        <v>No</v>
      </c>
      <c r="H211" s="13">
        <f>Data_Checks!H211</f>
        <v>-0.10982421087406967</v>
      </c>
      <c r="M211" s="15" t="str">
        <f t="shared" si="20"/>
        <v>OK</v>
      </c>
      <c r="N211" s="10" t="str">
        <f t="shared" si="21"/>
        <v>OK</v>
      </c>
      <c r="O211" s="10" t="str">
        <f t="shared" si="22"/>
        <v>OK</v>
      </c>
      <c r="P211" s="10" t="str">
        <f t="shared" si="23"/>
        <v>OK</v>
      </c>
      <c r="Q211" s="13" t="str">
        <f t="shared" si="25"/>
        <v>OK</v>
      </c>
      <c r="V211" s="8" t="str">
        <f t="shared" si="24"/>
        <v>OK</v>
      </c>
    </row>
    <row r="212" spans="2:22" x14ac:dyDescent="0.35">
      <c r="B212" s="8" t="str">
        <f>Data_Checks!B212</f>
        <v>LONG</v>
      </c>
      <c r="C212" s="9">
        <f>Data_Checks!C212</f>
        <v>50</v>
      </c>
      <c r="D212" s="10" t="str">
        <f>IF(AND(Data_Checks!D212&lt;&gt;"F",Data_Checks!D212&lt;&gt;"M"),D211,Data_Checks!D212)</f>
        <v>F</v>
      </c>
      <c r="E212" s="2" t="str">
        <f>IF(Data_Checks!E212="",E211,Data_Checks!E212)</f>
        <v>Personal Loan</v>
      </c>
      <c r="F212" s="54">
        <f>IF(Data_Checks!F212="",F211,ABS(Data_Checks!F212))</f>
        <v>13000000</v>
      </c>
      <c r="G212" s="11" t="str">
        <f>IF(Data_Checks!G212="",G211,Data_Checks!G212)</f>
        <v>No</v>
      </c>
      <c r="H212" s="13">
        <f>Data_Checks!H212</f>
        <v>0.73848976984011583</v>
      </c>
      <c r="M212" s="15" t="str">
        <f t="shared" si="20"/>
        <v>OK</v>
      </c>
      <c r="N212" s="10" t="str">
        <f t="shared" si="21"/>
        <v>OK</v>
      </c>
      <c r="O212" s="10" t="str">
        <f t="shared" si="22"/>
        <v>OK</v>
      </c>
      <c r="P212" s="10" t="str">
        <f t="shared" si="23"/>
        <v>OK</v>
      </c>
      <c r="Q212" s="13" t="str">
        <f t="shared" si="25"/>
        <v>OK</v>
      </c>
      <c r="V212" s="8" t="str">
        <f t="shared" si="24"/>
        <v>OK</v>
      </c>
    </row>
    <row r="213" spans="2:22" x14ac:dyDescent="0.35">
      <c r="B213" s="8" t="str">
        <f>Data_Checks!B213</f>
        <v>LOPEZ</v>
      </c>
      <c r="C213" s="9">
        <f>Data_Checks!C213</f>
        <v>27</v>
      </c>
      <c r="D213" s="10" t="str">
        <f>IF(AND(Data_Checks!D213&lt;&gt;"F",Data_Checks!D213&lt;&gt;"M"),D212,Data_Checks!D213)</f>
        <v>M</v>
      </c>
      <c r="E213" s="2" t="str">
        <f>IF(Data_Checks!E213="",E212,Data_Checks!E213)</f>
        <v>Vehicle Loan</v>
      </c>
      <c r="F213" s="54">
        <f>IF(Data_Checks!F213="",F212,ABS(Data_Checks!F213))</f>
        <v>11000000</v>
      </c>
      <c r="G213" s="11" t="str">
        <f>IF(Data_Checks!G213="",G212,Data_Checks!G213)</f>
        <v>No</v>
      </c>
      <c r="H213" s="13">
        <f>Data_Checks!H213</f>
        <v>1.1014241124998583</v>
      </c>
      <c r="M213" s="15" t="str">
        <f t="shared" si="20"/>
        <v>OK</v>
      </c>
      <c r="N213" s="10" t="str">
        <f t="shared" si="21"/>
        <v>OK</v>
      </c>
      <c r="O213" s="10" t="str">
        <f t="shared" si="22"/>
        <v>OK</v>
      </c>
      <c r="P213" s="10" t="str">
        <f t="shared" si="23"/>
        <v>OK</v>
      </c>
      <c r="Q213" s="13" t="str">
        <f t="shared" si="25"/>
        <v>OK</v>
      </c>
      <c r="V213" s="8" t="str">
        <f t="shared" si="24"/>
        <v>OK</v>
      </c>
    </row>
    <row r="214" spans="2:22" x14ac:dyDescent="0.35">
      <c r="B214" s="8" t="str">
        <f>Data_Checks!B214</f>
        <v>LOVE</v>
      </c>
      <c r="C214" s="9">
        <f>Data_Checks!C214</f>
        <v>48</v>
      </c>
      <c r="D214" s="10" t="str">
        <f>IF(AND(Data_Checks!D214&lt;&gt;"F",Data_Checks!D214&lt;&gt;"M"),D213,Data_Checks!D214)</f>
        <v>F</v>
      </c>
      <c r="E214" s="2" t="str">
        <f>IF(Data_Checks!E214="",E213,Data_Checks!E214)</f>
        <v>Personal Loan</v>
      </c>
      <c r="F214" s="54">
        <f>IF(Data_Checks!F214="",F213,ABS(Data_Checks!F214))</f>
        <v>11000000</v>
      </c>
      <c r="G214" s="11" t="str">
        <f>IF(Data_Checks!G214="",G213,Data_Checks!G214)</f>
        <v>No</v>
      </c>
      <c r="H214" s="13">
        <f>Data_Checks!H214</f>
        <v>-0.49969996765420704</v>
      </c>
      <c r="M214" s="15" t="str">
        <f t="shared" si="20"/>
        <v>OK</v>
      </c>
      <c r="N214" s="10" t="str">
        <f t="shared" si="21"/>
        <v>OK</v>
      </c>
      <c r="O214" s="10" t="str">
        <f t="shared" si="22"/>
        <v>OK</v>
      </c>
      <c r="P214" s="10" t="str">
        <f t="shared" si="23"/>
        <v>OK</v>
      </c>
      <c r="Q214" s="13" t="str">
        <f t="shared" si="25"/>
        <v>OK</v>
      </c>
      <c r="V214" s="8" t="str">
        <f t="shared" si="24"/>
        <v>OK</v>
      </c>
    </row>
    <row r="215" spans="2:22" x14ac:dyDescent="0.35">
      <c r="B215" s="8" t="str">
        <f>Data_Checks!B215</f>
        <v>LOWE</v>
      </c>
      <c r="C215" s="9">
        <f>Data_Checks!C215</f>
        <v>52</v>
      </c>
      <c r="D215" s="10" t="str">
        <f>IF(AND(Data_Checks!D215&lt;&gt;"F",Data_Checks!D215&lt;&gt;"M"),D214,Data_Checks!D215)</f>
        <v>M</v>
      </c>
      <c r="E215" s="2" t="str">
        <f>IF(Data_Checks!E215="",E214,Data_Checks!E215)</f>
        <v>Personal Loan</v>
      </c>
      <c r="F215" s="54">
        <f>IF(Data_Checks!F215="",F214,ABS(Data_Checks!F215))</f>
        <v>14000000</v>
      </c>
      <c r="G215" s="11" t="str">
        <f>IF(Data_Checks!G215="",G214,Data_Checks!G215)</f>
        <v>No</v>
      </c>
      <c r="H215" s="13">
        <f>Data_Checks!H215</f>
        <v>1.1053594663706399</v>
      </c>
      <c r="M215" s="15" t="str">
        <f t="shared" si="20"/>
        <v>OK</v>
      </c>
      <c r="N215" s="10" t="str">
        <f t="shared" si="21"/>
        <v>OK</v>
      </c>
      <c r="O215" s="10" t="str">
        <f t="shared" si="22"/>
        <v>OK</v>
      </c>
      <c r="P215" s="10" t="str">
        <f t="shared" si="23"/>
        <v>OK</v>
      </c>
      <c r="Q215" s="13" t="str">
        <f t="shared" si="25"/>
        <v>OK</v>
      </c>
      <c r="V215" s="8" t="str">
        <f t="shared" si="24"/>
        <v>OK</v>
      </c>
    </row>
    <row r="216" spans="2:22" x14ac:dyDescent="0.35">
      <c r="B216" s="8" t="str">
        <f>Data_Checks!B216</f>
        <v>LUCAS</v>
      </c>
      <c r="C216" s="9">
        <f>Data_Checks!C216</f>
        <v>29</v>
      </c>
      <c r="D216" s="10" t="str">
        <f>IF(AND(Data_Checks!D216&lt;&gt;"F",Data_Checks!D216&lt;&gt;"M"),D215,Data_Checks!D216)</f>
        <v>M</v>
      </c>
      <c r="E216" s="2" t="str">
        <f>IF(Data_Checks!E216="",E215,Data_Checks!E216)</f>
        <v>Vehicle Loan</v>
      </c>
      <c r="F216" s="54">
        <f>IF(Data_Checks!F216="",F215,ABS(Data_Checks!F216))</f>
        <v>9000000</v>
      </c>
      <c r="G216" s="11" t="str">
        <f>IF(Data_Checks!G216="",G215,Data_Checks!G216)</f>
        <v>No</v>
      </c>
      <c r="H216" s="13">
        <f>Data_Checks!H216</f>
        <v>0.37553230313642633</v>
      </c>
      <c r="M216" s="15" t="str">
        <f t="shared" si="20"/>
        <v>OK</v>
      </c>
      <c r="N216" s="10" t="str">
        <f t="shared" si="21"/>
        <v>OK</v>
      </c>
      <c r="O216" s="10" t="str">
        <f t="shared" si="22"/>
        <v>OK</v>
      </c>
      <c r="P216" s="10" t="str">
        <f t="shared" si="23"/>
        <v>OK</v>
      </c>
      <c r="Q216" s="13" t="str">
        <f t="shared" si="25"/>
        <v>OK</v>
      </c>
      <c r="V216" s="8" t="str">
        <f t="shared" si="24"/>
        <v>OK</v>
      </c>
    </row>
    <row r="217" spans="2:22" x14ac:dyDescent="0.35">
      <c r="B217" s="8" t="str">
        <f>Data_Checks!B217</f>
        <v>LUNA</v>
      </c>
      <c r="C217" s="9">
        <f>Data_Checks!C217</f>
        <v>23</v>
      </c>
      <c r="D217" s="10" t="str">
        <f>IF(AND(Data_Checks!D217&lt;&gt;"F",Data_Checks!D217&lt;&gt;"M"),D216,Data_Checks!D217)</f>
        <v>F</v>
      </c>
      <c r="E217" s="2" t="str">
        <f>IF(Data_Checks!E217="",E216,Data_Checks!E217)</f>
        <v>Vehicle Loan</v>
      </c>
      <c r="F217" s="54">
        <f>IF(Data_Checks!F217="",F216,ABS(Data_Checks!F217))</f>
        <v>9000000</v>
      </c>
      <c r="G217" s="11" t="str">
        <f>IF(Data_Checks!G217="",G216,Data_Checks!G217)</f>
        <v>No</v>
      </c>
      <c r="H217" s="13">
        <f>Data_Checks!H217</f>
        <v>-1.165846920231195</v>
      </c>
      <c r="M217" s="15" t="str">
        <f t="shared" si="20"/>
        <v>OK</v>
      </c>
      <c r="N217" s="10" t="str">
        <f t="shared" si="21"/>
        <v>OK</v>
      </c>
      <c r="O217" s="10" t="str">
        <f t="shared" si="22"/>
        <v>OK</v>
      </c>
      <c r="P217" s="10" t="str">
        <f t="shared" si="23"/>
        <v>OK</v>
      </c>
      <c r="Q217" s="13" t="str">
        <f t="shared" si="25"/>
        <v>OK</v>
      </c>
      <c r="V217" s="8" t="str">
        <f t="shared" si="24"/>
        <v>OK</v>
      </c>
    </row>
    <row r="218" spans="2:22" x14ac:dyDescent="0.35">
      <c r="B218" s="8" t="str">
        <f>Data_Checks!B218</f>
        <v>LYNCH</v>
      </c>
      <c r="C218" s="9">
        <f>Data_Checks!C218</f>
        <v>55</v>
      </c>
      <c r="D218" s="10" t="str">
        <f>IF(AND(Data_Checks!D218&lt;&gt;"F",Data_Checks!D218&lt;&gt;"M"),D217,Data_Checks!D218)</f>
        <v>F</v>
      </c>
      <c r="E218" s="2" t="str">
        <f>IF(Data_Checks!E218="",E217,Data_Checks!E218)</f>
        <v>Vehicle Loan</v>
      </c>
      <c r="F218" s="54">
        <f>IF(Data_Checks!F218="",F217,ABS(Data_Checks!F218))</f>
        <v>9000000</v>
      </c>
      <c r="G218" s="11" t="str">
        <f>IF(Data_Checks!G218="",G217,Data_Checks!G218)</f>
        <v>No</v>
      </c>
      <c r="H218" s="13">
        <f>Data_Checks!H218</f>
        <v>0.64775133771827875</v>
      </c>
      <c r="M218" s="15" t="str">
        <f t="shared" si="20"/>
        <v>OK</v>
      </c>
      <c r="N218" s="10" t="str">
        <f t="shared" si="21"/>
        <v>OK</v>
      </c>
      <c r="O218" s="10" t="str">
        <f t="shared" si="22"/>
        <v>OK</v>
      </c>
      <c r="P218" s="10" t="str">
        <f t="shared" si="23"/>
        <v>OK</v>
      </c>
      <c r="Q218" s="13" t="str">
        <f t="shared" si="25"/>
        <v>OK</v>
      </c>
      <c r="V218" s="8" t="str">
        <f t="shared" si="24"/>
        <v>OK</v>
      </c>
    </row>
    <row r="219" spans="2:22" x14ac:dyDescent="0.35">
      <c r="B219" s="8" t="str">
        <f>Data_Checks!B219</f>
        <v>LYONS</v>
      </c>
      <c r="C219" s="9">
        <f>Data_Checks!C219</f>
        <v>31</v>
      </c>
      <c r="D219" s="10" t="str">
        <f>IF(AND(Data_Checks!D219&lt;&gt;"F",Data_Checks!D219&lt;&gt;"M"),D218,Data_Checks!D219)</f>
        <v>M</v>
      </c>
      <c r="E219" s="2" t="str">
        <f>IF(Data_Checks!E219="",E218,Data_Checks!E219)</f>
        <v>Home Loan</v>
      </c>
      <c r="F219" s="54">
        <f>IF(Data_Checks!F219="",F218,ABS(Data_Checks!F219))</f>
        <v>11000000</v>
      </c>
      <c r="G219" s="11" t="str">
        <f>IF(Data_Checks!G219="",G218,Data_Checks!G219)</f>
        <v>No</v>
      </c>
      <c r="H219" s="13">
        <f>Data_Checks!H219</f>
        <v>-0.64380308066917613</v>
      </c>
      <c r="M219" s="15" t="str">
        <f t="shared" si="20"/>
        <v>OK</v>
      </c>
      <c r="N219" s="10" t="str">
        <f t="shared" si="21"/>
        <v>OK</v>
      </c>
      <c r="O219" s="10" t="str">
        <f t="shared" si="22"/>
        <v>OK</v>
      </c>
      <c r="P219" s="10" t="str">
        <f t="shared" si="23"/>
        <v>OK</v>
      </c>
      <c r="Q219" s="13" t="str">
        <f t="shared" si="25"/>
        <v>OK</v>
      </c>
      <c r="V219" s="8" t="str">
        <f t="shared" si="24"/>
        <v>OK</v>
      </c>
    </row>
    <row r="220" spans="2:22" x14ac:dyDescent="0.35">
      <c r="B220" s="8" t="str">
        <f>Data_Checks!B220</f>
        <v>MALDONADO</v>
      </c>
      <c r="C220" s="9">
        <f>Data_Checks!C220</f>
        <v>46</v>
      </c>
      <c r="D220" s="10" t="str">
        <f>IF(AND(Data_Checks!D220&lt;&gt;"F",Data_Checks!D220&lt;&gt;"M"),D219,Data_Checks!D220)</f>
        <v>F</v>
      </c>
      <c r="E220" s="2" t="str">
        <f>IF(Data_Checks!E220="",E219,Data_Checks!E220)</f>
        <v>Education Loan</v>
      </c>
      <c r="F220" s="54">
        <f>IF(Data_Checks!F220="",F219,ABS(Data_Checks!F220))</f>
        <v>10000000</v>
      </c>
      <c r="G220" s="11" t="str">
        <f>IF(Data_Checks!G220="",G219,Data_Checks!G220)</f>
        <v>No</v>
      </c>
      <c r="H220" s="13">
        <f>Data_Checks!H220</f>
        <v>-1.2764611156485297</v>
      </c>
      <c r="M220" s="15" t="str">
        <f t="shared" si="20"/>
        <v>OK</v>
      </c>
      <c r="N220" s="10" t="str">
        <f t="shared" si="21"/>
        <v>OK</v>
      </c>
      <c r="O220" s="10" t="str">
        <f t="shared" si="22"/>
        <v>OK</v>
      </c>
      <c r="P220" s="10" t="str">
        <f t="shared" si="23"/>
        <v>OK</v>
      </c>
      <c r="Q220" s="13" t="str">
        <f t="shared" si="25"/>
        <v>OK</v>
      </c>
      <c r="V220" s="8" t="str">
        <f t="shared" si="24"/>
        <v>OK</v>
      </c>
    </row>
    <row r="221" spans="2:22" x14ac:dyDescent="0.35">
      <c r="B221" s="8" t="str">
        <f>Data_Checks!B221</f>
        <v>MANN</v>
      </c>
      <c r="C221" s="9">
        <f>Data_Checks!C221</f>
        <v>46</v>
      </c>
      <c r="D221" s="10" t="str">
        <f>IF(AND(Data_Checks!D221&lt;&gt;"F",Data_Checks!D221&lt;&gt;"M"),D220,Data_Checks!D221)</f>
        <v>M</v>
      </c>
      <c r="E221" s="2" t="str">
        <f>IF(Data_Checks!E221="",E220,Data_Checks!E221)</f>
        <v>Home Loan</v>
      </c>
      <c r="F221" s="54">
        <f>IF(Data_Checks!F221="",F220,ABS(Data_Checks!F221))</f>
        <v>14000000</v>
      </c>
      <c r="G221" s="11" t="str">
        <f>IF(Data_Checks!G221="",G220,Data_Checks!G221)</f>
        <v>No</v>
      </c>
      <c r="H221" s="13">
        <f>Data_Checks!H221</f>
        <v>0.13528544783595187</v>
      </c>
      <c r="M221" s="15" t="str">
        <f t="shared" si="20"/>
        <v>OK</v>
      </c>
      <c r="N221" s="10" t="str">
        <f t="shared" si="21"/>
        <v>OK</v>
      </c>
      <c r="O221" s="10" t="str">
        <f t="shared" si="22"/>
        <v>OK</v>
      </c>
      <c r="P221" s="10" t="str">
        <f t="shared" si="23"/>
        <v>OK</v>
      </c>
      <c r="Q221" s="13" t="str">
        <f t="shared" si="25"/>
        <v>OK</v>
      </c>
      <c r="V221" s="8" t="str">
        <f t="shared" si="24"/>
        <v>OK</v>
      </c>
    </row>
    <row r="222" spans="2:22" x14ac:dyDescent="0.35">
      <c r="B222" s="8" t="str">
        <f>Data_Checks!B222</f>
        <v>MARQUEZ</v>
      </c>
      <c r="C222" s="9">
        <f>Data_Checks!C222</f>
        <v>27</v>
      </c>
      <c r="D222" s="10" t="str">
        <f>IF(AND(Data_Checks!D222&lt;&gt;"F",Data_Checks!D222&lt;&gt;"M"),D221,Data_Checks!D222)</f>
        <v>M</v>
      </c>
      <c r="E222" s="2" t="str">
        <f>IF(Data_Checks!E222="",E221,Data_Checks!E222)</f>
        <v>Home Loan</v>
      </c>
      <c r="F222" s="54">
        <f>IF(Data_Checks!F222="",F221,ABS(Data_Checks!F222))</f>
        <v>12000000</v>
      </c>
      <c r="G222" s="11" t="str">
        <f>IF(Data_Checks!G222="",G221,Data_Checks!G222)</f>
        <v>No</v>
      </c>
      <c r="H222" s="13">
        <f>Data_Checks!H222</f>
        <v>0.491086330428191</v>
      </c>
      <c r="M222" s="15" t="str">
        <f t="shared" si="20"/>
        <v>OK</v>
      </c>
      <c r="N222" s="10" t="str">
        <f t="shared" si="21"/>
        <v>OK</v>
      </c>
      <c r="O222" s="10" t="str">
        <f t="shared" si="22"/>
        <v>OK</v>
      </c>
      <c r="P222" s="10" t="str">
        <f t="shared" si="23"/>
        <v>OK</v>
      </c>
      <c r="Q222" s="13" t="str">
        <f t="shared" si="25"/>
        <v>OK</v>
      </c>
      <c r="V222" s="8" t="str">
        <f t="shared" si="24"/>
        <v>OK</v>
      </c>
    </row>
    <row r="223" spans="2:22" x14ac:dyDescent="0.35">
      <c r="B223" s="8" t="str">
        <f>Data_Checks!B223</f>
        <v>MARSHALL</v>
      </c>
      <c r="C223" s="9">
        <f>Data_Checks!C223</f>
        <v>28</v>
      </c>
      <c r="D223" s="10" t="str">
        <f>IF(AND(Data_Checks!D223&lt;&gt;"F",Data_Checks!D223&lt;&gt;"M"),D222,Data_Checks!D223)</f>
        <v>F</v>
      </c>
      <c r="E223" s="2" t="str">
        <f>IF(Data_Checks!E223="",E222,Data_Checks!E223)</f>
        <v>Vehicle Loan</v>
      </c>
      <c r="F223" s="54">
        <f>IF(Data_Checks!F223="",F222,ABS(Data_Checks!F223))</f>
        <v>13000000</v>
      </c>
      <c r="G223" s="11" t="str">
        <f>IF(Data_Checks!G223="",G222,Data_Checks!G223)</f>
        <v>No</v>
      </c>
      <c r="H223" s="13">
        <f>Data_Checks!H223</f>
        <v>-0.21867189071975388</v>
      </c>
      <c r="M223" s="15" t="str">
        <f t="shared" si="20"/>
        <v>OK</v>
      </c>
      <c r="N223" s="10" t="str">
        <f t="shared" si="21"/>
        <v>OK</v>
      </c>
      <c r="O223" s="10" t="str">
        <f t="shared" si="22"/>
        <v>OK</v>
      </c>
      <c r="P223" s="10" t="str">
        <f t="shared" si="23"/>
        <v>OK</v>
      </c>
      <c r="Q223" s="13" t="str">
        <f t="shared" si="25"/>
        <v>OK</v>
      </c>
      <c r="V223" s="8" t="str">
        <f t="shared" si="24"/>
        <v>OK</v>
      </c>
    </row>
    <row r="224" spans="2:22" x14ac:dyDescent="0.35">
      <c r="B224" s="8" t="str">
        <f>Data_Checks!B224</f>
        <v>MARTIN</v>
      </c>
      <c r="C224" s="9">
        <f>Data_Checks!C224</f>
        <v>27</v>
      </c>
      <c r="D224" s="10" t="str">
        <f>IF(AND(Data_Checks!D224&lt;&gt;"F",Data_Checks!D224&lt;&gt;"M"),D223,Data_Checks!D224)</f>
        <v>F</v>
      </c>
      <c r="E224" s="2" t="str">
        <f>IF(Data_Checks!E224="",E223,Data_Checks!E224)</f>
        <v>Personal Loan</v>
      </c>
      <c r="F224" s="54">
        <f>IF(Data_Checks!F224="",F223,ABS(Data_Checks!F224))</f>
        <v>9000000</v>
      </c>
      <c r="G224" s="11" t="str">
        <f>IF(Data_Checks!G224="",G223,Data_Checks!G224)</f>
        <v>No</v>
      </c>
      <c r="H224" s="13">
        <f>Data_Checks!H224</f>
        <v>-0.82604214235246398</v>
      </c>
      <c r="M224" s="15" t="str">
        <f t="shared" si="20"/>
        <v>OK</v>
      </c>
      <c r="N224" s="10" t="str">
        <f t="shared" si="21"/>
        <v>OK</v>
      </c>
      <c r="O224" s="10" t="str">
        <f t="shared" si="22"/>
        <v>OK</v>
      </c>
      <c r="P224" s="10" t="str">
        <f t="shared" si="23"/>
        <v>OK</v>
      </c>
      <c r="Q224" s="13" t="str">
        <f t="shared" si="25"/>
        <v>OK</v>
      </c>
      <c r="V224" s="8" t="str">
        <f t="shared" si="24"/>
        <v>OK</v>
      </c>
    </row>
    <row r="225" spans="2:22" x14ac:dyDescent="0.35">
      <c r="B225" s="8" t="str">
        <f>Data_Checks!B225</f>
        <v>MARTINEZ</v>
      </c>
      <c r="C225" s="9">
        <f>Data_Checks!C225</f>
        <v>22</v>
      </c>
      <c r="D225" s="10" t="str">
        <f>IF(AND(Data_Checks!D225&lt;&gt;"F",Data_Checks!D225&lt;&gt;"M"),D224,Data_Checks!D225)</f>
        <v>F</v>
      </c>
      <c r="E225" s="2" t="str">
        <f>IF(Data_Checks!E225="",E224,Data_Checks!E225)</f>
        <v>Home Loan</v>
      </c>
      <c r="F225" s="54">
        <f>IF(Data_Checks!F225="",F224,ABS(Data_Checks!F225))</f>
        <v>14000000</v>
      </c>
      <c r="G225" s="11" t="str">
        <f>IF(Data_Checks!G225="",G224,Data_Checks!G225)</f>
        <v>No</v>
      </c>
      <c r="H225" s="13">
        <f>Data_Checks!H225</f>
        <v>1.1639751948682446</v>
      </c>
      <c r="M225" s="15" t="str">
        <f t="shared" si="20"/>
        <v>OK</v>
      </c>
      <c r="N225" s="10" t="str">
        <f t="shared" si="21"/>
        <v>OK</v>
      </c>
      <c r="O225" s="10" t="str">
        <f t="shared" si="22"/>
        <v>OK</v>
      </c>
      <c r="P225" s="10" t="str">
        <f t="shared" si="23"/>
        <v>OK</v>
      </c>
      <c r="Q225" s="13" t="str">
        <f t="shared" si="25"/>
        <v>OK</v>
      </c>
      <c r="V225" s="8" t="str">
        <f t="shared" si="24"/>
        <v>OK</v>
      </c>
    </row>
    <row r="226" spans="2:22" x14ac:dyDescent="0.35">
      <c r="B226" s="8" t="str">
        <f>Data_Checks!B226</f>
        <v>MASON</v>
      </c>
      <c r="C226" s="9">
        <f>Data_Checks!C226</f>
        <v>18</v>
      </c>
      <c r="D226" s="10" t="str">
        <f>IF(AND(Data_Checks!D226&lt;&gt;"F",Data_Checks!D226&lt;&gt;"M"),D225,Data_Checks!D226)</f>
        <v>F</v>
      </c>
      <c r="E226" s="2" t="str">
        <f>IF(Data_Checks!E226="",E225,Data_Checks!E226)</f>
        <v>Personal Loan</v>
      </c>
      <c r="F226" s="54">
        <f>IF(Data_Checks!F226="",F225,ABS(Data_Checks!F226))</f>
        <v>9000000</v>
      </c>
      <c r="G226" s="11" t="str">
        <f>IF(Data_Checks!G226="",G225,Data_Checks!G226)</f>
        <v>No</v>
      </c>
      <c r="H226" s="13">
        <f>Data_Checks!H226</f>
        <v>1.8216742525504348</v>
      </c>
      <c r="M226" s="15" t="str">
        <f t="shared" si="20"/>
        <v>OK</v>
      </c>
      <c r="N226" s="10" t="str">
        <f t="shared" si="21"/>
        <v>OK</v>
      </c>
      <c r="O226" s="10" t="str">
        <f t="shared" si="22"/>
        <v>OK</v>
      </c>
      <c r="P226" s="10" t="str">
        <f t="shared" si="23"/>
        <v>OK</v>
      </c>
      <c r="Q226" s="13" t="str">
        <f t="shared" si="25"/>
        <v>OK</v>
      </c>
      <c r="V226" s="8" t="str">
        <f t="shared" si="24"/>
        <v>OK</v>
      </c>
    </row>
    <row r="227" spans="2:22" x14ac:dyDescent="0.35">
      <c r="B227" s="8" t="str">
        <f>Data_Checks!B227</f>
        <v>MATTHEWS</v>
      </c>
      <c r="C227" s="9">
        <f>Data_Checks!C227</f>
        <v>27</v>
      </c>
      <c r="D227" s="10" t="str">
        <f>IF(AND(Data_Checks!D227&lt;&gt;"F",Data_Checks!D227&lt;&gt;"M"),D226,Data_Checks!D227)</f>
        <v>M</v>
      </c>
      <c r="E227" s="2" t="str">
        <f>IF(Data_Checks!E227="",E226,Data_Checks!E227)</f>
        <v>Vehicle Loan</v>
      </c>
      <c r="F227" s="54">
        <f>IF(Data_Checks!F227="",F226,ABS(Data_Checks!F227))</f>
        <v>14000000</v>
      </c>
      <c r="G227" s="11" t="str">
        <f>IF(Data_Checks!G227="",G226,Data_Checks!G227)</f>
        <v>No</v>
      </c>
      <c r="H227" s="13">
        <f>Data_Checks!H227</f>
        <v>1.343911370150916</v>
      </c>
      <c r="M227" s="15" t="str">
        <f t="shared" si="20"/>
        <v>OK</v>
      </c>
      <c r="N227" s="10" t="str">
        <f t="shared" si="21"/>
        <v>OK</v>
      </c>
      <c r="O227" s="10" t="str">
        <f t="shared" si="22"/>
        <v>OK</v>
      </c>
      <c r="P227" s="10" t="str">
        <f t="shared" si="23"/>
        <v>OK</v>
      </c>
      <c r="Q227" s="13" t="str">
        <f t="shared" si="25"/>
        <v>OK</v>
      </c>
      <c r="V227" s="8" t="str">
        <f t="shared" si="24"/>
        <v>OK</v>
      </c>
    </row>
    <row r="228" spans="2:22" x14ac:dyDescent="0.35">
      <c r="B228" s="8" t="str">
        <f>Data_Checks!B228</f>
        <v>MAY</v>
      </c>
      <c r="C228" s="9">
        <f>Data_Checks!C228</f>
        <v>38</v>
      </c>
      <c r="D228" s="10" t="str">
        <f>IF(AND(Data_Checks!D228&lt;&gt;"F",Data_Checks!D228&lt;&gt;"M"),D227,Data_Checks!D228)</f>
        <v>M</v>
      </c>
      <c r="E228" s="2" t="str">
        <f>IF(Data_Checks!E228="",E227,Data_Checks!E228)</f>
        <v>Personal Loan</v>
      </c>
      <c r="F228" s="54">
        <f>IF(Data_Checks!F228="",F227,ABS(Data_Checks!F228))</f>
        <v>12000000</v>
      </c>
      <c r="G228" s="11" t="str">
        <f>IF(Data_Checks!G228="",G227,Data_Checks!G228)</f>
        <v>No</v>
      </c>
      <c r="H228" s="13">
        <f>Data_Checks!H228</f>
        <v>0.18511171277101057</v>
      </c>
      <c r="M228" s="15" t="str">
        <f t="shared" si="20"/>
        <v>OK</v>
      </c>
      <c r="N228" s="10" t="str">
        <f t="shared" si="21"/>
        <v>OK</v>
      </c>
      <c r="O228" s="10" t="str">
        <f t="shared" si="22"/>
        <v>OK</v>
      </c>
      <c r="P228" s="10" t="str">
        <f t="shared" si="23"/>
        <v>OK</v>
      </c>
      <c r="Q228" s="13" t="str">
        <f t="shared" si="25"/>
        <v>OK</v>
      </c>
      <c r="V228" s="8" t="str">
        <f t="shared" si="24"/>
        <v>OK</v>
      </c>
    </row>
    <row r="229" spans="2:22" x14ac:dyDescent="0.35">
      <c r="B229" s="8" t="str">
        <f>Data_Checks!B229</f>
        <v>MCCARTHY</v>
      </c>
      <c r="C229" s="9">
        <f>Data_Checks!C229</f>
        <v>34</v>
      </c>
      <c r="D229" s="10" t="str">
        <f>IF(AND(Data_Checks!D229&lt;&gt;"F",Data_Checks!D229&lt;&gt;"M"),D228,Data_Checks!D229)</f>
        <v>M</v>
      </c>
      <c r="E229" s="2" t="str">
        <f>IF(Data_Checks!E229="",E228,Data_Checks!E229)</f>
        <v>Vehicle Loan</v>
      </c>
      <c r="F229" s="54">
        <f>IF(Data_Checks!F229="",F228,ABS(Data_Checks!F229))</f>
        <v>11000000</v>
      </c>
      <c r="G229" s="11" t="str">
        <f>IF(Data_Checks!G229="",G228,Data_Checks!G229)</f>
        <v>No</v>
      </c>
      <c r="H229" s="13">
        <f>Data_Checks!H229</f>
        <v>-0.54307258180328832</v>
      </c>
      <c r="M229" s="15" t="str">
        <f t="shared" si="20"/>
        <v>OK</v>
      </c>
      <c r="N229" s="10" t="str">
        <f t="shared" si="21"/>
        <v>OK</v>
      </c>
      <c r="O229" s="10" t="str">
        <f t="shared" si="22"/>
        <v>OK</v>
      </c>
      <c r="P229" s="10" t="str">
        <f t="shared" si="23"/>
        <v>OK</v>
      </c>
      <c r="Q229" s="13" t="str">
        <f t="shared" si="25"/>
        <v>OK</v>
      </c>
      <c r="V229" s="8" t="str">
        <f t="shared" si="24"/>
        <v>OK</v>
      </c>
    </row>
    <row r="230" spans="2:22" x14ac:dyDescent="0.35">
      <c r="B230" s="8" t="str">
        <f>Data_Checks!B230</f>
        <v>MCCOY</v>
      </c>
      <c r="C230" s="9">
        <f>Data_Checks!C230</f>
        <v>26</v>
      </c>
      <c r="D230" s="10" t="str">
        <f>IF(AND(Data_Checks!D230&lt;&gt;"F",Data_Checks!D230&lt;&gt;"M"),D229,Data_Checks!D230)</f>
        <v>F</v>
      </c>
      <c r="E230" s="2" t="str">
        <f>IF(Data_Checks!E230="",E229,Data_Checks!E230)</f>
        <v>Personal Loan</v>
      </c>
      <c r="F230" s="54">
        <f>IF(Data_Checks!F230="",F229,ABS(Data_Checks!F230))</f>
        <v>11000000</v>
      </c>
      <c r="G230" s="11" t="str">
        <f>IF(Data_Checks!G230="",G229,Data_Checks!G230)</f>
        <v>No</v>
      </c>
      <c r="H230" s="13">
        <f>Data_Checks!H230</f>
        <v>0.9579490338909078</v>
      </c>
      <c r="M230" s="15" t="str">
        <f t="shared" si="20"/>
        <v>OK</v>
      </c>
      <c r="N230" s="10" t="str">
        <f t="shared" si="21"/>
        <v>OK</v>
      </c>
      <c r="O230" s="10" t="str">
        <f t="shared" si="22"/>
        <v>OK</v>
      </c>
      <c r="P230" s="10" t="str">
        <f t="shared" si="23"/>
        <v>OK</v>
      </c>
      <c r="Q230" s="13" t="str">
        <f t="shared" si="25"/>
        <v>OK</v>
      </c>
      <c r="V230" s="8" t="str">
        <f t="shared" si="24"/>
        <v>OK</v>
      </c>
    </row>
    <row r="231" spans="2:22" x14ac:dyDescent="0.35">
      <c r="B231" s="8" t="str">
        <f>Data_Checks!B231</f>
        <v>MCDANIEL</v>
      </c>
      <c r="C231" s="9">
        <f>Data_Checks!C231</f>
        <v>31</v>
      </c>
      <c r="D231" s="10" t="str">
        <f>IF(AND(Data_Checks!D231&lt;&gt;"F",Data_Checks!D231&lt;&gt;"M"),D230,Data_Checks!D231)</f>
        <v>F</v>
      </c>
      <c r="E231" s="2" t="str">
        <f>IF(Data_Checks!E231="",E230,Data_Checks!E231)</f>
        <v>Vehicle Loan</v>
      </c>
      <c r="F231" s="54">
        <f>IF(Data_Checks!F231="",F230,ABS(Data_Checks!F231))</f>
        <v>12000000</v>
      </c>
      <c r="G231" s="11" t="str">
        <f>IF(Data_Checks!G231="",G230,Data_Checks!G231)</f>
        <v>No</v>
      </c>
      <c r="H231" s="13">
        <f>Data_Checks!H231</f>
        <v>7.584273741535609E-2</v>
      </c>
      <c r="M231" s="15" t="str">
        <f t="shared" si="20"/>
        <v>OK</v>
      </c>
      <c r="N231" s="10" t="str">
        <f t="shared" si="21"/>
        <v>OK</v>
      </c>
      <c r="O231" s="10" t="str">
        <f t="shared" si="22"/>
        <v>OK</v>
      </c>
      <c r="P231" s="10" t="str">
        <f t="shared" si="23"/>
        <v>OK</v>
      </c>
      <c r="Q231" s="13" t="str">
        <f t="shared" si="25"/>
        <v>OK</v>
      </c>
      <c r="V231" s="8" t="str">
        <f t="shared" si="24"/>
        <v>OK</v>
      </c>
    </row>
    <row r="232" spans="2:22" x14ac:dyDescent="0.35">
      <c r="B232" s="8" t="str">
        <f>Data_Checks!B232</f>
        <v>MCDONALD</v>
      </c>
      <c r="C232" s="9">
        <f>Data_Checks!C232</f>
        <v>45</v>
      </c>
      <c r="D232" s="10" t="str">
        <f>IF(AND(Data_Checks!D232&lt;&gt;"F",Data_Checks!D232&lt;&gt;"M"),D231,Data_Checks!D232)</f>
        <v>F</v>
      </c>
      <c r="E232" s="2" t="str">
        <f>IF(Data_Checks!E232="",E231,Data_Checks!E232)</f>
        <v>Vehicle Loan</v>
      </c>
      <c r="F232" s="54">
        <f>IF(Data_Checks!F232="",F231,ABS(Data_Checks!F232))</f>
        <v>12000000</v>
      </c>
      <c r="G232" s="11" t="str">
        <f>IF(Data_Checks!G232="",G231,Data_Checks!G232)</f>
        <v>No</v>
      </c>
      <c r="H232" s="13">
        <f>Data_Checks!H232</f>
        <v>-0.55424453567454068</v>
      </c>
      <c r="M232" s="15" t="str">
        <f t="shared" si="20"/>
        <v>OK</v>
      </c>
      <c r="N232" s="10" t="str">
        <f t="shared" si="21"/>
        <v>OK</v>
      </c>
      <c r="O232" s="10" t="str">
        <f t="shared" si="22"/>
        <v>OK</v>
      </c>
      <c r="P232" s="10" t="str">
        <f t="shared" si="23"/>
        <v>OK</v>
      </c>
      <c r="Q232" s="13" t="str">
        <f t="shared" si="25"/>
        <v>OK</v>
      </c>
      <c r="V232" s="8" t="str">
        <f t="shared" si="24"/>
        <v>OK</v>
      </c>
    </row>
    <row r="233" spans="2:22" x14ac:dyDescent="0.35">
      <c r="B233" s="8" t="str">
        <f>Data_Checks!B233</f>
        <v>MCKINNEY</v>
      </c>
      <c r="C233" s="9">
        <f>Data_Checks!C233</f>
        <v>31</v>
      </c>
      <c r="D233" s="10" t="str">
        <f>IF(AND(Data_Checks!D233&lt;&gt;"F",Data_Checks!D233&lt;&gt;"M"),D232,Data_Checks!D233)</f>
        <v>M</v>
      </c>
      <c r="E233" s="2" t="str">
        <f>IF(Data_Checks!E233="",E232,Data_Checks!E233)</f>
        <v>Personal Loan</v>
      </c>
      <c r="F233" s="54">
        <f>IF(Data_Checks!F233="",F232,ABS(Data_Checks!F233))</f>
        <v>9000000</v>
      </c>
      <c r="G233" s="11" t="str">
        <f>IF(Data_Checks!G233="",G232,Data_Checks!G233)</f>
        <v>No</v>
      </c>
      <c r="H233" s="13">
        <f>Data_Checks!H233</f>
        <v>1.0669168899838208</v>
      </c>
      <c r="M233" s="15" t="str">
        <f t="shared" si="20"/>
        <v>OK</v>
      </c>
      <c r="N233" s="10" t="str">
        <f t="shared" si="21"/>
        <v>OK</v>
      </c>
      <c r="O233" s="10" t="str">
        <f t="shared" si="22"/>
        <v>OK</v>
      </c>
      <c r="P233" s="10" t="str">
        <f t="shared" si="23"/>
        <v>OK</v>
      </c>
      <c r="Q233" s="13" t="str">
        <f t="shared" si="25"/>
        <v>OK</v>
      </c>
      <c r="V233" s="8" t="str">
        <f t="shared" si="24"/>
        <v>OK</v>
      </c>
    </row>
    <row r="234" spans="2:22" x14ac:dyDescent="0.35">
      <c r="B234" s="8" t="str">
        <f>Data_Checks!B234</f>
        <v>MEDINA</v>
      </c>
      <c r="C234" s="9">
        <f>Data_Checks!C234</f>
        <v>37</v>
      </c>
      <c r="D234" s="10" t="str">
        <f>IF(AND(Data_Checks!D234&lt;&gt;"F",Data_Checks!D234&lt;&gt;"M"),D233,Data_Checks!D234)</f>
        <v>F</v>
      </c>
      <c r="E234" s="2" t="str">
        <f>IF(Data_Checks!E234="",E233,Data_Checks!E234)</f>
        <v>Education Loan</v>
      </c>
      <c r="F234" s="54">
        <f>IF(Data_Checks!F234="",F233,ABS(Data_Checks!F234))</f>
        <v>11000000</v>
      </c>
      <c r="G234" s="11" t="str">
        <f>IF(Data_Checks!G234="",G233,Data_Checks!G234)</f>
        <v>No</v>
      </c>
      <c r="H234" s="13">
        <f>Data_Checks!H234</f>
        <v>0.67970589474331067</v>
      </c>
      <c r="M234" s="15" t="str">
        <f t="shared" si="20"/>
        <v>OK</v>
      </c>
      <c r="N234" s="10" t="str">
        <f t="shared" si="21"/>
        <v>OK</v>
      </c>
      <c r="O234" s="10" t="str">
        <f t="shared" si="22"/>
        <v>OK</v>
      </c>
      <c r="P234" s="10" t="str">
        <f t="shared" si="23"/>
        <v>OK</v>
      </c>
      <c r="Q234" s="13" t="str">
        <f t="shared" si="25"/>
        <v>OK</v>
      </c>
      <c r="V234" s="8" t="str">
        <f t="shared" si="24"/>
        <v>OK</v>
      </c>
    </row>
    <row r="235" spans="2:22" x14ac:dyDescent="0.35">
      <c r="B235" s="8" t="str">
        <f>Data_Checks!B235</f>
        <v>MEJIA</v>
      </c>
      <c r="C235" s="9">
        <f>Data_Checks!C235</f>
        <v>29</v>
      </c>
      <c r="D235" s="10" t="str">
        <f>IF(AND(Data_Checks!D235&lt;&gt;"F",Data_Checks!D235&lt;&gt;"M"),D234,Data_Checks!D235)</f>
        <v>M</v>
      </c>
      <c r="E235" s="2" t="str">
        <f>IF(Data_Checks!E235="",E234,Data_Checks!E235)</f>
        <v>Home Loan</v>
      </c>
      <c r="F235" s="54">
        <f>IF(Data_Checks!F235="",F234,ABS(Data_Checks!F235))</f>
        <v>13000000</v>
      </c>
      <c r="G235" s="11" t="str">
        <f>IF(Data_Checks!G235="",G234,Data_Checks!G235)</f>
        <v>No</v>
      </c>
      <c r="H235" s="13">
        <f>Data_Checks!H235</f>
        <v>0.46854581804400963</v>
      </c>
      <c r="M235" s="15" t="str">
        <f t="shared" si="20"/>
        <v>OK</v>
      </c>
      <c r="N235" s="10" t="str">
        <f t="shared" si="21"/>
        <v>OK</v>
      </c>
      <c r="O235" s="10" t="str">
        <f t="shared" si="22"/>
        <v>OK</v>
      </c>
      <c r="P235" s="10" t="str">
        <f t="shared" si="23"/>
        <v>OK</v>
      </c>
      <c r="Q235" s="13" t="str">
        <f t="shared" si="25"/>
        <v>OK</v>
      </c>
      <c r="V235" s="8" t="str">
        <f t="shared" si="24"/>
        <v>OK</v>
      </c>
    </row>
    <row r="236" spans="2:22" x14ac:dyDescent="0.35">
      <c r="B236" s="8" t="str">
        <f>Data_Checks!B236</f>
        <v>MENDEZ</v>
      </c>
      <c r="C236" s="9">
        <f>Data_Checks!C236</f>
        <v>23</v>
      </c>
      <c r="D236" s="10" t="str">
        <f>IF(AND(Data_Checks!D236&lt;&gt;"F",Data_Checks!D236&lt;&gt;"M"),D235,Data_Checks!D236)</f>
        <v>F</v>
      </c>
      <c r="E236" s="2" t="str">
        <f>IF(Data_Checks!E236="",E235,Data_Checks!E236)</f>
        <v>Personal Loan</v>
      </c>
      <c r="F236" s="54">
        <f>IF(Data_Checks!F236="",F235,ABS(Data_Checks!F236))</f>
        <v>12000000</v>
      </c>
      <c r="G236" s="11" t="str">
        <f>IF(Data_Checks!G236="",G235,Data_Checks!G236)</f>
        <v>No</v>
      </c>
      <c r="H236" s="13">
        <f>Data_Checks!H236</f>
        <v>0.32390819209240351</v>
      </c>
      <c r="M236" s="15" t="str">
        <f t="shared" si="20"/>
        <v>OK</v>
      </c>
      <c r="N236" s="10" t="str">
        <f t="shared" si="21"/>
        <v>OK</v>
      </c>
      <c r="O236" s="10" t="str">
        <f t="shared" si="22"/>
        <v>OK</v>
      </c>
      <c r="P236" s="10" t="str">
        <f t="shared" si="23"/>
        <v>OK</v>
      </c>
      <c r="Q236" s="13" t="str">
        <f t="shared" si="25"/>
        <v>OK</v>
      </c>
      <c r="V236" s="8" t="str">
        <f t="shared" si="24"/>
        <v>OK</v>
      </c>
    </row>
    <row r="237" spans="2:22" x14ac:dyDescent="0.35">
      <c r="B237" s="8" t="str">
        <f>Data_Checks!B237</f>
        <v>MENDOZA</v>
      </c>
      <c r="C237" s="9">
        <f>Data_Checks!C237</f>
        <v>21</v>
      </c>
      <c r="D237" s="10" t="str">
        <f>IF(AND(Data_Checks!D237&lt;&gt;"F",Data_Checks!D237&lt;&gt;"M"),D236,Data_Checks!D237)</f>
        <v>M</v>
      </c>
      <c r="E237" s="2" t="str">
        <f>IF(Data_Checks!E237="",E236,Data_Checks!E237)</f>
        <v>Vehicle Loan</v>
      </c>
      <c r="F237" s="54">
        <f>IF(Data_Checks!F237="",F236,ABS(Data_Checks!F237))</f>
        <v>13000000</v>
      </c>
      <c r="G237" s="11" t="str">
        <f>IF(Data_Checks!G237="",G236,Data_Checks!G237)</f>
        <v>No</v>
      </c>
      <c r="H237" s="13">
        <f>Data_Checks!H237</f>
        <v>-1.9024423283126157E-2</v>
      </c>
      <c r="M237" s="15" t="str">
        <f t="shared" si="20"/>
        <v>OK</v>
      </c>
      <c r="N237" s="10" t="str">
        <f t="shared" si="21"/>
        <v>OK</v>
      </c>
      <c r="O237" s="10" t="str">
        <f t="shared" si="22"/>
        <v>OK</v>
      </c>
      <c r="P237" s="10" t="str">
        <f t="shared" si="23"/>
        <v>OK</v>
      </c>
      <c r="Q237" s="13" t="str">
        <f t="shared" si="25"/>
        <v>OK</v>
      </c>
      <c r="V237" s="8" t="str">
        <f t="shared" si="24"/>
        <v>OK</v>
      </c>
    </row>
    <row r="238" spans="2:22" x14ac:dyDescent="0.35">
      <c r="B238" s="8" t="str">
        <f>Data_Checks!B238</f>
        <v>MEYER</v>
      </c>
      <c r="C238" s="9">
        <f>Data_Checks!C238</f>
        <v>32</v>
      </c>
      <c r="D238" s="10" t="str">
        <f>IF(AND(Data_Checks!D238&lt;&gt;"F",Data_Checks!D238&lt;&gt;"M"),D237,Data_Checks!D238)</f>
        <v>M</v>
      </c>
      <c r="E238" s="2" t="str">
        <f>IF(Data_Checks!E238="",E237,Data_Checks!E238)</f>
        <v>Education Loan</v>
      </c>
      <c r="F238" s="54">
        <f>IF(Data_Checks!F238="",F237,ABS(Data_Checks!F238))</f>
        <v>13000000</v>
      </c>
      <c r="G238" s="11" t="str">
        <f>IF(Data_Checks!G238="",G237,Data_Checks!G238)</f>
        <v>No</v>
      </c>
      <c r="H238" s="13">
        <f>Data_Checks!H238</f>
        <v>7.1112658914097807E-2</v>
      </c>
      <c r="M238" s="15" t="str">
        <f t="shared" si="20"/>
        <v>OK</v>
      </c>
      <c r="N238" s="10" t="str">
        <f t="shared" si="21"/>
        <v>OK</v>
      </c>
      <c r="O238" s="10" t="str">
        <f t="shared" si="22"/>
        <v>OK</v>
      </c>
      <c r="P238" s="10" t="str">
        <f t="shared" si="23"/>
        <v>OK</v>
      </c>
      <c r="Q238" s="13" t="str">
        <f t="shared" si="25"/>
        <v>OK</v>
      </c>
      <c r="V238" s="8" t="str">
        <f t="shared" si="24"/>
        <v>OK</v>
      </c>
    </row>
    <row r="239" spans="2:22" x14ac:dyDescent="0.35">
      <c r="B239" s="8" t="str">
        <f>Data_Checks!B239</f>
        <v>MILES</v>
      </c>
      <c r="C239" s="9">
        <f>Data_Checks!C239</f>
        <v>32</v>
      </c>
      <c r="D239" s="10" t="str">
        <f>IF(AND(Data_Checks!D239&lt;&gt;"F",Data_Checks!D239&lt;&gt;"M"),D238,Data_Checks!D239)</f>
        <v>F</v>
      </c>
      <c r="E239" s="2" t="str">
        <f>IF(Data_Checks!E239="",E238,Data_Checks!E239)</f>
        <v>Personal Loan</v>
      </c>
      <c r="F239" s="54">
        <f>IF(Data_Checks!F239="",F238,ABS(Data_Checks!F239))</f>
        <v>13000000</v>
      </c>
      <c r="G239" s="11" t="str">
        <f>IF(Data_Checks!G239="",G238,Data_Checks!G239)</f>
        <v>No</v>
      </c>
      <c r="H239" s="13">
        <f>Data_Checks!H239</f>
        <v>0.22521255874418905</v>
      </c>
      <c r="M239" s="15" t="str">
        <f t="shared" si="20"/>
        <v>OK</v>
      </c>
      <c r="N239" s="10" t="str">
        <f t="shared" si="21"/>
        <v>OK</v>
      </c>
      <c r="O239" s="10" t="str">
        <f t="shared" si="22"/>
        <v>OK</v>
      </c>
      <c r="P239" s="10" t="str">
        <f t="shared" si="23"/>
        <v>OK</v>
      </c>
      <c r="Q239" s="13" t="str">
        <f t="shared" si="25"/>
        <v>OK</v>
      </c>
      <c r="V239" s="8" t="str">
        <f t="shared" si="24"/>
        <v>OK</v>
      </c>
    </row>
    <row r="240" spans="2:22" x14ac:dyDescent="0.35">
      <c r="B240" s="8" t="str">
        <f>Data_Checks!B240</f>
        <v>MILLS</v>
      </c>
      <c r="C240" s="9">
        <f>Data_Checks!C240</f>
        <v>36</v>
      </c>
      <c r="D240" s="10" t="str">
        <f>IF(AND(Data_Checks!D240&lt;&gt;"F",Data_Checks!D240&lt;&gt;"M"),D239,Data_Checks!D240)</f>
        <v>M</v>
      </c>
      <c r="E240" s="2" t="str">
        <f>IF(Data_Checks!E240="",E239,Data_Checks!E240)</f>
        <v>Personal Loan</v>
      </c>
      <c r="F240" s="54">
        <f>IF(Data_Checks!F240="",F239,ABS(Data_Checks!F240))</f>
        <v>11000000</v>
      </c>
      <c r="G240" s="11" t="str">
        <f>IF(Data_Checks!G240="",G239,Data_Checks!G240)</f>
        <v>No</v>
      </c>
      <c r="H240" s="13">
        <f>Data_Checks!H240</f>
        <v>0.90250636284673946</v>
      </c>
      <c r="M240" s="15" t="str">
        <f t="shared" si="20"/>
        <v>OK</v>
      </c>
      <c r="N240" s="10" t="str">
        <f t="shared" si="21"/>
        <v>OK</v>
      </c>
      <c r="O240" s="10" t="str">
        <f t="shared" si="22"/>
        <v>OK</v>
      </c>
      <c r="P240" s="10" t="str">
        <f t="shared" si="23"/>
        <v>OK</v>
      </c>
      <c r="Q240" s="13" t="str">
        <f t="shared" si="25"/>
        <v>OK</v>
      </c>
      <c r="V240" s="8" t="str">
        <f t="shared" si="24"/>
        <v>OK</v>
      </c>
    </row>
    <row r="241" spans="2:22" x14ac:dyDescent="0.35">
      <c r="B241" s="8" t="str">
        <f>Data_Checks!B241</f>
        <v>MIRANDA</v>
      </c>
      <c r="C241" s="9">
        <f>Data_Checks!C241</f>
        <v>23</v>
      </c>
      <c r="D241" s="10" t="str">
        <f>IF(AND(Data_Checks!D241&lt;&gt;"F",Data_Checks!D241&lt;&gt;"M"),D240,Data_Checks!D241)</f>
        <v>F</v>
      </c>
      <c r="E241" s="2" t="str">
        <f>IF(Data_Checks!E241="",E240,Data_Checks!E241)</f>
        <v>Home Loan</v>
      </c>
      <c r="F241" s="54">
        <f>IF(Data_Checks!F241="",F240,ABS(Data_Checks!F241))</f>
        <v>11000000</v>
      </c>
      <c r="G241" s="11" t="str">
        <f>IF(Data_Checks!G241="",G240,Data_Checks!G241)</f>
        <v>No</v>
      </c>
      <c r="H241" s="13">
        <f>Data_Checks!H241</f>
        <v>-0.89116133437064193</v>
      </c>
      <c r="M241" s="15" t="str">
        <f t="shared" si="20"/>
        <v>OK</v>
      </c>
      <c r="N241" s="10" t="str">
        <f t="shared" si="21"/>
        <v>OK</v>
      </c>
      <c r="O241" s="10" t="str">
        <f t="shared" si="22"/>
        <v>OK</v>
      </c>
      <c r="P241" s="10" t="str">
        <f t="shared" si="23"/>
        <v>OK</v>
      </c>
      <c r="Q241" s="13" t="str">
        <f t="shared" si="25"/>
        <v>OK</v>
      </c>
      <c r="V241" s="8" t="str">
        <f t="shared" si="24"/>
        <v>OK</v>
      </c>
    </row>
    <row r="242" spans="2:22" x14ac:dyDescent="0.35">
      <c r="B242" s="8" t="str">
        <f>Data_Checks!B242</f>
        <v>MITCHELL</v>
      </c>
      <c r="C242" s="9">
        <f>Data_Checks!C242</f>
        <v>57</v>
      </c>
      <c r="D242" s="10" t="str">
        <f>IF(AND(Data_Checks!D242&lt;&gt;"F",Data_Checks!D242&lt;&gt;"M"),D241,Data_Checks!D242)</f>
        <v>F</v>
      </c>
      <c r="E242" s="2" t="str">
        <f>IF(Data_Checks!E242="",E241,Data_Checks!E242)</f>
        <v>Education Loan</v>
      </c>
      <c r="F242" s="54">
        <f>IF(Data_Checks!F242="",F241,ABS(Data_Checks!F242))</f>
        <v>9000000</v>
      </c>
      <c r="G242" s="11" t="str">
        <f>IF(Data_Checks!G242="",G241,Data_Checks!G242)</f>
        <v>No</v>
      </c>
      <c r="H242" s="13">
        <f>Data_Checks!H242</f>
        <v>-0.32717472119232954</v>
      </c>
      <c r="M242" s="15" t="str">
        <f t="shared" si="20"/>
        <v>OK</v>
      </c>
      <c r="N242" s="10" t="str">
        <f t="shared" si="21"/>
        <v>OK</v>
      </c>
      <c r="O242" s="10" t="str">
        <f t="shared" si="22"/>
        <v>OK</v>
      </c>
      <c r="P242" s="10" t="str">
        <f t="shared" si="23"/>
        <v>OK</v>
      </c>
      <c r="Q242" s="13" t="str">
        <f t="shared" si="25"/>
        <v>OK</v>
      </c>
      <c r="V242" s="8" t="str">
        <f t="shared" si="24"/>
        <v>OK</v>
      </c>
    </row>
    <row r="243" spans="2:22" x14ac:dyDescent="0.35">
      <c r="B243" s="8" t="str">
        <f>Data_Checks!B243</f>
        <v>MOLINA</v>
      </c>
      <c r="C243" s="9">
        <f>Data_Checks!C243</f>
        <v>33</v>
      </c>
      <c r="D243" s="10" t="str">
        <f>IF(AND(Data_Checks!D243&lt;&gt;"F",Data_Checks!D243&lt;&gt;"M"),D242,Data_Checks!D243)</f>
        <v>M</v>
      </c>
      <c r="E243" s="2" t="str">
        <f>IF(Data_Checks!E243="",E242,Data_Checks!E243)</f>
        <v>Personal Loan</v>
      </c>
      <c r="F243" s="54">
        <f>IF(Data_Checks!F243="",F242,ABS(Data_Checks!F243))</f>
        <v>13000000</v>
      </c>
      <c r="G243" s="11" t="str">
        <f>IF(Data_Checks!G243="",G242,Data_Checks!G243)</f>
        <v>No</v>
      </c>
      <c r="H243" s="13">
        <f>Data_Checks!H243</f>
        <v>0.55302098974489988</v>
      </c>
      <c r="M243" s="15" t="str">
        <f t="shared" si="20"/>
        <v>OK</v>
      </c>
      <c r="N243" s="10" t="str">
        <f t="shared" si="21"/>
        <v>OK</v>
      </c>
      <c r="O243" s="10" t="str">
        <f t="shared" si="22"/>
        <v>OK</v>
      </c>
      <c r="P243" s="10" t="str">
        <f t="shared" si="23"/>
        <v>OK</v>
      </c>
      <c r="Q243" s="13" t="str">
        <f t="shared" si="25"/>
        <v>OK</v>
      </c>
      <c r="V243" s="8" t="str">
        <f t="shared" si="24"/>
        <v>OK</v>
      </c>
    </row>
    <row r="244" spans="2:22" x14ac:dyDescent="0.35">
      <c r="B244" s="8" t="str">
        <f>Data_Checks!B244</f>
        <v>MONTGOMERY</v>
      </c>
      <c r="C244" s="9">
        <f>Data_Checks!C244</f>
        <v>39</v>
      </c>
      <c r="D244" s="10" t="str">
        <f>IF(AND(Data_Checks!D244&lt;&gt;"F",Data_Checks!D244&lt;&gt;"M"),D243,Data_Checks!D244)</f>
        <v>F</v>
      </c>
      <c r="E244" s="2" t="str">
        <f>IF(Data_Checks!E244="",E243,Data_Checks!E244)</f>
        <v>Education Loan</v>
      </c>
      <c r="F244" s="54">
        <f>IF(Data_Checks!F244="",F243,ABS(Data_Checks!F244))</f>
        <v>10000000</v>
      </c>
      <c r="G244" s="11" t="str">
        <f>IF(Data_Checks!G244="",G243,Data_Checks!G244)</f>
        <v>No</v>
      </c>
      <c r="H244" s="13">
        <f>Data_Checks!H244</f>
        <v>-0.1346783323087517</v>
      </c>
      <c r="M244" s="15" t="str">
        <f t="shared" si="20"/>
        <v>OK</v>
      </c>
      <c r="N244" s="10" t="str">
        <f t="shared" si="21"/>
        <v>OK</v>
      </c>
      <c r="O244" s="10" t="str">
        <f t="shared" si="22"/>
        <v>OK</v>
      </c>
      <c r="P244" s="10" t="str">
        <f t="shared" si="23"/>
        <v>OK</v>
      </c>
      <c r="Q244" s="13" t="str">
        <f t="shared" si="25"/>
        <v>OK</v>
      </c>
      <c r="V244" s="8" t="str">
        <f t="shared" si="24"/>
        <v>OK</v>
      </c>
    </row>
    <row r="245" spans="2:22" x14ac:dyDescent="0.35">
      <c r="B245" s="8" t="str">
        <f>Data_Checks!B245</f>
        <v>MOORE</v>
      </c>
      <c r="C245" s="9">
        <f>Data_Checks!C245</f>
        <v>20</v>
      </c>
      <c r="D245" s="10" t="str">
        <f>IF(AND(Data_Checks!D245&lt;&gt;"F",Data_Checks!D245&lt;&gt;"M"),D244,Data_Checks!D245)</f>
        <v>M</v>
      </c>
      <c r="E245" s="2" t="str">
        <f>IF(Data_Checks!E245="",E244,Data_Checks!E245)</f>
        <v>Personal Loan</v>
      </c>
      <c r="F245" s="54">
        <f>IF(Data_Checks!F245="",F244,ABS(Data_Checks!F245))</f>
        <v>13000000</v>
      </c>
      <c r="G245" s="11" t="str">
        <f>IF(Data_Checks!G245="",G244,Data_Checks!G245)</f>
        <v>No</v>
      </c>
      <c r="H245" s="13">
        <f>Data_Checks!H245</f>
        <v>8.4690657673332587E-2</v>
      </c>
      <c r="M245" s="15" t="str">
        <f t="shared" si="20"/>
        <v>OK</v>
      </c>
      <c r="N245" s="10" t="str">
        <f t="shared" si="21"/>
        <v>OK</v>
      </c>
      <c r="O245" s="10" t="str">
        <f t="shared" si="22"/>
        <v>OK</v>
      </c>
      <c r="P245" s="10" t="str">
        <f t="shared" si="23"/>
        <v>OK</v>
      </c>
      <c r="Q245" s="13" t="str">
        <f t="shared" si="25"/>
        <v>OK</v>
      </c>
      <c r="V245" s="8" t="str">
        <f t="shared" si="24"/>
        <v>OK</v>
      </c>
    </row>
    <row r="246" spans="2:22" x14ac:dyDescent="0.35">
      <c r="B246" s="8" t="str">
        <f>Data_Checks!B246</f>
        <v>MORALES</v>
      </c>
      <c r="C246" s="9">
        <f>Data_Checks!C246</f>
        <v>49</v>
      </c>
      <c r="D246" s="10" t="str">
        <f>IF(AND(Data_Checks!D246&lt;&gt;"F",Data_Checks!D246&lt;&gt;"M"),D245,Data_Checks!D246)</f>
        <v>F</v>
      </c>
      <c r="E246" s="2" t="str">
        <f>IF(Data_Checks!E246="",E245,Data_Checks!E246)</f>
        <v>Home Loan</v>
      </c>
      <c r="F246" s="54">
        <f>IF(Data_Checks!F246="",F245,ABS(Data_Checks!F246))</f>
        <v>9000000</v>
      </c>
      <c r="G246" s="11" t="str">
        <f>IF(Data_Checks!G246="",G245,Data_Checks!G246)</f>
        <v>No</v>
      </c>
      <c r="H246" s="13">
        <f>Data_Checks!H246</f>
        <v>-1.7111915831690641</v>
      </c>
      <c r="M246" s="15" t="str">
        <f t="shared" si="20"/>
        <v>OK</v>
      </c>
      <c r="N246" s="10" t="str">
        <f t="shared" si="21"/>
        <v>OK</v>
      </c>
      <c r="O246" s="10" t="str">
        <f t="shared" si="22"/>
        <v>OK</v>
      </c>
      <c r="P246" s="10" t="str">
        <f t="shared" si="23"/>
        <v>OK</v>
      </c>
      <c r="Q246" s="13" t="str">
        <f t="shared" si="25"/>
        <v>OK</v>
      </c>
      <c r="V246" s="8" t="str">
        <f t="shared" si="24"/>
        <v>OK</v>
      </c>
    </row>
    <row r="247" spans="2:22" x14ac:dyDescent="0.35">
      <c r="B247" s="8" t="str">
        <f>Data_Checks!B247</f>
        <v>MORAN</v>
      </c>
      <c r="C247" s="9">
        <f>Data_Checks!C247</f>
        <v>40</v>
      </c>
      <c r="D247" s="10" t="str">
        <f>IF(AND(Data_Checks!D247&lt;&gt;"F",Data_Checks!D247&lt;&gt;"M"),D246,Data_Checks!D247)</f>
        <v>F</v>
      </c>
      <c r="E247" s="2" t="str">
        <f>IF(Data_Checks!E247="",E246,Data_Checks!E247)</f>
        <v>Home Loan</v>
      </c>
      <c r="F247" s="54">
        <f>IF(Data_Checks!F247="",F246,ABS(Data_Checks!F247))</f>
        <v>9000000</v>
      </c>
      <c r="G247" s="11" t="str">
        <f>IF(Data_Checks!G247="",G246,Data_Checks!G247)</f>
        <v>No</v>
      </c>
      <c r="H247" s="13">
        <f>Data_Checks!H247</f>
        <v>-0.73316340505020638</v>
      </c>
      <c r="M247" s="15" t="str">
        <f t="shared" si="20"/>
        <v>OK</v>
      </c>
      <c r="N247" s="10" t="str">
        <f t="shared" si="21"/>
        <v>OK</v>
      </c>
      <c r="O247" s="10" t="str">
        <f t="shared" si="22"/>
        <v>OK</v>
      </c>
      <c r="P247" s="10" t="str">
        <f t="shared" si="23"/>
        <v>OK</v>
      </c>
      <c r="Q247" s="13" t="str">
        <f t="shared" si="25"/>
        <v>OK</v>
      </c>
      <c r="V247" s="8" t="str">
        <f t="shared" si="24"/>
        <v>OK</v>
      </c>
    </row>
    <row r="248" spans="2:22" x14ac:dyDescent="0.35">
      <c r="B248" s="8" t="str">
        <f>Data_Checks!B248</f>
        <v>MORENO</v>
      </c>
      <c r="C248" s="9">
        <f>Data_Checks!C248</f>
        <v>36</v>
      </c>
      <c r="D248" s="10" t="str">
        <f>IF(AND(Data_Checks!D248&lt;&gt;"F",Data_Checks!D248&lt;&gt;"M"),D247,Data_Checks!D248)</f>
        <v>F</v>
      </c>
      <c r="E248" s="2" t="str">
        <f>IF(Data_Checks!E248="",E247,Data_Checks!E248)</f>
        <v>Vehicle Loan</v>
      </c>
      <c r="F248" s="54">
        <f>IF(Data_Checks!F248="",F247,ABS(Data_Checks!F248))</f>
        <v>10000000</v>
      </c>
      <c r="G248" s="11" t="str">
        <f>IF(Data_Checks!G248="",G247,Data_Checks!G248)</f>
        <v>No</v>
      </c>
      <c r="H248" s="13">
        <f>Data_Checks!H248</f>
        <v>0.35610202634844762</v>
      </c>
      <c r="M248" s="15" t="str">
        <f t="shared" si="20"/>
        <v>OK</v>
      </c>
      <c r="N248" s="10" t="str">
        <f t="shared" si="21"/>
        <v>OK</v>
      </c>
      <c r="O248" s="10" t="str">
        <f t="shared" si="22"/>
        <v>OK</v>
      </c>
      <c r="P248" s="10" t="str">
        <f t="shared" si="23"/>
        <v>OK</v>
      </c>
      <c r="Q248" s="13" t="str">
        <f t="shared" si="25"/>
        <v>OK</v>
      </c>
      <c r="V248" s="8" t="str">
        <f t="shared" si="24"/>
        <v>OK</v>
      </c>
    </row>
    <row r="249" spans="2:22" x14ac:dyDescent="0.35">
      <c r="B249" s="8" t="str">
        <f>Data_Checks!B249</f>
        <v>MORGAN</v>
      </c>
      <c r="C249" s="9">
        <f>Data_Checks!C249</f>
        <v>25</v>
      </c>
      <c r="D249" s="10" t="str">
        <f>IF(AND(Data_Checks!D249&lt;&gt;"F",Data_Checks!D249&lt;&gt;"M"),D248,Data_Checks!D249)</f>
        <v>F</v>
      </c>
      <c r="E249" s="2" t="str">
        <f>IF(Data_Checks!E249="",E248,Data_Checks!E249)</f>
        <v>Education Loan</v>
      </c>
      <c r="F249" s="54">
        <f>IF(Data_Checks!F249="",F248,ABS(Data_Checks!F249))</f>
        <v>9000000</v>
      </c>
      <c r="G249" s="11" t="str">
        <f>IF(Data_Checks!G249="",G248,Data_Checks!G249)</f>
        <v>No</v>
      </c>
      <c r="H249" s="13">
        <f>Data_Checks!H249</f>
        <v>1.1198362998969504</v>
      </c>
      <c r="M249" s="15" t="str">
        <f t="shared" si="20"/>
        <v>OK</v>
      </c>
      <c r="N249" s="10" t="str">
        <f t="shared" si="21"/>
        <v>OK</v>
      </c>
      <c r="O249" s="10" t="str">
        <f t="shared" si="22"/>
        <v>OK</v>
      </c>
      <c r="P249" s="10" t="str">
        <f t="shared" si="23"/>
        <v>OK</v>
      </c>
      <c r="Q249" s="13" t="str">
        <f t="shared" si="25"/>
        <v>OK</v>
      </c>
      <c r="V249" s="8" t="str">
        <f t="shared" si="24"/>
        <v>OK</v>
      </c>
    </row>
    <row r="250" spans="2:22" x14ac:dyDescent="0.35">
      <c r="B250" s="8" t="str">
        <f>Data_Checks!B250</f>
        <v>MORRIS</v>
      </c>
      <c r="C250" s="9">
        <f>Data_Checks!C250</f>
        <v>21</v>
      </c>
      <c r="D250" s="10" t="str">
        <f>IF(AND(Data_Checks!D250&lt;&gt;"F",Data_Checks!D250&lt;&gt;"M"),D249,Data_Checks!D250)</f>
        <v>M</v>
      </c>
      <c r="E250" s="2" t="str">
        <f>IF(Data_Checks!E250="",E249,Data_Checks!E250)</f>
        <v>Education Loan</v>
      </c>
      <c r="F250" s="54">
        <f>IF(Data_Checks!F250="",F249,ABS(Data_Checks!F250))</f>
        <v>8000000</v>
      </c>
      <c r="G250" s="11" t="str">
        <f>IF(Data_Checks!G250="",G249,Data_Checks!G250)</f>
        <v>No</v>
      </c>
      <c r="H250" s="13">
        <f>Data_Checks!H250</f>
        <v>-1.406017699183113</v>
      </c>
      <c r="M250" s="15" t="str">
        <f t="shared" si="20"/>
        <v>OK</v>
      </c>
      <c r="N250" s="10" t="str">
        <f t="shared" si="21"/>
        <v>OK</v>
      </c>
      <c r="O250" s="10" t="str">
        <f t="shared" si="22"/>
        <v>OK</v>
      </c>
      <c r="P250" s="10" t="str">
        <f t="shared" si="23"/>
        <v>OK</v>
      </c>
      <c r="Q250" s="13" t="str">
        <f t="shared" si="25"/>
        <v>OK</v>
      </c>
      <c r="V250" s="8" t="str">
        <f t="shared" si="24"/>
        <v>OK</v>
      </c>
    </row>
    <row r="251" spans="2:22" x14ac:dyDescent="0.35">
      <c r="B251" s="8" t="str">
        <f>Data_Checks!B251</f>
        <v>MORRISON</v>
      </c>
      <c r="C251" s="9">
        <f>Data_Checks!C251</f>
        <v>27</v>
      </c>
      <c r="D251" s="10" t="str">
        <f>IF(AND(Data_Checks!D251&lt;&gt;"F",Data_Checks!D251&lt;&gt;"M"),D250,Data_Checks!D251)</f>
        <v>M</v>
      </c>
      <c r="E251" s="2" t="str">
        <f>IF(Data_Checks!E251="",E250,Data_Checks!E251)</f>
        <v>Education Loan</v>
      </c>
      <c r="F251" s="54">
        <f>IF(Data_Checks!F251="",F250,ABS(Data_Checks!F251))</f>
        <v>9000000</v>
      </c>
      <c r="G251" s="11" t="str">
        <f>IF(Data_Checks!G251="",G250,Data_Checks!G251)</f>
        <v>No</v>
      </c>
      <c r="H251" s="13">
        <f>Data_Checks!H251</f>
        <v>-0.2236557369741099</v>
      </c>
      <c r="M251" s="15" t="str">
        <f t="shared" si="20"/>
        <v>OK</v>
      </c>
      <c r="N251" s="10" t="str">
        <f t="shared" si="21"/>
        <v>OK</v>
      </c>
      <c r="O251" s="10" t="str">
        <f t="shared" si="22"/>
        <v>OK</v>
      </c>
      <c r="P251" s="10" t="str">
        <f t="shared" si="23"/>
        <v>OK</v>
      </c>
      <c r="Q251" s="13" t="str">
        <f t="shared" si="25"/>
        <v>OK</v>
      </c>
      <c r="V251" s="8" t="str">
        <f t="shared" si="24"/>
        <v>OK</v>
      </c>
    </row>
    <row r="252" spans="2:22" x14ac:dyDescent="0.35">
      <c r="B252" s="8" t="str">
        <f>Data_Checks!B252</f>
        <v>MUNOZ</v>
      </c>
      <c r="C252" s="9">
        <f>Data_Checks!C252</f>
        <v>51</v>
      </c>
      <c r="D252" s="10" t="str">
        <f>IF(AND(Data_Checks!D252&lt;&gt;"F",Data_Checks!D252&lt;&gt;"M"),D251,Data_Checks!D252)</f>
        <v>F</v>
      </c>
      <c r="E252" s="2" t="str">
        <f>IF(Data_Checks!E252="",E251,Data_Checks!E252)</f>
        <v>Home Loan</v>
      </c>
      <c r="F252" s="54">
        <f>IF(Data_Checks!F252="",F251,ABS(Data_Checks!F252))</f>
        <v>9000000</v>
      </c>
      <c r="G252" s="11" t="str">
        <f>IF(Data_Checks!G252="",G251,Data_Checks!G252)</f>
        <v>No</v>
      </c>
      <c r="H252" s="13">
        <f>Data_Checks!H252</f>
        <v>1.0795969476957414</v>
      </c>
      <c r="M252" s="15" t="str">
        <f t="shared" si="20"/>
        <v>OK</v>
      </c>
      <c r="N252" s="10" t="str">
        <f t="shared" si="21"/>
        <v>OK</v>
      </c>
      <c r="O252" s="10" t="str">
        <f t="shared" si="22"/>
        <v>OK</v>
      </c>
      <c r="P252" s="10" t="str">
        <f t="shared" si="23"/>
        <v>OK</v>
      </c>
      <c r="Q252" s="13" t="str">
        <f t="shared" si="25"/>
        <v>OK</v>
      </c>
      <c r="V252" s="8" t="str">
        <f t="shared" si="24"/>
        <v>OK</v>
      </c>
    </row>
    <row r="253" spans="2:22" x14ac:dyDescent="0.35">
      <c r="B253" s="8" t="str">
        <f>Data_Checks!B253</f>
        <v>MURPHY</v>
      </c>
      <c r="C253" s="9">
        <f>Data_Checks!C253</f>
        <v>41</v>
      </c>
      <c r="D253" s="10" t="str">
        <f>IF(AND(Data_Checks!D253&lt;&gt;"F",Data_Checks!D253&lt;&gt;"M"),D252,Data_Checks!D253)</f>
        <v>F</v>
      </c>
      <c r="E253" s="2" t="str">
        <f>IF(Data_Checks!E253="",E252,Data_Checks!E253)</f>
        <v>Vehicle Loan</v>
      </c>
      <c r="F253" s="54">
        <f>IF(Data_Checks!F253="",F252,ABS(Data_Checks!F253))</f>
        <v>13000000</v>
      </c>
      <c r="G253" s="11" t="str">
        <f>IF(Data_Checks!G253="",G252,Data_Checks!G253)</f>
        <v>No</v>
      </c>
      <c r="H253" s="13">
        <f>Data_Checks!H253</f>
        <v>-1.4906976256412763</v>
      </c>
      <c r="M253" s="15" t="str">
        <f t="shared" si="20"/>
        <v>OK</v>
      </c>
      <c r="N253" s="10" t="str">
        <f t="shared" si="21"/>
        <v>OK</v>
      </c>
      <c r="O253" s="10" t="str">
        <f t="shared" si="22"/>
        <v>OK</v>
      </c>
      <c r="P253" s="10" t="str">
        <f t="shared" si="23"/>
        <v>OK</v>
      </c>
      <c r="Q253" s="13" t="str">
        <f t="shared" si="25"/>
        <v>OK</v>
      </c>
      <c r="V253" s="8" t="str">
        <f t="shared" si="24"/>
        <v>OK</v>
      </c>
    </row>
    <row r="254" spans="2:22" x14ac:dyDescent="0.35">
      <c r="B254" s="8" t="str">
        <f>Data_Checks!B254</f>
        <v>MURRAY</v>
      </c>
      <c r="C254" s="9">
        <f>Data_Checks!C254</f>
        <v>25</v>
      </c>
      <c r="D254" s="10" t="str">
        <f>IF(AND(Data_Checks!D254&lt;&gt;"F",Data_Checks!D254&lt;&gt;"M"),D253,Data_Checks!D254)</f>
        <v>M</v>
      </c>
      <c r="E254" s="2" t="str">
        <f>IF(Data_Checks!E254="",E253,Data_Checks!E254)</f>
        <v>Personal Loan</v>
      </c>
      <c r="F254" s="54">
        <f>IF(Data_Checks!F254="",F253,ABS(Data_Checks!F254))</f>
        <v>11000000</v>
      </c>
      <c r="G254" s="11" t="str">
        <f>IF(Data_Checks!G254="",G253,Data_Checks!G254)</f>
        <v>No</v>
      </c>
      <c r="H254" s="13">
        <f>Data_Checks!H254</f>
        <v>0.48199073818415067</v>
      </c>
      <c r="M254" s="15" t="str">
        <f t="shared" si="20"/>
        <v>OK</v>
      </c>
      <c r="N254" s="10" t="str">
        <f t="shared" si="21"/>
        <v>OK</v>
      </c>
      <c r="O254" s="10" t="str">
        <f t="shared" si="22"/>
        <v>OK</v>
      </c>
      <c r="P254" s="10" t="str">
        <f t="shared" si="23"/>
        <v>OK</v>
      </c>
      <c r="Q254" s="13" t="str">
        <f t="shared" si="25"/>
        <v>OK</v>
      </c>
      <c r="V254" s="8" t="str">
        <f t="shared" si="24"/>
        <v>OK</v>
      </c>
    </row>
    <row r="255" spans="2:22" x14ac:dyDescent="0.35">
      <c r="B255" s="8" t="str">
        <f>Data_Checks!B255</f>
        <v>MYERS</v>
      </c>
      <c r="C255" s="9">
        <f>Data_Checks!C255</f>
        <v>31</v>
      </c>
      <c r="D255" s="10" t="str">
        <f>IF(AND(Data_Checks!D255&lt;&gt;"F",Data_Checks!D255&lt;&gt;"M"),D254,Data_Checks!D255)</f>
        <v>F</v>
      </c>
      <c r="E255" s="2" t="str">
        <f>IF(Data_Checks!E255="",E254,Data_Checks!E255)</f>
        <v>Personal Loan</v>
      </c>
      <c r="F255" s="54">
        <f>IF(Data_Checks!F255="",F254,ABS(Data_Checks!F255))</f>
        <v>10000000</v>
      </c>
      <c r="G255" s="11" t="str">
        <f>IF(Data_Checks!G255="",G254,Data_Checks!G255)</f>
        <v>No</v>
      </c>
      <c r="H255" s="13">
        <f>Data_Checks!H255</f>
        <v>-0.74473223800007737</v>
      </c>
      <c r="M255" s="15" t="str">
        <f t="shared" si="20"/>
        <v>OK</v>
      </c>
      <c r="N255" s="10" t="str">
        <f t="shared" si="21"/>
        <v>OK</v>
      </c>
      <c r="O255" s="10" t="str">
        <f t="shared" si="22"/>
        <v>OK</v>
      </c>
      <c r="P255" s="10" t="str">
        <f t="shared" si="23"/>
        <v>OK</v>
      </c>
      <c r="Q255" s="13" t="str">
        <f t="shared" si="25"/>
        <v>OK</v>
      </c>
      <c r="V255" s="8" t="str">
        <f t="shared" si="24"/>
        <v>OK</v>
      </c>
    </row>
    <row r="256" spans="2:22" x14ac:dyDescent="0.35">
      <c r="B256" s="8" t="str">
        <f>Data_Checks!B256</f>
        <v>NAVARRO</v>
      </c>
      <c r="C256" s="9">
        <f>Data_Checks!C256</f>
        <v>52</v>
      </c>
      <c r="D256" s="10" t="str">
        <f>IF(AND(Data_Checks!D256&lt;&gt;"F",Data_Checks!D256&lt;&gt;"M"),D255,Data_Checks!D256)</f>
        <v>F</v>
      </c>
      <c r="E256" s="2" t="str">
        <f>IF(Data_Checks!E256="",E255,Data_Checks!E256)</f>
        <v>Vehicle Loan</v>
      </c>
      <c r="F256" s="54">
        <f>IF(Data_Checks!F256="",F255,ABS(Data_Checks!F256))</f>
        <v>12000000</v>
      </c>
      <c r="G256" s="11" t="str">
        <f>IF(Data_Checks!G256="",G255,Data_Checks!G256)</f>
        <v>No</v>
      </c>
      <c r="H256" s="13">
        <f>Data_Checks!H256</f>
        <v>-0.25895259419910899</v>
      </c>
      <c r="M256" s="15" t="str">
        <f t="shared" si="20"/>
        <v>OK</v>
      </c>
      <c r="N256" s="10" t="str">
        <f t="shared" si="21"/>
        <v>OK</v>
      </c>
      <c r="O256" s="10" t="str">
        <f t="shared" si="22"/>
        <v>OK</v>
      </c>
      <c r="P256" s="10" t="str">
        <f t="shared" si="23"/>
        <v>OK</v>
      </c>
      <c r="Q256" s="13" t="str">
        <f t="shared" si="25"/>
        <v>OK</v>
      </c>
      <c r="V256" s="8" t="str">
        <f t="shared" si="24"/>
        <v>OK</v>
      </c>
    </row>
    <row r="257" spans="2:22" x14ac:dyDescent="0.35">
      <c r="B257" s="8" t="str">
        <f>Data_Checks!B257</f>
        <v>NEAL</v>
      </c>
      <c r="C257" s="9">
        <f>Data_Checks!C257</f>
        <v>30</v>
      </c>
      <c r="D257" s="10" t="str">
        <f>IF(AND(Data_Checks!D257&lt;&gt;"F",Data_Checks!D257&lt;&gt;"M"),D256,Data_Checks!D257)</f>
        <v>M</v>
      </c>
      <c r="E257" s="2" t="str">
        <f>IF(Data_Checks!E257="",E256,Data_Checks!E257)</f>
        <v>Vehicle Loan</v>
      </c>
      <c r="F257" s="54">
        <f>IF(Data_Checks!F257="",F256,ABS(Data_Checks!F257))</f>
        <v>10000000</v>
      </c>
      <c r="G257" s="11" t="str">
        <f>IF(Data_Checks!G257="",G256,Data_Checks!G257)</f>
        <v>No</v>
      </c>
      <c r="H257" s="13">
        <f>Data_Checks!H257</f>
        <v>1.2573324920346884</v>
      </c>
      <c r="M257" s="15" t="str">
        <f t="shared" si="20"/>
        <v>OK</v>
      </c>
      <c r="N257" s="10" t="str">
        <f t="shared" si="21"/>
        <v>OK</v>
      </c>
      <c r="O257" s="10" t="str">
        <f t="shared" si="22"/>
        <v>OK</v>
      </c>
      <c r="P257" s="10" t="str">
        <f t="shared" si="23"/>
        <v>OK</v>
      </c>
      <c r="Q257" s="13" t="str">
        <f t="shared" si="25"/>
        <v>OK</v>
      </c>
      <c r="V257" s="8" t="str">
        <f t="shared" si="24"/>
        <v>OK</v>
      </c>
    </row>
    <row r="258" spans="2:22" x14ac:dyDescent="0.35">
      <c r="B258" s="8" t="str">
        <f>Data_Checks!B258</f>
        <v>NELSON</v>
      </c>
      <c r="C258" s="9">
        <f>Data_Checks!C258</f>
        <v>53</v>
      </c>
      <c r="D258" s="10" t="str">
        <f>IF(AND(Data_Checks!D258&lt;&gt;"F",Data_Checks!D258&lt;&gt;"M"),D257,Data_Checks!D258)</f>
        <v>M</v>
      </c>
      <c r="E258" s="2" t="str">
        <f>IF(Data_Checks!E258="",E257,Data_Checks!E258)</f>
        <v>Education Loan</v>
      </c>
      <c r="F258" s="54">
        <f>IF(Data_Checks!F258="",F257,ABS(Data_Checks!F258))</f>
        <v>12000000</v>
      </c>
      <c r="G258" s="11" t="str">
        <f>IF(Data_Checks!G258="",G257,Data_Checks!G258)</f>
        <v>No</v>
      </c>
      <c r="H258" s="13">
        <f>Data_Checks!H258</f>
        <v>1.026197507165385</v>
      </c>
      <c r="M258" s="15" t="str">
        <f t="shared" si="20"/>
        <v>OK</v>
      </c>
      <c r="N258" s="10" t="str">
        <f t="shared" si="21"/>
        <v>OK</v>
      </c>
      <c r="O258" s="10" t="str">
        <f t="shared" si="22"/>
        <v>OK</v>
      </c>
      <c r="P258" s="10" t="str">
        <f t="shared" si="23"/>
        <v>OK</v>
      </c>
      <c r="Q258" s="13" t="str">
        <f t="shared" si="25"/>
        <v>OK</v>
      </c>
      <c r="V258" s="8" t="str">
        <f t="shared" si="24"/>
        <v>OK</v>
      </c>
    </row>
    <row r="259" spans="2:22" x14ac:dyDescent="0.35">
      <c r="B259" s="8" t="str">
        <f>Data_Checks!B259</f>
        <v>NEWMAN</v>
      </c>
      <c r="C259" s="9">
        <f>Data_Checks!C259</f>
        <v>50</v>
      </c>
      <c r="D259" s="10" t="str">
        <f>IF(AND(Data_Checks!D259&lt;&gt;"F",Data_Checks!D259&lt;&gt;"M"),D258,Data_Checks!D259)</f>
        <v>M</v>
      </c>
      <c r="E259" s="2" t="str">
        <f>IF(Data_Checks!E259="",E258,Data_Checks!E259)</f>
        <v>Home Loan</v>
      </c>
      <c r="F259" s="54">
        <f>IF(Data_Checks!F259="",F258,ABS(Data_Checks!F259))</f>
        <v>11000000</v>
      </c>
      <c r="G259" s="11" t="str">
        <f>IF(Data_Checks!G259="",G258,Data_Checks!G259)</f>
        <v>No</v>
      </c>
      <c r="H259" s="13">
        <f>Data_Checks!H259</f>
        <v>1.7638921428416072</v>
      </c>
      <c r="M259" s="15" t="str">
        <f t="shared" si="20"/>
        <v>OK</v>
      </c>
      <c r="N259" s="10" t="str">
        <f t="shared" si="21"/>
        <v>OK</v>
      </c>
      <c r="O259" s="10" t="str">
        <f t="shared" si="22"/>
        <v>OK</v>
      </c>
      <c r="P259" s="10" t="str">
        <f t="shared" si="23"/>
        <v>OK</v>
      </c>
      <c r="Q259" s="13" t="str">
        <f t="shared" si="25"/>
        <v>OK</v>
      </c>
      <c r="V259" s="8" t="str">
        <f t="shared" si="24"/>
        <v>OK</v>
      </c>
    </row>
    <row r="260" spans="2:22" x14ac:dyDescent="0.35">
      <c r="B260" s="8" t="str">
        <f>Data_Checks!B260</f>
        <v>NGUYEN</v>
      </c>
      <c r="C260" s="9">
        <f>Data_Checks!C260</f>
        <v>29</v>
      </c>
      <c r="D260" s="10" t="str">
        <f>IF(AND(Data_Checks!D260&lt;&gt;"F",Data_Checks!D260&lt;&gt;"M"),D259,Data_Checks!D260)</f>
        <v>M</v>
      </c>
      <c r="E260" s="2" t="str">
        <f>IF(Data_Checks!E260="",E259,Data_Checks!E260)</f>
        <v>Vehicle Loan</v>
      </c>
      <c r="F260" s="54">
        <f>IF(Data_Checks!F260="",F259,ABS(Data_Checks!F260))</f>
        <v>14000000</v>
      </c>
      <c r="G260" s="11" t="str">
        <f>IF(Data_Checks!G260="",G259,Data_Checks!G260)</f>
        <v>No</v>
      </c>
      <c r="H260" s="13">
        <f>Data_Checks!H260</f>
        <v>-0.48203163400622895</v>
      </c>
      <c r="M260" s="15" t="str">
        <f t="shared" ref="M260:M323" si="26">IF(C260&lt;0,"Negative",IF(C260=0,"Zero",IF(C260&gt;100,"Unreasonably High",IF(C260="","Blank","OK"))))</f>
        <v>OK</v>
      </c>
      <c r="N260" s="10" t="str">
        <f t="shared" ref="N260:N323" si="27">IF(D260="","Blank",IF(D260="F","OK",IF(D260="M","OK","Unreasonable")))</f>
        <v>OK</v>
      </c>
      <c r="O260" s="10" t="str">
        <f t="shared" ref="O260:O323" si="28">IF(E260="Education Loan","OK",IF(E260="Home Loan","OK",IF(E260="Personal Loan","OK",IF(E260="Vehicle Loan","OK",IF(E260="","Blank","Unreasonable")))))</f>
        <v>OK</v>
      </c>
      <c r="P260" s="10" t="str">
        <f t="shared" ref="P260:P323" si="29">IF(F260="","Blank",IF(F260&lt;0,"Negative",IF(F260=0,"Zero",IF(F260&gt;10^9,"Very High","OK"))))</f>
        <v>OK</v>
      </c>
      <c r="Q260" s="13" t="str">
        <f t="shared" si="25"/>
        <v>OK</v>
      </c>
      <c r="V260" s="8" t="str">
        <f t="shared" ref="V260:V323" si="30">IF(VLOOKUP(C260,$J$4:$J$46,1,0)=C260,"OK","Check")</f>
        <v>OK</v>
      </c>
    </row>
    <row r="261" spans="2:22" x14ac:dyDescent="0.35">
      <c r="B261" s="8" t="str">
        <f>Data_Checks!B261</f>
        <v>NICHOLS</v>
      </c>
      <c r="C261" s="9">
        <f>Data_Checks!C261</f>
        <v>24</v>
      </c>
      <c r="D261" s="10" t="str">
        <f>IF(AND(Data_Checks!D261&lt;&gt;"F",Data_Checks!D261&lt;&gt;"M"),D260,Data_Checks!D261)</f>
        <v>M</v>
      </c>
      <c r="E261" s="2" t="str">
        <f>IF(Data_Checks!E261="",E260,Data_Checks!E261)</f>
        <v>Education Loan</v>
      </c>
      <c r="F261" s="54">
        <f>IF(Data_Checks!F261="",F260,ABS(Data_Checks!F261))</f>
        <v>9000000</v>
      </c>
      <c r="G261" s="11" t="str">
        <f>IF(Data_Checks!G261="",G260,Data_Checks!G261)</f>
        <v>No</v>
      </c>
      <c r="H261" s="13">
        <f>Data_Checks!H261</f>
        <v>-1.5126681278353551</v>
      </c>
      <c r="M261" s="15" t="str">
        <f t="shared" si="26"/>
        <v>OK</v>
      </c>
      <c r="N261" s="10" t="str">
        <f t="shared" si="27"/>
        <v>OK</v>
      </c>
      <c r="O261" s="10" t="str">
        <f t="shared" si="28"/>
        <v>OK</v>
      </c>
      <c r="P261" s="10" t="str">
        <f t="shared" si="29"/>
        <v>OK</v>
      </c>
      <c r="Q261" s="13" t="str">
        <f t="shared" ref="Q261:Q324" si="31">IF(G261="","Blank",IF(G261="Yes","OK",IF(G261="No","OK","Unreasonable")))</f>
        <v>OK</v>
      </c>
      <c r="V261" s="8" t="str">
        <f t="shared" si="30"/>
        <v>OK</v>
      </c>
    </row>
    <row r="262" spans="2:22" x14ac:dyDescent="0.35">
      <c r="B262" s="8" t="str">
        <f>Data_Checks!B262</f>
        <v>NORRIS</v>
      </c>
      <c r="C262" s="9">
        <f>Data_Checks!C262</f>
        <v>41</v>
      </c>
      <c r="D262" s="10" t="str">
        <f>IF(AND(Data_Checks!D262&lt;&gt;"F",Data_Checks!D262&lt;&gt;"M"),D261,Data_Checks!D262)</f>
        <v>M</v>
      </c>
      <c r="E262" s="2" t="str">
        <f>IF(Data_Checks!E262="",E261,Data_Checks!E262)</f>
        <v>Home Loan</v>
      </c>
      <c r="F262" s="54">
        <f>IF(Data_Checks!F262="",F261,ABS(Data_Checks!F262))</f>
        <v>11000000</v>
      </c>
      <c r="G262" s="11" t="str">
        <f>IF(Data_Checks!G262="",G261,Data_Checks!G262)</f>
        <v>No</v>
      </c>
      <c r="H262" s="13">
        <f>Data_Checks!H262</f>
        <v>-0.50308425574603466</v>
      </c>
      <c r="M262" s="15" t="str">
        <f t="shared" si="26"/>
        <v>OK</v>
      </c>
      <c r="N262" s="10" t="str">
        <f t="shared" si="27"/>
        <v>OK</v>
      </c>
      <c r="O262" s="10" t="str">
        <f t="shared" si="28"/>
        <v>OK</v>
      </c>
      <c r="P262" s="10" t="str">
        <f t="shared" si="29"/>
        <v>OK</v>
      </c>
      <c r="Q262" s="13" t="str">
        <f t="shared" si="31"/>
        <v>OK</v>
      </c>
      <c r="V262" s="8" t="str">
        <f t="shared" si="30"/>
        <v>OK</v>
      </c>
    </row>
    <row r="263" spans="2:22" x14ac:dyDescent="0.35">
      <c r="B263" s="8" t="str">
        <f>Data_Checks!B263</f>
        <v>NUNEZ</v>
      </c>
      <c r="C263" s="9">
        <f>Data_Checks!C263</f>
        <v>56</v>
      </c>
      <c r="D263" s="10" t="str">
        <f>IF(AND(Data_Checks!D263&lt;&gt;"F",Data_Checks!D263&lt;&gt;"M"),D262,Data_Checks!D263)</f>
        <v>F</v>
      </c>
      <c r="E263" s="2" t="str">
        <f>IF(Data_Checks!E263="",E262,Data_Checks!E263)</f>
        <v>Personal Loan</v>
      </c>
      <c r="F263" s="54">
        <f>IF(Data_Checks!F263="",F262,ABS(Data_Checks!F263))</f>
        <v>9000000</v>
      </c>
      <c r="G263" s="11" t="str">
        <f>IF(Data_Checks!G263="",G262,Data_Checks!G263)</f>
        <v>No</v>
      </c>
      <c r="H263" s="13">
        <f>Data_Checks!H263</f>
        <v>-1.9298384602428189</v>
      </c>
      <c r="M263" s="15" t="str">
        <f t="shared" si="26"/>
        <v>OK</v>
      </c>
      <c r="N263" s="10" t="str">
        <f t="shared" si="27"/>
        <v>OK</v>
      </c>
      <c r="O263" s="10" t="str">
        <f t="shared" si="28"/>
        <v>OK</v>
      </c>
      <c r="P263" s="10" t="str">
        <f t="shared" si="29"/>
        <v>OK</v>
      </c>
      <c r="Q263" s="13" t="str">
        <f t="shared" si="31"/>
        <v>OK</v>
      </c>
      <c r="V263" s="8" t="str">
        <f t="shared" si="30"/>
        <v>OK</v>
      </c>
    </row>
    <row r="264" spans="2:22" x14ac:dyDescent="0.35">
      <c r="B264" s="8" t="str">
        <f>Data_Checks!B264</f>
        <v>OBRIEN</v>
      </c>
      <c r="C264" s="9">
        <f>Data_Checks!C264</f>
        <v>24</v>
      </c>
      <c r="D264" s="10" t="str">
        <f>IF(AND(Data_Checks!D264&lt;&gt;"F",Data_Checks!D264&lt;&gt;"M"),D263,Data_Checks!D264)</f>
        <v>F</v>
      </c>
      <c r="E264" s="2" t="str">
        <f>IF(Data_Checks!E264="",E263,Data_Checks!E264)</f>
        <v>Vehicle Loan</v>
      </c>
      <c r="F264" s="54">
        <f>IF(Data_Checks!F264="",F263,ABS(Data_Checks!F264))</f>
        <v>13000000</v>
      </c>
      <c r="G264" s="11" t="str">
        <f>IF(Data_Checks!G264="",G263,Data_Checks!G264)</f>
        <v>No</v>
      </c>
      <c r="H264" s="13">
        <f>Data_Checks!H264</f>
        <v>3.3880876240259483E-2</v>
      </c>
      <c r="M264" s="15" t="str">
        <f t="shared" si="26"/>
        <v>OK</v>
      </c>
      <c r="N264" s="10" t="str">
        <f t="shared" si="27"/>
        <v>OK</v>
      </c>
      <c r="O264" s="10" t="str">
        <f t="shared" si="28"/>
        <v>OK</v>
      </c>
      <c r="P264" s="10" t="str">
        <f t="shared" si="29"/>
        <v>OK</v>
      </c>
      <c r="Q264" s="13" t="str">
        <f t="shared" si="31"/>
        <v>OK</v>
      </c>
      <c r="V264" s="8" t="str">
        <f t="shared" si="30"/>
        <v>OK</v>
      </c>
    </row>
    <row r="265" spans="2:22" x14ac:dyDescent="0.35">
      <c r="B265" s="8" t="str">
        <f>Data_Checks!B265</f>
        <v>OCHOA</v>
      </c>
      <c r="C265" s="9">
        <f>Data_Checks!C265</f>
        <v>51</v>
      </c>
      <c r="D265" s="10" t="str">
        <f>IF(AND(Data_Checks!D265&lt;&gt;"F",Data_Checks!D265&lt;&gt;"M"),D264,Data_Checks!D265)</f>
        <v>F</v>
      </c>
      <c r="E265" s="2" t="str">
        <f>IF(Data_Checks!E265="",E264,Data_Checks!E265)</f>
        <v>Vehicle Loan</v>
      </c>
      <c r="F265" s="54">
        <f>IF(Data_Checks!F265="",F264,ABS(Data_Checks!F265))</f>
        <v>9000000</v>
      </c>
      <c r="G265" s="11" t="str">
        <f>IF(Data_Checks!G265="",G264,Data_Checks!G265)</f>
        <v>No</v>
      </c>
      <c r="H265" s="13">
        <f>Data_Checks!H265</f>
        <v>-0.6129682382225955</v>
      </c>
      <c r="M265" s="15" t="str">
        <f t="shared" si="26"/>
        <v>OK</v>
      </c>
      <c r="N265" s="10" t="str">
        <f t="shared" si="27"/>
        <v>OK</v>
      </c>
      <c r="O265" s="10" t="str">
        <f t="shared" si="28"/>
        <v>OK</v>
      </c>
      <c r="P265" s="10" t="str">
        <f t="shared" si="29"/>
        <v>OK</v>
      </c>
      <c r="Q265" s="13" t="str">
        <f t="shared" si="31"/>
        <v>OK</v>
      </c>
      <c r="V265" s="8" t="str">
        <f t="shared" si="30"/>
        <v>OK</v>
      </c>
    </row>
    <row r="266" spans="2:22" x14ac:dyDescent="0.35">
      <c r="B266" s="8" t="str">
        <f>Data_Checks!B266</f>
        <v>OLIVER</v>
      </c>
      <c r="C266" s="9">
        <f>Data_Checks!C266</f>
        <v>27</v>
      </c>
      <c r="D266" s="10" t="str">
        <f>IF(AND(Data_Checks!D266&lt;&gt;"F",Data_Checks!D266&lt;&gt;"M"),D265,Data_Checks!D266)</f>
        <v>F</v>
      </c>
      <c r="E266" s="2" t="str">
        <f>IF(Data_Checks!E266="",E265,Data_Checks!E266)</f>
        <v>Education Loan</v>
      </c>
      <c r="F266" s="54">
        <f>IF(Data_Checks!F266="",F265,ABS(Data_Checks!F266))</f>
        <v>10000000</v>
      </c>
      <c r="G266" s="11" t="str">
        <f>IF(Data_Checks!G266="",G265,Data_Checks!G266)</f>
        <v>No</v>
      </c>
      <c r="H266" s="13">
        <f>Data_Checks!H266</f>
        <v>-1.3713096563865945</v>
      </c>
      <c r="M266" s="15" t="str">
        <f t="shared" si="26"/>
        <v>OK</v>
      </c>
      <c r="N266" s="10" t="str">
        <f t="shared" si="27"/>
        <v>OK</v>
      </c>
      <c r="O266" s="10" t="str">
        <f t="shared" si="28"/>
        <v>OK</v>
      </c>
      <c r="P266" s="10" t="str">
        <f t="shared" si="29"/>
        <v>OK</v>
      </c>
      <c r="Q266" s="13" t="str">
        <f t="shared" si="31"/>
        <v>OK</v>
      </c>
      <c r="V266" s="8" t="str">
        <f t="shared" si="30"/>
        <v>OK</v>
      </c>
    </row>
    <row r="267" spans="2:22" x14ac:dyDescent="0.35">
      <c r="B267" s="8" t="str">
        <f>Data_Checks!B267</f>
        <v>OLSON</v>
      </c>
      <c r="C267" s="9">
        <f>Data_Checks!C267</f>
        <v>54</v>
      </c>
      <c r="D267" s="10" t="str">
        <f>IF(AND(Data_Checks!D267&lt;&gt;"F",Data_Checks!D267&lt;&gt;"M"),D266,Data_Checks!D267)</f>
        <v>M</v>
      </c>
      <c r="E267" s="2" t="str">
        <f>IF(Data_Checks!E267="",E266,Data_Checks!E267)</f>
        <v>Education Loan</v>
      </c>
      <c r="F267" s="54">
        <f>IF(Data_Checks!F267="",F266,ABS(Data_Checks!F267))</f>
        <v>9000000</v>
      </c>
      <c r="G267" s="11" t="str">
        <f>IF(Data_Checks!G267="",G266,Data_Checks!G267)</f>
        <v>No</v>
      </c>
      <c r="H267" s="13">
        <f>Data_Checks!H267</f>
        <v>0.75969484951633337</v>
      </c>
      <c r="M267" s="15" t="str">
        <f t="shared" si="26"/>
        <v>OK</v>
      </c>
      <c r="N267" s="10" t="str">
        <f t="shared" si="27"/>
        <v>OK</v>
      </c>
      <c r="O267" s="10" t="str">
        <f t="shared" si="28"/>
        <v>OK</v>
      </c>
      <c r="P267" s="10" t="str">
        <f t="shared" si="29"/>
        <v>OK</v>
      </c>
      <c r="Q267" s="13" t="str">
        <f t="shared" si="31"/>
        <v>OK</v>
      </c>
      <c r="V267" s="8" t="str">
        <f t="shared" si="30"/>
        <v>OK</v>
      </c>
    </row>
    <row r="268" spans="2:22" x14ac:dyDescent="0.35">
      <c r="B268" s="8" t="str">
        <f>Data_Checks!B268</f>
        <v>ORTEGA</v>
      </c>
      <c r="C268" s="9">
        <f>Data_Checks!C268</f>
        <v>23</v>
      </c>
      <c r="D268" s="10" t="str">
        <f>IF(AND(Data_Checks!D268&lt;&gt;"F",Data_Checks!D268&lt;&gt;"M"),D267,Data_Checks!D268)</f>
        <v>M</v>
      </c>
      <c r="E268" s="2" t="str">
        <f>IF(Data_Checks!E268="",E267,Data_Checks!E268)</f>
        <v>Personal Loan</v>
      </c>
      <c r="F268" s="54">
        <f>IF(Data_Checks!F268="",F267,ABS(Data_Checks!F268))</f>
        <v>13000000</v>
      </c>
      <c r="G268" s="11" t="str">
        <f>IF(Data_Checks!G268="",G267,Data_Checks!G268)</f>
        <v>No</v>
      </c>
      <c r="H268" s="13">
        <f>Data_Checks!H268</f>
        <v>0.16210827803709274</v>
      </c>
      <c r="M268" s="15" t="str">
        <f t="shared" si="26"/>
        <v>OK</v>
      </c>
      <c r="N268" s="10" t="str">
        <f t="shared" si="27"/>
        <v>OK</v>
      </c>
      <c r="O268" s="10" t="str">
        <f t="shared" si="28"/>
        <v>OK</v>
      </c>
      <c r="P268" s="10" t="str">
        <f t="shared" si="29"/>
        <v>OK</v>
      </c>
      <c r="Q268" s="13" t="str">
        <f t="shared" si="31"/>
        <v>OK</v>
      </c>
      <c r="V268" s="8" t="str">
        <f t="shared" si="30"/>
        <v>OK</v>
      </c>
    </row>
    <row r="269" spans="2:22" x14ac:dyDescent="0.35">
      <c r="B269" s="8" t="str">
        <f>Data_Checks!B269</f>
        <v>ORTIZ</v>
      </c>
      <c r="C269" s="9">
        <f>Data_Checks!C269</f>
        <v>37</v>
      </c>
      <c r="D269" s="10" t="str">
        <f>IF(AND(Data_Checks!D269&lt;&gt;"F",Data_Checks!D269&lt;&gt;"M"),D268,Data_Checks!D269)</f>
        <v>F</v>
      </c>
      <c r="E269" s="2" t="str">
        <f>IF(Data_Checks!E269="",E268,Data_Checks!E269)</f>
        <v>Education Loan</v>
      </c>
      <c r="F269" s="54">
        <f>IF(Data_Checks!F269="",F268,ABS(Data_Checks!F269))</f>
        <v>12000000</v>
      </c>
      <c r="G269" s="11" t="str">
        <f>IF(Data_Checks!G269="",G268,Data_Checks!G269)</f>
        <v>No</v>
      </c>
      <c r="H269" s="13">
        <f>Data_Checks!H269</f>
        <v>-0.82836684452301301</v>
      </c>
      <c r="M269" s="15" t="str">
        <f t="shared" si="26"/>
        <v>OK</v>
      </c>
      <c r="N269" s="10" t="str">
        <f t="shared" si="27"/>
        <v>OK</v>
      </c>
      <c r="O269" s="10" t="str">
        <f t="shared" si="28"/>
        <v>OK</v>
      </c>
      <c r="P269" s="10" t="str">
        <f t="shared" si="29"/>
        <v>OK</v>
      </c>
      <c r="Q269" s="13" t="str">
        <f t="shared" si="31"/>
        <v>OK</v>
      </c>
      <c r="V269" s="8" t="str">
        <f t="shared" si="30"/>
        <v>OK</v>
      </c>
    </row>
    <row r="270" spans="2:22" x14ac:dyDescent="0.35">
      <c r="B270" s="8" t="str">
        <f>Data_Checks!B270</f>
        <v>OWENS</v>
      </c>
      <c r="C270" s="9">
        <f>Data_Checks!C270</f>
        <v>47</v>
      </c>
      <c r="D270" s="10" t="str">
        <f>IF(AND(Data_Checks!D270&lt;&gt;"F",Data_Checks!D270&lt;&gt;"M"),D269,Data_Checks!D270)</f>
        <v>F</v>
      </c>
      <c r="E270" s="2" t="str">
        <f>IF(Data_Checks!E270="",E269,Data_Checks!E270)</f>
        <v>Personal Loan</v>
      </c>
      <c r="F270" s="54">
        <f>IF(Data_Checks!F270="",F269,ABS(Data_Checks!F270))</f>
        <v>11000000</v>
      </c>
      <c r="G270" s="11" t="str">
        <f>IF(Data_Checks!G270="",G269,Data_Checks!G270)</f>
        <v>No</v>
      </c>
      <c r="H270" s="13">
        <f>Data_Checks!H270</f>
        <v>-7.4254478004473989E-2</v>
      </c>
      <c r="M270" s="15" t="str">
        <f t="shared" si="26"/>
        <v>OK</v>
      </c>
      <c r="N270" s="10" t="str">
        <f t="shared" si="27"/>
        <v>OK</v>
      </c>
      <c r="O270" s="10" t="str">
        <f t="shared" si="28"/>
        <v>OK</v>
      </c>
      <c r="P270" s="10" t="str">
        <f t="shared" si="29"/>
        <v>OK</v>
      </c>
      <c r="Q270" s="13" t="str">
        <f t="shared" si="31"/>
        <v>OK</v>
      </c>
      <c r="V270" s="8" t="str">
        <f t="shared" si="30"/>
        <v>OK</v>
      </c>
    </row>
    <row r="271" spans="2:22" x14ac:dyDescent="0.35">
      <c r="B271" s="8" t="str">
        <f>Data_Checks!B271</f>
        <v>PADILLA</v>
      </c>
      <c r="C271" s="9">
        <f>Data_Checks!C271</f>
        <v>49</v>
      </c>
      <c r="D271" s="10" t="str">
        <f>IF(AND(Data_Checks!D271&lt;&gt;"F",Data_Checks!D271&lt;&gt;"M"),D270,Data_Checks!D271)</f>
        <v>F</v>
      </c>
      <c r="E271" s="2" t="str">
        <f>IF(Data_Checks!E271="",E270,Data_Checks!E271)</f>
        <v>Vehicle Loan</v>
      </c>
      <c r="F271" s="54">
        <f>IF(Data_Checks!F271="",F270,ABS(Data_Checks!F271))</f>
        <v>9000000</v>
      </c>
      <c r="G271" s="11" t="str">
        <f>IF(Data_Checks!G271="",G270,Data_Checks!G271)</f>
        <v>No</v>
      </c>
      <c r="H271" s="13">
        <f>Data_Checks!H271</f>
        <v>-0.21317736801742543</v>
      </c>
      <c r="M271" s="15" t="str">
        <f t="shared" si="26"/>
        <v>OK</v>
      </c>
      <c r="N271" s="10" t="str">
        <f t="shared" si="27"/>
        <v>OK</v>
      </c>
      <c r="O271" s="10" t="str">
        <f t="shared" si="28"/>
        <v>OK</v>
      </c>
      <c r="P271" s="10" t="str">
        <f t="shared" si="29"/>
        <v>OK</v>
      </c>
      <c r="Q271" s="13" t="str">
        <f t="shared" si="31"/>
        <v>OK</v>
      </c>
      <c r="V271" s="8" t="str">
        <f t="shared" si="30"/>
        <v>OK</v>
      </c>
    </row>
    <row r="272" spans="2:22" x14ac:dyDescent="0.35">
      <c r="B272" s="8" t="str">
        <f>Data_Checks!B272</f>
        <v>PAGE</v>
      </c>
      <c r="C272" s="9">
        <f>Data_Checks!C272</f>
        <v>19</v>
      </c>
      <c r="D272" s="10" t="str">
        <f>IF(AND(Data_Checks!D272&lt;&gt;"F",Data_Checks!D272&lt;&gt;"M"),D271,Data_Checks!D272)</f>
        <v>F</v>
      </c>
      <c r="E272" s="2" t="str">
        <f>IF(Data_Checks!E272="",E271,Data_Checks!E272)</f>
        <v>Home Loan</v>
      </c>
      <c r="F272" s="54">
        <f>IF(Data_Checks!F272="",F271,ABS(Data_Checks!F272))</f>
        <v>11000000</v>
      </c>
      <c r="G272" s="11" t="str">
        <f>IF(Data_Checks!G272="",G271,Data_Checks!G272)</f>
        <v>No</v>
      </c>
      <c r="H272" s="13">
        <f>Data_Checks!H272</f>
        <v>-0.51357930578786903</v>
      </c>
      <c r="M272" s="15" t="str">
        <f t="shared" si="26"/>
        <v>OK</v>
      </c>
      <c r="N272" s="10" t="str">
        <f t="shared" si="27"/>
        <v>OK</v>
      </c>
      <c r="O272" s="10" t="str">
        <f t="shared" si="28"/>
        <v>OK</v>
      </c>
      <c r="P272" s="10" t="str">
        <f t="shared" si="29"/>
        <v>OK</v>
      </c>
      <c r="Q272" s="13" t="str">
        <f t="shared" si="31"/>
        <v>OK</v>
      </c>
      <c r="V272" s="8" t="str">
        <f t="shared" si="30"/>
        <v>OK</v>
      </c>
    </row>
    <row r="273" spans="2:22" x14ac:dyDescent="0.35">
      <c r="B273" s="8" t="str">
        <f>Data_Checks!B273</f>
        <v>PALMER</v>
      </c>
      <c r="C273" s="9">
        <f>Data_Checks!C273</f>
        <v>31</v>
      </c>
      <c r="D273" s="10" t="str">
        <f>IF(AND(Data_Checks!D273&lt;&gt;"F",Data_Checks!D273&lt;&gt;"M"),D272,Data_Checks!D273)</f>
        <v>M</v>
      </c>
      <c r="E273" s="2" t="str">
        <f>IF(Data_Checks!E273="",E272,Data_Checks!E273)</f>
        <v>Education Loan</v>
      </c>
      <c r="F273" s="54">
        <f>IF(Data_Checks!F273="",F272,ABS(Data_Checks!F273))</f>
        <v>9000000</v>
      </c>
      <c r="G273" s="11" t="str">
        <f>IF(Data_Checks!G273="",G272,Data_Checks!G273)</f>
        <v>No</v>
      </c>
      <c r="H273" s="13">
        <f>Data_Checks!H273</f>
        <v>-0.46420798917043776</v>
      </c>
      <c r="M273" s="15" t="str">
        <f t="shared" si="26"/>
        <v>OK</v>
      </c>
      <c r="N273" s="10" t="str">
        <f t="shared" si="27"/>
        <v>OK</v>
      </c>
      <c r="O273" s="10" t="str">
        <f t="shared" si="28"/>
        <v>OK</v>
      </c>
      <c r="P273" s="10" t="str">
        <f t="shared" si="29"/>
        <v>OK</v>
      </c>
      <c r="Q273" s="13" t="str">
        <f t="shared" si="31"/>
        <v>OK</v>
      </c>
      <c r="V273" s="8" t="str">
        <f t="shared" si="30"/>
        <v>OK</v>
      </c>
    </row>
    <row r="274" spans="2:22" x14ac:dyDescent="0.35">
      <c r="B274" s="8" t="str">
        <f>Data_Checks!B274</f>
        <v>PARK</v>
      </c>
      <c r="C274" s="9">
        <f>Data_Checks!C274</f>
        <v>26</v>
      </c>
      <c r="D274" s="10" t="str">
        <f>IF(AND(Data_Checks!D274&lt;&gt;"F",Data_Checks!D274&lt;&gt;"M"),D273,Data_Checks!D274)</f>
        <v>M</v>
      </c>
      <c r="E274" s="2" t="str">
        <f>IF(Data_Checks!E274="",E273,Data_Checks!E274)</f>
        <v>Personal Loan</v>
      </c>
      <c r="F274" s="54">
        <f>IF(Data_Checks!F274="",F273,ABS(Data_Checks!F274))</f>
        <v>11000000</v>
      </c>
      <c r="G274" s="11" t="str">
        <f>IF(Data_Checks!G274="",G273,Data_Checks!G274)</f>
        <v>No</v>
      </c>
      <c r="H274" s="13">
        <f>Data_Checks!H274</f>
        <v>0.9217074115663686</v>
      </c>
      <c r="M274" s="15" t="str">
        <f t="shared" si="26"/>
        <v>OK</v>
      </c>
      <c r="N274" s="10" t="str">
        <f t="shared" si="27"/>
        <v>OK</v>
      </c>
      <c r="O274" s="10" t="str">
        <f t="shared" si="28"/>
        <v>OK</v>
      </c>
      <c r="P274" s="10" t="str">
        <f t="shared" si="29"/>
        <v>OK</v>
      </c>
      <c r="Q274" s="13" t="str">
        <f t="shared" si="31"/>
        <v>OK</v>
      </c>
      <c r="V274" s="8" t="str">
        <f t="shared" si="30"/>
        <v>OK</v>
      </c>
    </row>
    <row r="275" spans="2:22" x14ac:dyDescent="0.35">
      <c r="B275" s="8" t="str">
        <f>Data_Checks!B275</f>
        <v>PARKER</v>
      </c>
      <c r="C275" s="9">
        <f>Data_Checks!C275</f>
        <v>53</v>
      </c>
      <c r="D275" s="10" t="str">
        <f>IF(AND(Data_Checks!D275&lt;&gt;"F",Data_Checks!D275&lt;&gt;"M"),D274,Data_Checks!D275)</f>
        <v>M</v>
      </c>
      <c r="E275" s="2" t="str">
        <f>IF(Data_Checks!E275="",E274,Data_Checks!E275)</f>
        <v>Personal Loan</v>
      </c>
      <c r="F275" s="54">
        <f>IF(Data_Checks!F275="",F274,ABS(Data_Checks!F275))</f>
        <v>12000000</v>
      </c>
      <c r="G275" s="11" t="str">
        <f>IF(Data_Checks!G275="",G274,Data_Checks!G275)</f>
        <v>No</v>
      </c>
      <c r="H275" s="13">
        <f>Data_Checks!H275</f>
        <v>-8.2383144436909805E-2</v>
      </c>
      <c r="M275" s="15" t="str">
        <f t="shared" si="26"/>
        <v>OK</v>
      </c>
      <c r="N275" s="10" t="str">
        <f t="shared" si="27"/>
        <v>OK</v>
      </c>
      <c r="O275" s="10" t="str">
        <f t="shared" si="28"/>
        <v>OK</v>
      </c>
      <c r="P275" s="10" t="str">
        <f t="shared" si="29"/>
        <v>OK</v>
      </c>
      <c r="Q275" s="13" t="str">
        <f t="shared" si="31"/>
        <v>OK</v>
      </c>
      <c r="V275" s="8" t="str">
        <f t="shared" si="30"/>
        <v>OK</v>
      </c>
    </row>
    <row r="276" spans="2:22" x14ac:dyDescent="0.35">
      <c r="B276" s="8" t="str">
        <f>Data_Checks!B276</f>
        <v>PARKS</v>
      </c>
      <c r="C276" s="9">
        <f>Data_Checks!C276</f>
        <v>53</v>
      </c>
      <c r="D276" s="10" t="str">
        <f>IF(AND(Data_Checks!D276&lt;&gt;"F",Data_Checks!D276&lt;&gt;"M"),D275,Data_Checks!D276)</f>
        <v>F</v>
      </c>
      <c r="E276" s="2" t="str">
        <f>IF(Data_Checks!E276="",E275,Data_Checks!E276)</f>
        <v>Personal Loan</v>
      </c>
      <c r="F276" s="54">
        <f>IF(Data_Checks!F276="",F275,ABS(Data_Checks!F276))</f>
        <v>10000000</v>
      </c>
      <c r="G276" s="11" t="str">
        <f>IF(Data_Checks!G276="",G275,Data_Checks!G276)</f>
        <v>No</v>
      </c>
      <c r="H276" s="13">
        <f>Data_Checks!H276</f>
        <v>-1.1555422524715373</v>
      </c>
      <c r="M276" s="15" t="str">
        <f t="shared" si="26"/>
        <v>OK</v>
      </c>
      <c r="N276" s="10" t="str">
        <f t="shared" si="27"/>
        <v>OK</v>
      </c>
      <c r="O276" s="10" t="str">
        <f t="shared" si="28"/>
        <v>OK</v>
      </c>
      <c r="P276" s="10" t="str">
        <f t="shared" si="29"/>
        <v>OK</v>
      </c>
      <c r="Q276" s="13" t="str">
        <f t="shared" si="31"/>
        <v>OK</v>
      </c>
      <c r="V276" s="8" t="str">
        <f t="shared" si="30"/>
        <v>OK</v>
      </c>
    </row>
    <row r="277" spans="2:22" x14ac:dyDescent="0.35">
      <c r="B277" s="8" t="str">
        <f>Data_Checks!B277</f>
        <v>PATEL</v>
      </c>
      <c r="C277" s="9">
        <f>Data_Checks!C277</f>
        <v>58</v>
      </c>
      <c r="D277" s="10" t="str">
        <f>IF(AND(Data_Checks!D277&lt;&gt;"F",Data_Checks!D277&lt;&gt;"M"),D276,Data_Checks!D277)</f>
        <v>M</v>
      </c>
      <c r="E277" s="2" t="str">
        <f>IF(Data_Checks!E277="",E276,Data_Checks!E277)</f>
        <v>Home Loan</v>
      </c>
      <c r="F277" s="54">
        <f>IF(Data_Checks!F277="",F276,ABS(Data_Checks!F277))</f>
        <v>8000000</v>
      </c>
      <c r="G277" s="11" t="str">
        <f>IF(Data_Checks!G277="",G276,Data_Checks!G277)</f>
        <v>No</v>
      </c>
      <c r="H277" s="13">
        <f>Data_Checks!H277</f>
        <v>-0.53391566951796565</v>
      </c>
      <c r="M277" s="15" t="str">
        <f t="shared" si="26"/>
        <v>OK</v>
      </c>
      <c r="N277" s="10" t="str">
        <f t="shared" si="27"/>
        <v>OK</v>
      </c>
      <c r="O277" s="10" t="str">
        <f t="shared" si="28"/>
        <v>OK</v>
      </c>
      <c r="P277" s="10" t="str">
        <f t="shared" si="29"/>
        <v>OK</v>
      </c>
      <c r="Q277" s="13" t="str">
        <f t="shared" si="31"/>
        <v>OK</v>
      </c>
      <c r="V277" s="8" t="str">
        <f t="shared" si="30"/>
        <v>OK</v>
      </c>
    </row>
    <row r="278" spans="2:22" x14ac:dyDescent="0.35">
      <c r="B278" s="8" t="str">
        <f>Data_Checks!B278</f>
        <v>PATTERSON</v>
      </c>
      <c r="C278" s="9">
        <f>Data_Checks!C278</f>
        <v>40</v>
      </c>
      <c r="D278" s="10" t="str">
        <f>IF(AND(Data_Checks!D278&lt;&gt;"F",Data_Checks!D278&lt;&gt;"M"),D277,Data_Checks!D278)</f>
        <v>M</v>
      </c>
      <c r="E278" s="2" t="str">
        <f>IF(Data_Checks!E278="",E277,Data_Checks!E278)</f>
        <v>Home Loan</v>
      </c>
      <c r="F278" s="54">
        <f>IF(Data_Checks!F278="",F277,ABS(Data_Checks!F278))</f>
        <v>10000000</v>
      </c>
      <c r="G278" s="11" t="str">
        <f>IF(Data_Checks!G278="",G277,Data_Checks!G278)</f>
        <v>No</v>
      </c>
      <c r="H278" s="13">
        <f>Data_Checks!H278</f>
        <v>1.6455963366744515</v>
      </c>
      <c r="M278" s="15" t="str">
        <f t="shared" si="26"/>
        <v>OK</v>
      </c>
      <c r="N278" s="10" t="str">
        <f t="shared" si="27"/>
        <v>OK</v>
      </c>
      <c r="O278" s="10" t="str">
        <f t="shared" si="28"/>
        <v>OK</v>
      </c>
      <c r="P278" s="10" t="str">
        <f t="shared" si="29"/>
        <v>OK</v>
      </c>
      <c r="Q278" s="13" t="str">
        <f t="shared" si="31"/>
        <v>OK</v>
      </c>
      <c r="V278" s="8" t="str">
        <f t="shared" si="30"/>
        <v>OK</v>
      </c>
    </row>
    <row r="279" spans="2:22" x14ac:dyDescent="0.35">
      <c r="B279" s="8" t="str">
        <f>Data_Checks!B279</f>
        <v>PAYNE</v>
      </c>
      <c r="C279" s="9">
        <f>Data_Checks!C279</f>
        <v>44</v>
      </c>
      <c r="D279" s="10" t="str">
        <f>IF(AND(Data_Checks!D279&lt;&gt;"F",Data_Checks!D279&lt;&gt;"M"),D278,Data_Checks!D279)</f>
        <v>M</v>
      </c>
      <c r="E279" s="2" t="str">
        <f>IF(Data_Checks!E279="",E278,Data_Checks!E279)</f>
        <v>Vehicle Loan</v>
      </c>
      <c r="F279" s="54">
        <f>IF(Data_Checks!F279="",F278,ABS(Data_Checks!F279))</f>
        <v>8000000</v>
      </c>
      <c r="G279" s="11" t="str">
        <f>IF(Data_Checks!G279="",G278,Data_Checks!G279)</f>
        <v>No</v>
      </c>
      <c r="H279" s="13">
        <f>Data_Checks!H279</f>
        <v>-1.8931233507871282E-2</v>
      </c>
      <c r="M279" s="15" t="str">
        <f t="shared" si="26"/>
        <v>OK</v>
      </c>
      <c r="N279" s="10" t="str">
        <f t="shared" si="27"/>
        <v>OK</v>
      </c>
      <c r="O279" s="10" t="str">
        <f t="shared" si="28"/>
        <v>OK</v>
      </c>
      <c r="P279" s="10" t="str">
        <f t="shared" si="29"/>
        <v>OK</v>
      </c>
      <c r="Q279" s="13" t="str">
        <f t="shared" si="31"/>
        <v>OK</v>
      </c>
      <c r="V279" s="8" t="str">
        <f t="shared" si="30"/>
        <v>OK</v>
      </c>
    </row>
    <row r="280" spans="2:22" x14ac:dyDescent="0.35">
      <c r="B280" s="8" t="str">
        <f>Data_Checks!B280</f>
        <v>PEARSON</v>
      </c>
      <c r="C280" s="9">
        <f>Data_Checks!C280</f>
        <v>55</v>
      </c>
      <c r="D280" s="10" t="str">
        <f>IF(AND(Data_Checks!D280&lt;&gt;"F",Data_Checks!D280&lt;&gt;"M"),D279,Data_Checks!D280)</f>
        <v>M</v>
      </c>
      <c r="E280" s="2" t="str">
        <f>IF(Data_Checks!E280="",E279,Data_Checks!E280)</f>
        <v>Vehicle Loan</v>
      </c>
      <c r="F280" s="54">
        <f>IF(Data_Checks!F280="",F279,ABS(Data_Checks!F280))</f>
        <v>8000000</v>
      </c>
      <c r="G280" s="11" t="str">
        <f>IF(Data_Checks!G280="",G279,Data_Checks!G280)</f>
        <v>No</v>
      </c>
      <c r="H280" s="13">
        <f>Data_Checks!H280</f>
        <v>0.78759739361284808</v>
      </c>
      <c r="M280" s="15" t="str">
        <f t="shared" si="26"/>
        <v>OK</v>
      </c>
      <c r="N280" s="10" t="str">
        <f t="shared" si="27"/>
        <v>OK</v>
      </c>
      <c r="O280" s="10" t="str">
        <f t="shared" si="28"/>
        <v>OK</v>
      </c>
      <c r="P280" s="10" t="str">
        <f t="shared" si="29"/>
        <v>OK</v>
      </c>
      <c r="Q280" s="13" t="str">
        <f t="shared" si="31"/>
        <v>OK</v>
      </c>
      <c r="V280" s="8" t="str">
        <f t="shared" si="30"/>
        <v>OK</v>
      </c>
    </row>
    <row r="281" spans="2:22" x14ac:dyDescent="0.35">
      <c r="B281" s="8" t="str">
        <f>Data_Checks!B281</f>
        <v>PENA</v>
      </c>
      <c r="C281" s="9">
        <f>Data_Checks!C281</f>
        <v>24</v>
      </c>
      <c r="D281" s="10" t="str">
        <f>IF(AND(Data_Checks!D281&lt;&gt;"F",Data_Checks!D281&lt;&gt;"M"),D280,Data_Checks!D281)</f>
        <v>M</v>
      </c>
      <c r="E281" s="2" t="str">
        <f>IF(Data_Checks!E281="",E280,Data_Checks!E281)</f>
        <v>Personal Loan</v>
      </c>
      <c r="F281" s="54">
        <f>IF(Data_Checks!F281="",F280,ABS(Data_Checks!F281))</f>
        <v>9000000</v>
      </c>
      <c r="G281" s="11" t="str">
        <f>IF(Data_Checks!G281="",G280,Data_Checks!G281)</f>
        <v>No</v>
      </c>
      <c r="H281" s="13">
        <f>Data_Checks!H281</f>
        <v>-9.835341643136911E-3</v>
      </c>
      <c r="M281" s="15" t="str">
        <f t="shared" si="26"/>
        <v>OK</v>
      </c>
      <c r="N281" s="10" t="str">
        <f t="shared" si="27"/>
        <v>OK</v>
      </c>
      <c r="O281" s="10" t="str">
        <f t="shared" si="28"/>
        <v>OK</v>
      </c>
      <c r="P281" s="10" t="str">
        <f t="shared" si="29"/>
        <v>OK</v>
      </c>
      <c r="Q281" s="13" t="str">
        <f t="shared" si="31"/>
        <v>OK</v>
      </c>
      <c r="V281" s="8" t="str">
        <f t="shared" si="30"/>
        <v>OK</v>
      </c>
    </row>
    <row r="282" spans="2:22" x14ac:dyDescent="0.35">
      <c r="B282" s="8" t="str">
        <f>Data_Checks!B282</f>
        <v>PEREZ</v>
      </c>
      <c r="C282" s="9">
        <f>Data_Checks!C282</f>
        <v>44</v>
      </c>
      <c r="D282" s="10" t="str">
        <f>IF(AND(Data_Checks!D282&lt;&gt;"F",Data_Checks!D282&lt;&gt;"M"),D281,Data_Checks!D282)</f>
        <v>M</v>
      </c>
      <c r="E282" s="2" t="str">
        <f>IF(Data_Checks!E282="",E281,Data_Checks!E282)</f>
        <v>Education Loan</v>
      </c>
      <c r="F282" s="54">
        <f>IF(Data_Checks!F282="",F281,ABS(Data_Checks!F282))</f>
        <v>13000000</v>
      </c>
      <c r="G282" s="11" t="str">
        <f>IF(Data_Checks!G282="",G281,Data_Checks!G282)</f>
        <v>No</v>
      </c>
      <c r="H282" s="13">
        <f>Data_Checks!H282</f>
        <v>0.6641005440451736</v>
      </c>
      <c r="M282" s="15" t="str">
        <f t="shared" si="26"/>
        <v>OK</v>
      </c>
      <c r="N282" s="10" t="str">
        <f t="shared" si="27"/>
        <v>OK</v>
      </c>
      <c r="O282" s="10" t="str">
        <f t="shared" si="28"/>
        <v>OK</v>
      </c>
      <c r="P282" s="10" t="str">
        <f t="shared" si="29"/>
        <v>OK</v>
      </c>
      <c r="Q282" s="13" t="str">
        <f t="shared" si="31"/>
        <v>OK</v>
      </c>
      <c r="V282" s="8" t="str">
        <f t="shared" si="30"/>
        <v>OK</v>
      </c>
    </row>
    <row r="283" spans="2:22" x14ac:dyDescent="0.35">
      <c r="B283" s="8" t="str">
        <f>Data_Checks!B283</f>
        <v>PERKINS</v>
      </c>
      <c r="C283" s="9">
        <f>Data_Checks!C283</f>
        <v>54</v>
      </c>
      <c r="D283" s="10" t="str">
        <f>IF(AND(Data_Checks!D283&lt;&gt;"F",Data_Checks!D283&lt;&gt;"M"),D282,Data_Checks!D283)</f>
        <v>F</v>
      </c>
      <c r="E283" s="2" t="str">
        <f>IF(Data_Checks!E283="",E282,Data_Checks!E283)</f>
        <v>Personal Loan</v>
      </c>
      <c r="F283" s="54">
        <f>IF(Data_Checks!F283="",F282,ABS(Data_Checks!F283))</f>
        <v>9000000</v>
      </c>
      <c r="G283" s="11" t="str">
        <f>IF(Data_Checks!G283="",G282,Data_Checks!G283)</f>
        <v>No</v>
      </c>
      <c r="H283" s="13">
        <f>Data_Checks!H283</f>
        <v>-0.53121194225249235</v>
      </c>
      <c r="M283" s="15" t="str">
        <f t="shared" si="26"/>
        <v>OK</v>
      </c>
      <c r="N283" s="10" t="str">
        <f t="shared" si="27"/>
        <v>OK</v>
      </c>
      <c r="O283" s="10" t="str">
        <f t="shared" si="28"/>
        <v>OK</v>
      </c>
      <c r="P283" s="10" t="str">
        <f t="shared" si="29"/>
        <v>OK</v>
      </c>
      <c r="Q283" s="13" t="str">
        <f t="shared" si="31"/>
        <v>OK</v>
      </c>
      <c r="V283" s="8" t="str">
        <f t="shared" si="30"/>
        <v>OK</v>
      </c>
    </row>
    <row r="284" spans="2:22" x14ac:dyDescent="0.35">
      <c r="B284" s="8" t="str">
        <f>Data_Checks!B284</f>
        <v>PERRY</v>
      </c>
      <c r="C284" s="9">
        <f>Data_Checks!C284</f>
        <v>28</v>
      </c>
      <c r="D284" s="10" t="str">
        <f>IF(AND(Data_Checks!D284&lt;&gt;"F",Data_Checks!D284&lt;&gt;"M"),D283,Data_Checks!D284)</f>
        <v>M</v>
      </c>
      <c r="E284" s="2" t="str">
        <f>IF(Data_Checks!E284="",E283,Data_Checks!E284)</f>
        <v>Personal Loan</v>
      </c>
      <c r="F284" s="54">
        <f>IF(Data_Checks!F284="",F283,ABS(Data_Checks!F284))</f>
        <v>10000000</v>
      </c>
      <c r="G284" s="11" t="str">
        <f>IF(Data_Checks!G284="",G283,Data_Checks!G284)</f>
        <v>No</v>
      </c>
      <c r="H284" s="13">
        <f>Data_Checks!H284</f>
        <v>1.3741795224234945</v>
      </c>
      <c r="M284" s="15" t="str">
        <f t="shared" si="26"/>
        <v>OK</v>
      </c>
      <c r="N284" s="10" t="str">
        <f t="shared" si="27"/>
        <v>OK</v>
      </c>
      <c r="O284" s="10" t="str">
        <f t="shared" si="28"/>
        <v>OK</v>
      </c>
      <c r="P284" s="10" t="str">
        <f t="shared" si="29"/>
        <v>OK</v>
      </c>
      <c r="Q284" s="13" t="str">
        <f t="shared" si="31"/>
        <v>OK</v>
      </c>
      <c r="V284" s="8" t="str">
        <f t="shared" si="30"/>
        <v>OK</v>
      </c>
    </row>
    <row r="285" spans="2:22" x14ac:dyDescent="0.35">
      <c r="B285" s="8" t="str">
        <f>Data_Checks!B285</f>
        <v>PETERS</v>
      </c>
      <c r="C285" s="9">
        <f>Data_Checks!C285</f>
        <v>31</v>
      </c>
      <c r="D285" s="10" t="str">
        <f>IF(AND(Data_Checks!D285&lt;&gt;"F",Data_Checks!D285&lt;&gt;"M"),D284,Data_Checks!D285)</f>
        <v>M</v>
      </c>
      <c r="E285" s="2" t="str">
        <f>IF(Data_Checks!E285="",E284,Data_Checks!E285)</f>
        <v>Home Loan</v>
      </c>
      <c r="F285" s="54">
        <f>IF(Data_Checks!F285="",F284,ABS(Data_Checks!F285))</f>
        <v>13000000</v>
      </c>
      <c r="G285" s="11" t="str">
        <f>IF(Data_Checks!G285="",G284,Data_Checks!G285)</f>
        <v>No</v>
      </c>
      <c r="H285" s="13">
        <f>Data_Checks!H285</f>
        <v>-2.2597594827619103</v>
      </c>
      <c r="M285" s="15" t="str">
        <f t="shared" si="26"/>
        <v>OK</v>
      </c>
      <c r="N285" s="10" t="str">
        <f t="shared" si="27"/>
        <v>OK</v>
      </c>
      <c r="O285" s="10" t="str">
        <f t="shared" si="28"/>
        <v>OK</v>
      </c>
      <c r="P285" s="10" t="str">
        <f t="shared" si="29"/>
        <v>OK</v>
      </c>
      <c r="Q285" s="13" t="str">
        <f t="shared" si="31"/>
        <v>OK</v>
      </c>
      <c r="V285" s="8" t="str">
        <f t="shared" si="30"/>
        <v>OK</v>
      </c>
    </row>
    <row r="286" spans="2:22" x14ac:dyDescent="0.35">
      <c r="B286" s="8" t="str">
        <f>Data_Checks!B286</f>
        <v>PETERSON</v>
      </c>
      <c r="C286" s="9">
        <f>Data_Checks!C286</f>
        <v>56</v>
      </c>
      <c r="D286" s="10" t="str">
        <f>IF(AND(Data_Checks!D286&lt;&gt;"F",Data_Checks!D286&lt;&gt;"M"),D285,Data_Checks!D286)</f>
        <v>F</v>
      </c>
      <c r="E286" s="2" t="str">
        <f>IF(Data_Checks!E286="",E285,Data_Checks!E286)</f>
        <v>Education Loan</v>
      </c>
      <c r="F286" s="54">
        <f>IF(Data_Checks!F286="",F285,ABS(Data_Checks!F286))</f>
        <v>14000000</v>
      </c>
      <c r="G286" s="11" t="str">
        <f>IF(Data_Checks!G286="",G285,Data_Checks!G286)</f>
        <v>No</v>
      </c>
      <c r="H286" s="13">
        <f>Data_Checks!H286</f>
        <v>0.46733330150116903</v>
      </c>
      <c r="M286" s="15" t="str">
        <f t="shared" si="26"/>
        <v>OK</v>
      </c>
      <c r="N286" s="10" t="str">
        <f t="shared" si="27"/>
        <v>OK</v>
      </c>
      <c r="O286" s="10" t="str">
        <f t="shared" si="28"/>
        <v>OK</v>
      </c>
      <c r="P286" s="10" t="str">
        <f t="shared" si="29"/>
        <v>OK</v>
      </c>
      <c r="Q286" s="13" t="str">
        <f t="shared" si="31"/>
        <v>OK</v>
      </c>
      <c r="V286" s="8" t="str">
        <f t="shared" si="30"/>
        <v>OK</v>
      </c>
    </row>
    <row r="287" spans="2:22" x14ac:dyDescent="0.35">
      <c r="B287" s="8" t="str">
        <f>Data_Checks!B287</f>
        <v>PHAM</v>
      </c>
      <c r="C287" s="9">
        <f>Data_Checks!C287</f>
        <v>44</v>
      </c>
      <c r="D287" s="10" t="str">
        <f>IF(AND(Data_Checks!D287&lt;&gt;"F",Data_Checks!D287&lt;&gt;"M"),D286,Data_Checks!D287)</f>
        <v>M</v>
      </c>
      <c r="E287" s="2" t="str">
        <f>IF(Data_Checks!E287="",E286,Data_Checks!E287)</f>
        <v>Home Loan</v>
      </c>
      <c r="F287" s="54">
        <f>IF(Data_Checks!F287="",F286,ABS(Data_Checks!F287))</f>
        <v>8000000</v>
      </c>
      <c r="G287" s="11" t="str">
        <f>IF(Data_Checks!G287="",G286,Data_Checks!G287)</f>
        <v>No</v>
      </c>
      <c r="H287" s="13">
        <f>Data_Checks!H287</f>
        <v>-0.47729199907167386</v>
      </c>
      <c r="M287" s="15" t="str">
        <f t="shared" si="26"/>
        <v>OK</v>
      </c>
      <c r="N287" s="10" t="str">
        <f t="shared" si="27"/>
        <v>OK</v>
      </c>
      <c r="O287" s="10" t="str">
        <f t="shared" si="28"/>
        <v>OK</v>
      </c>
      <c r="P287" s="10" t="str">
        <f t="shared" si="29"/>
        <v>OK</v>
      </c>
      <c r="Q287" s="13" t="str">
        <f t="shared" si="31"/>
        <v>OK</v>
      </c>
      <c r="V287" s="8" t="str">
        <f t="shared" si="30"/>
        <v>OK</v>
      </c>
    </row>
    <row r="288" spans="2:22" x14ac:dyDescent="0.35">
      <c r="B288" s="8" t="str">
        <f>Data_Checks!B288</f>
        <v>PHILLIPS</v>
      </c>
      <c r="C288" s="9">
        <f>Data_Checks!C288</f>
        <v>19</v>
      </c>
      <c r="D288" s="10" t="str">
        <f>IF(AND(Data_Checks!D288&lt;&gt;"F",Data_Checks!D288&lt;&gt;"M"),D287,Data_Checks!D288)</f>
        <v>M</v>
      </c>
      <c r="E288" s="2" t="str">
        <f>IF(Data_Checks!E288="",E287,Data_Checks!E288)</f>
        <v>Home Loan</v>
      </c>
      <c r="F288" s="54">
        <f>IF(Data_Checks!F288="",F287,ABS(Data_Checks!F288))</f>
        <v>9000000</v>
      </c>
      <c r="G288" s="11" t="str">
        <f>IF(Data_Checks!G288="",G287,Data_Checks!G288)</f>
        <v>No</v>
      </c>
      <c r="H288" s="13">
        <f>Data_Checks!H288</f>
        <v>-1.718346224851397</v>
      </c>
      <c r="M288" s="15" t="str">
        <f t="shared" si="26"/>
        <v>OK</v>
      </c>
      <c r="N288" s="10" t="str">
        <f t="shared" si="27"/>
        <v>OK</v>
      </c>
      <c r="O288" s="10" t="str">
        <f t="shared" si="28"/>
        <v>OK</v>
      </c>
      <c r="P288" s="10" t="str">
        <f t="shared" si="29"/>
        <v>OK</v>
      </c>
      <c r="Q288" s="13" t="str">
        <f t="shared" si="31"/>
        <v>OK</v>
      </c>
      <c r="V288" s="8" t="str">
        <f t="shared" si="30"/>
        <v>OK</v>
      </c>
    </row>
    <row r="289" spans="2:22" x14ac:dyDescent="0.35">
      <c r="B289" s="8" t="str">
        <f>Data_Checks!B289</f>
        <v>PIERCE</v>
      </c>
      <c r="C289" s="9">
        <f>Data_Checks!C289</f>
        <v>47</v>
      </c>
      <c r="D289" s="10" t="str">
        <f>IF(AND(Data_Checks!D289&lt;&gt;"F",Data_Checks!D289&lt;&gt;"M"),D288,Data_Checks!D289)</f>
        <v>F</v>
      </c>
      <c r="E289" s="2" t="str">
        <f>IF(Data_Checks!E289="",E288,Data_Checks!E289)</f>
        <v>Vehicle Loan</v>
      </c>
      <c r="F289" s="54">
        <f>IF(Data_Checks!F289="",F288,ABS(Data_Checks!F289))</f>
        <v>11000000</v>
      </c>
      <c r="G289" s="11" t="str">
        <f>IF(Data_Checks!G289="",G288,Data_Checks!G289)</f>
        <v>No</v>
      </c>
      <c r="H289" s="13">
        <f>Data_Checks!H289</f>
        <v>-1.9770524875229145</v>
      </c>
      <c r="M289" s="15" t="str">
        <f t="shared" si="26"/>
        <v>OK</v>
      </c>
      <c r="N289" s="10" t="str">
        <f t="shared" si="27"/>
        <v>OK</v>
      </c>
      <c r="O289" s="10" t="str">
        <f t="shared" si="28"/>
        <v>OK</v>
      </c>
      <c r="P289" s="10" t="str">
        <f t="shared" si="29"/>
        <v>OK</v>
      </c>
      <c r="Q289" s="13" t="str">
        <f t="shared" si="31"/>
        <v>OK</v>
      </c>
      <c r="V289" s="8" t="str">
        <f t="shared" si="30"/>
        <v>OK</v>
      </c>
    </row>
    <row r="290" spans="2:22" x14ac:dyDescent="0.35">
      <c r="B290" s="8" t="str">
        <f>Data_Checks!B290</f>
        <v>PORTER</v>
      </c>
      <c r="C290" s="9">
        <f>Data_Checks!C290</f>
        <v>26</v>
      </c>
      <c r="D290" s="10" t="str">
        <f>IF(AND(Data_Checks!D290&lt;&gt;"F",Data_Checks!D290&lt;&gt;"M"),D289,Data_Checks!D290)</f>
        <v>F</v>
      </c>
      <c r="E290" s="2" t="str">
        <f>IF(Data_Checks!E290="",E289,Data_Checks!E290)</f>
        <v>Education Loan</v>
      </c>
      <c r="F290" s="54">
        <f>IF(Data_Checks!F290="",F289,ABS(Data_Checks!F290))</f>
        <v>10000000</v>
      </c>
      <c r="G290" s="11" t="str">
        <f>IF(Data_Checks!G290="",G289,Data_Checks!G290)</f>
        <v>No</v>
      </c>
      <c r="H290" s="13">
        <f>Data_Checks!H290</f>
        <v>1.1816276874431872</v>
      </c>
      <c r="M290" s="15" t="str">
        <f t="shared" si="26"/>
        <v>OK</v>
      </c>
      <c r="N290" s="10" t="str">
        <f t="shared" si="27"/>
        <v>OK</v>
      </c>
      <c r="O290" s="10" t="str">
        <f t="shared" si="28"/>
        <v>OK</v>
      </c>
      <c r="P290" s="10" t="str">
        <f t="shared" si="29"/>
        <v>OK</v>
      </c>
      <c r="Q290" s="13" t="str">
        <f t="shared" si="31"/>
        <v>OK</v>
      </c>
      <c r="V290" s="8" t="str">
        <f t="shared" si="30"/>
        <v>OK</v>
      </c>
    </row>
    <row r="291" spans="2:22" x14ac:dyDescent="0.35">
      <c r="B291" s="8" t="str">
        <f>Data_Checks!B291</f>
        <v>POWELL</v>
      </c>
      <c r="C291" s="9">
        <f>Data_Checks!C291</f>
        <v>52</v>
      </c>
      <c r="D291" s="10" t="str">
        <f>IF(AND(Data_Checks!D291&lt;&gt;"F",Data_Checks!D291&lt;&gt;"M"),D290,Data_Checks!D291)</f>
        <v>M</v>
      </c>
      <c r="E291" s="2" t="str">
        <f>IF(Data_Checks!E291="",E290,Data_Checks!E291)</f>
        <v>Home Loan</v>
      </c>
      <c r="F291" s="54">
        <f>IF(Data_Checks!F291="",F290,ABS(Data_Checks!F291))</f>
        <v>10000000</v>
      </c>
      <c r="G291" s="11" t="str">
        <f>IF(Data_Checks!G291="",G290,Data_Checks!G291)</f>
        <v>No</v>
      </c>
      <c r="H291" s="13">
        <f>Data_Checks!H291</f>
        <v>-1.5956346003285964</v>
      </c>
      <c r="M291" s="15" t="str">
        <f t="shared" si="26"/>
        <v>OK</v>
      </c>
      <c r="N291" s="10" t="str">
        <f t="shared" si="27"/>
        <v>OK</v>
      </c>
      <c r="O291" s="10" t="str">
        <f t="shared" si="28"/>
        <v>OK</v>
      </c>
      <c r="P291" s="10" t="str">
        <f t="shared" si="29"/>
        <v>OK</v>
      </c>
      <c r="Q291" s="13" t="str">
        <f t="shared" si="31"/>
        <v>OK</v>
      </c>
      <c r="V291" s="8" t="str">
        <f t="shared" si="30"/>
        <v>OK</v>
      </c>
    </row>
    <row r="292" spans="2:22" x14ac:dyDescent="0.35">
      <c r="B292" s="8" t="str">
        <f>Data_Checks!B292</f>
        <v>POWERS</v>
      </c>
      <c r="C292" s="9">
        <f>Data_Checks!C292</f>
        <v>41</v>
      </c>
      <c r="D292" s="10" t="str">
        <f>IF(AND(Data_Checks!D292&lt;&gt;"F",Data_Checks!D292&lt;&gt;"M"),D291,Data_Checks!D292)</f>
        <v>M</v>
      </c>
      <c r="E292" s="2" t="str">
        <f>IF(Data_Checks!E292="",E291,Data_Checks!E292)</f>
        <v>Education Loan</v>
      </c>
      <c r="F292" s="54">
        <f>IF(Data_Checks!F292="",F291,ABS(Data_Checks!F292))</f>
        <v>13000000</v>
      </c>
      <c r="G292" s="11" t="str">
        <f>IF(Data_Checks!G292="",G291,Data_Checks!G292)</f>
        <v>No</v>
      </c>
      <c r="H292" s="13">
        <f>Data_Checks!H292</f>
        <v>-1.5327263876095572</v>
      </c>
      <c r="M292" s="15" t="str">
        <f t="shared" si="26"/>
        <v>OK</v>
      </c>
      <c r="N292" s="10" t="str">
        <f t="shared" si="27"/>
        <v>OK</v>
      </c>
      <c r="O292" s="10" t="str">
        <f t="shared" si="28"/>
        <v>OK</v>
      </c>
      <c r="P292" s="10" t="str">
        <f t="shared" si="29"/>
        <v>OK</v>
      </c>
      <c r="Q292" s="13" t="str">
        <f t="shared" si="31"/>
        <v>OK</v>
      </c>
      <c r="V292" s="8" t="str">
        <f t="shared" si="30"/>
        <v>OK</v>
      </c>
    </row>
    <row r="293" spans="2:22" x14ac:dyDescent="0.35">
      <c r="B293" s="8" t="str">
        <f>Data_Checks!B293</f>
        <v>PRICE</v>
      </c>
      <c r="C293" s="9">
        <f>Data_Checks!C293</f>
        <v>30</v>
      </c>
      <c r="D293" s="10" t="str">
        <f>IF(AND(Data_Checks!D293&lt;&gt;"F",Data_Checks!D293&lt;&gt;"M"),D292,Data_Checks!D293)</f>
        <v>F</v>
      </c>
      <c r="E293" s="2" t="str">
        <f>IF(Data_Checks!E293="",E292,Data_Checks!E293)</f>
        <v>Personal Loan</v>
      </c>
      <c r="F293" s="54">
        <f>IF(Data_Checks!F293="",F292,ABS(Data_Checks!F293))</f>
        <v>8000000</v>
      </c>
      <c r="G293" s="11" t="str">
        <f>IF(Data_Checks!G293="",G292,Data_Checks!G293)</f>
        <v>No</v>
      </c>
      <c r="H293" s="13">
        <f>Data_Checks!H293</f>
        <v>-0.44630704285685685</v>
      </c>
      <c r="M293" s="15" t="str">
        <f t="shared" si="26"/>
        <v>OK</v>
      </c>
      <c r="N293" s="10" t="str">
        <f t="shared" si="27"/>
        <v>OK</v>
      </c>
      <c r="O293" s="10" t="str">
        <f t="shared" si="28"/>
        <v>OK</v>
      </c>
      <c r="P293" s="10" t="str">
        <f t="shared" si="29"/>
        <v>OK</v>
      </c>
      <c r="Q293" s="13" t="str">
        <f t="shared" si="31"/>
        <v>OK</v>
      </c>
      <c r="V293" s="8" t="str">
        <f t="shared" si="30"/>
        <v>OK</v>
      </c>
    </row>
    <row r="294" spans="2:22" x14ac:dyDescent="0.35">
      <c r="B294" s="8" t="str">
        <f>Data_Checks!B294</f>
        <v>RAMIREZ</v>
      </c>
      <c r="C294" s="9">
        <f>Data_Checks!C294</f>
        <v>39</v>
      </c>
      <c r="D294" s="10" t="str">
        <f>IF(AND(Data_Checks!D294&lt;&gt;"F",Data_Checks!D294&lt;&gt;"M"),D293,Data_Checks!D294)</f>
        <v>F</v>
      </c>
      <c r="E294" s="2" t="str">
        <f>IF(Data_Checks!E294="",E293,Data_Checks!E294)</f>
        <v>Vehicle Loan</v>
      </c>
      <c r="F294" s="54">
        <f>IF(Data_Checks!F294="",F293,ABS(Data_Checks!F294))</f>
        <v>11000000</v>
      </c>
      <c r="G294" s="11" t="str">
        <f>IF(Data_Checks!G294="",G293,Data_Checks!G294)</f>
        <v>No</v>
      </c>
      <c r="H294" s="13">
        <f>Data_Checks!H294</f>
        <v>0.38206047255695796</v>
      </c>
      <c r="M294" s="15" t="str">
        <f t="shared" si="26"/>
        <v>OK</v>
      </c>
      <c r="N294" s="10" t="str">
        <f t="shared" si="27"/>
        <v>OK</v>
      </c>
      <c r="O294" s="10" t="str">
        <f t="shared" si="28"/>
        <v>OK</v>
      </c>
      <c r="P294" s="10" t="str">
        <f t="shared" si="29"/>
        <v>OK</v>
      </c>
      <c r="Q294" s="13" t="str">
        <f t="shared" si="31"/>
        <v>OK</v>
      </c>
      <c r="V294" s="8" t="str">
        <f t="shared" si="30"/>
        <v>OK</v>
      </c>
    </row>
    <row r="295" spans="2:22" x14ac:dyDescent="0.35">
      <c r="B295" s="8" t="str">
        <f>Data_Checks!B295</f>
        <v>RAMOS</v>
      </c>
      <c r="C295" s="9">
        <f>Data_Checks!C295</f>
        <v>52</v>
      </c>
      <c r="D295" s="10" t="str">
        <f>IF(AND(Data_Checks!D295&lt;&gt;"F",Data_Checks!D295&lt;&gt;"M"),D294,Data_Checks!D295)</f>
        <v>M</v>
      </c>
      <c r="E295" s="2" t="str">
        <f>IF(Data_Checks!E295="",E294,Data_Checks!E295)</f>
        <v>Personal Loan</v>
      </c>
      <c r="F295" s="54">
        <f>IF(Data_Checks!F295="",F294,ABS(Data_Checks!F295))</f>
        <v>10000000</v>
      </c>
      <c r="G295" s="11" t="str">
        <f>IF(Data_Checks!G295="",G294,Data_Checks!G295)</f>
        <v>No</v>
      </c>
      <c r="H295" s="13">
        <f>Data_Checks!H295</f>
        <v>0.71223708246290429</v>
      </c>
      <c r="M295" s="15" t="str">
        <f t="shared" si="26"/>
        <v>OK</v>
      </c>
      <c r="N295" s="10" t="str">
        <f t="shared" si="27"/>
        <v>OK</v>
      </c>
      <c r="O295" s="10" t="str">
        <f t="shared" si="28"/>
        <v>OK</v>
      </c>
      <c r="P295" s="10" t="str">
        <f t="shared" si="29"/>
        <v>OK</v>
      </c>
      <c r="Q295" s="13" t="str">
        <f t="shared" si="31"/>
        <v>OK</v>
      </c>
      <c r="V295" s="8" t="str">
        <f t="shared" si="30"/>
        <v>OK</v>
      </c>
    </row>
    <row r="296" spans="2:22" x14ac:dyDescent="0.35">
      <c r="B296" s="8" t="str">
        <f>Data_Checks!B296</f>
        <v>RAY</v>
      </c>
      <c r="C296" s="9">
        <f>Data_Checks!C296</f>
        <v>23</v>
      </c>
      <c r="D296" s="10" t="str">
        <f>IF(AND(Data_Checks!D296&lt;&gt;"F",Data_Checks!D296&lt;&gt;"M"),D295,Data_Checks!D296)</f>
        <v>F</v>
      </c>
      <c r="E296" s="2" t="str">
        <f>IF(Data_Checks!E296="",E295,Data_Checks!E296)</f>
        <v>Home Loan</v>
      </c>
      <c r="F296" s="54">
        <f>IF(Data_Checks!F296="",F295,ABS(Data_Checks!F296))</f>
        <v>14000000</v>
      </c>
      <c r="G296" s="11" t="str">
        <f>IF(Data_Checks!G296="",G295,Data_Checks!G296)</f>
        <v>No</v>
      </c>
      <c r="H296" s="13">
        <f>Data_Checks!H296</f>
        <v>-0.62907390946633457</v>
      </c>
      <c r="M296" s="15" t="str">
        <f t="shared" si="26"/>
        <v>OK</v>
      </c>
      <c r="N296" s="10" t="str">
        <f t="shared" si="27"/>
        <v>OK</v>
      </c>
      <c r="O296" s="10" t="str">
        <f t="shared" si="28"/>
        <v>OK</v>
      </c>
      <c r="P296" s="10" t="str">
        <f t="shared" si="29"/>
        <v>OK</v>
      </c>
      <c r="Q296" s="13" t="str">
        <f t="shared" si="31"/>
        <v>OK</v>
      </c>
      <c r="V296" s="8" t="str">
        <f t="shared" si="30"/>
        <v>OK</v>
      </c>
    </row>
    <row r="297" spans="2:22" x14ac:dyDescent="0.35">
      <c r="B297" s="8" t="str">
        <f>Data_Checks!B297</f>
        <v>REED</v>
      </c>
      <c r="C297" s="9">
        <f>Data_Checks!C297</f>
        <v>29</v>
      </c>
      <c r="D297" s="10" t="str">
        <f>IF(AND(Data_Checks!D297&lt;&gt;"F",Data_Checks!D297&lt;&gt;"M"),D296,Data_Checks!D297)</f>
        <v>F</v>
      </c>
      <c r="E297" s="2" t="str">
        <f>IF(Data_Checks!E297="",E296,Data_Checks!E297)</f>
        <v>Personal Loan</v>
      </c>
      <c r="F297" s="54">
        <f>IF(Data_Checks!F297="",F296,ABS(Data_Checks!F297))</f>
        <v>9000000</v>
      </c>
      <c r="G297" s="11" t="str">
        <f>IF(Data_Checks!G297="",G296,Data_Checks!G297)</f>
        <v>No</v>
      </c>
      <c r="H297" s="13">
        <f>Data_Checks!H297</f>
        <v>-0.69134310546251732</v>
      </c>
      <c r="M297" s="15" t="str">
        <f t="shared" si="26"/>
        <v>OK</v>
      </c>
      <c r="N297" s="10" t="str">
        <f t="shared" si="27"/>
        <v>OK</v>
      </c>
      <c r="O297" s="10" t="str">
        <f t="shared" si="28"/>
        <v>OK</v>
      </c>
      <c r="P297" s="10" t="str">
        <f t="shared" si="29"/>
        <v>OK</v>
      </c>
      <c r="Q297" s="13" t="str">
        <f t="shared" si="31"/>
        <v>OK</v>
      </c>
      <c r="V297" s="8" t="str">
        <f t="shared" si="30"/>
        <v>OK</v>
      </c>
    </row>
    <row r="298" spans="2:22" x14ac:dyDescent="0.35">
      <c r="B298" s="8" t="str">
        <f>Data_Checks!B298</f>
        <v>REEVES</v>
      </c>
      <c r="C298" s="9">
        <f>Data_Checks!C298</f>
        <v>60</v>
      </c>
      <c r="D298" s="10" t="str">
        <f>IF(AND(Data_Checks!D298&lt;&gt;"F",Data_Checks!D298&lt;&gt;"M"),D297,Data_Checks!D298)</f>
        <v>F</v>
      </c>
      <c r="E298" s="2" t="str">
        <f>IF(Data_Checks!E298="",E297,Data_Checks!E298)</f>
        <v>Education Loan</v>
      </c>
      <c r="F298" s="54">
        <f>IF(Data_Checks!F298="",F297,ABS(Data_Checks!F298))</f>
        <v>10000000</v>
      </c>
      <c r="G298" s="11" t="str">
        <f>IF(Data_Checks!G298="",G297,Data_Checks!G298)</f>
        <v>No</v>
      </c>
      <c r="H298" s="13">
        <f>Data_Checks!H298</f>
        <v>-0.5267067855255626</v>
      </c>
      <c r="M298" s="15" t="str">
        <f t="shared" si="26"/>
        <v>OK</v>
      </c>
      <c r="N298" s="10" t="str">
        <f t="shared" si="27"/>
        <v>OK</v>
      </c>
      <c r="O298" s="10" t="str">
        <f t="shared" si="28"/>
        <v>OK</v>
      </c>
      <c r="P298" s="10" t="str">
        <f t="shared" si="29"/>
        <v>OK</v>
      </c>
      <c r="Q298" s="13" t="str">
        <f t="shared" si="31"/>
        <v>OK</v>
      </c>
      <c r="V298" s="8" t="str">
        <f t="shared" si="30"/>
        <v>OK</v>
      </c>
    </row>
    <row r="299" spans="2:22" x14ac:dyDescent="0.35">
      <c r="B299" s="8" t="str">
        <f>Data_Checks!B299</f>
        <v>REID</v>
      </c>
      <c r="C299" s="9">
        <f>Data_Checks!C299</f>
        <v>42</v>
      </c>
      <c r="D299" s="10" t="str">
        <f>IF(AND(Data_Checks!D299&lt;&gt;"F",Data_Checks!D299&lt;&gt;"M"),D298,Data_Checks!D299)</f>
        <v>F</v>
      </c>
      <c r="E299" s="2" t="str">
        <f>IF(Data_Checks!E299="",E298,Data_Checks!E299)</f>
        <v>Personal Loan</v>
      </c>
      <c r="F299" s="54">
        <f>IF(Data_Checks!F299="",F298,ABS(Data_Checks!F299))</f>
        <v>8000000</v>
      </c>
      <c r="G299" s="11" t="str">
        <f>IF(Data_Checks!G299="",G298,Data_Checks!G299)</f>
        <v>No</v>
      </c>
      <c r="H299" s="13">
        <f>Data_Checks!H299</f>
        <v>0.31880368596843311</v>
      </c>
      <c r="M299" s="15" t="str">
        <f t="shared" si="26"/>
        <v>OK</v>
      </c>
      <c r="N299" s="10" t="str">
        <f t="shared" si="27"/>
        <v>OK</v>
      </c>
      <c r="O299" s="10" t="str">
        <f t="shared" si="28"/>
        <v>OK</v>
      </c>
      <c r="P299" s="10" t="str">
        <f t="shared" si="29"/>
        <v>OK</v>
      </c>
      <c r="Q299" s="13" t="str">
        <f t="shared" si="31"/>
        <v>OK</v>
      </c>
      <c r="V299" s="8" t="str">
        <f t="shared" si="30"/>
        <v>OK</v>
      </c>
    </row>
    <row r="300" spans="2:22" x14ac:dyDescent="0.35">
      <c r="B300" s="8" t="str">
        <f>Data_Checks!B300</f>
        <v>REYES</v>
      </c>
      <c r="C300" s="9">
        <f>Data_Checks!C300</f>
        <v>27</v>
      </c>
      <c r="D300" s="10" t="str">
        <f>IF(AND(Data_Checks!D300&lt;&gt;"F",Data_Checks!D300&lt;&gt;"M"),D299,Data_Checks!D300)</f>
        <v>M</v>
      </c>
      <c r="E300" s="2" t="str">
        <f>IF(Data_Checks!E300="",E299,Data_Checks!E300)</f>
        <v>Personal Loan</v>
      </c>
      <c r="F300" s="54">
        <f>IF(Data_Checks!F300="",F299,ABS(Data_Checks!F300))</f>
        <v>13000000</v>
      </c>
      <c r="G300" s="11" t="str">
        <f>IF(Data_Checks!G300="",G299,Data_Checks!G300)</f>
        <v>No</v>
      </c>
      <c r="H300" s="13">
        <f>Data_Checks!H300</f>
        <v>-1.8036332897614182</v>
      </c>
      <c r="M300" s="15" t="str">
        <f t="shared" si="26"/>
        <v>OK</v>
      </c>
      <c r="N300" s="10" t="str">
        <f t="shared" si="27"/>
        <v>OK</v>
      </c>
      <c r="O300" s="10" t="str">
        <f t="shared" si="28"/>
        <v>OK</v>
      </c>
      <c r="P300" s="10" t="str">
        <f t="shared" si="29"/>
        <v>OK</v>
      </c>
      <c r="Q300" s="13" t="str">
        <f t="shared" si="31"/>
        <v>OK</v>
      </c>
      <c r="V300" s="8" t="str">
        <f t="shared" si="30"/>
        <v>OK</v>
      </c>
    </row>
    <row r="301" spans="2:22" x14ac:dyDescent="0.35">
      <c r="B301" s="8" t="str">
        <f>Data_Checks!B301</f>
        <v>REYNOLDS</v>
      </c>
      <c r="C301" s="9">
        <f>Data_Checks!C301</f>
        <v>52</v>
      </c>
      <c r="D301" s="10" t="str">
        <f>IF(AND(Data_Checks!D301&lt;&gt;"F",Data_Checks!D301&lt;&gt;"M"),D300,Data_Checks!D301)</f>
        <v>F</v>
      </c>
      <c r="E301" s="2" t="str">
        <f>IF(Data_Checks!E301="",E300,Data_Checks!E301)</f>
        <v>Home Loan</v>
      </c>
      <c r="F301" s="54">
        <f>IF(Data_Checks!F301="",F300,ABS(Data_Checks!F301))</f>
        <v>13000000</v>
      </c>
      <c r="G301" s="11" t="str">
        <f>IF(Data_Checks!G301="",G300,Data_Checks!G301)</f>
        <v>No</v>
      </c>
      <c r="H301" s="13">
        <f>Data_Checks!H301</f>
        <v>0.89908353520158391</v>
      </c>
      <c r="M301" s="15" t="str">
        <f t="shared" si="26"/>
        <v>OK</v>
      </c>
      <c r="N301" s="10" t="str">
        <f t="shared" si="27"/>
        <v>OK</v>
      </c>
      <c r="O301" s="10" t="str">
        <f t="shared" si="28"/>
        <v>OK</v>
      </c>
      <c r="P301" s="10" t="str">
        <f t="shared" si="29"/>
        <v>OK</v>
      </c>
      <c r="Q301" s="13" t="str">
        <f t="shared" si="31"/>
        <v>OK</v>
      </c>
      <c r="V301" s="8" t="str">
        <f t="shared" si="30"/>
        <v>OK</v>
      </c>
    </row>
    <row r="302" spans="2:22" x14ac:dyDescent="0.35">
      <c r="B302" s="8" t="str">
        <f>Data_Checks!B302</f>
        <v>RHODES</v>
      </c>
      <c r="C302" s="9">
        <f>Data_Checks!C302</f>
        <v>25</v>
      </c>
      <c r="D302" s="10" t="str">
        <f>IF(AND(Data_Checks!D302&lt;&gt;"F",Data_Checks!D302&lt;&gt;"M"),D301,Data_Checks!D302)</f>
        <v>F</v>
      </c>
      <c r="E302" s="2" t="str">
        <f>IF(Data_Checks!E302="",E301,Data_Checks!E302)</f>
        <v>Education Loan</v>
      </c>
      <c r="F302" s="54">
        <f>IF(Data_Checks!F302="",F301,ABS(Data_Checks!F302))</f>
        <v>12000000</v>
      </c>
      <c r="G302" s="11" t="str">
        <f>IF(Data_Checks!G302="",G301,Data_Checks!G302)</f>
        <v>No</v>
      </c>
      <c r="H302" s="13">
        <f>Data_Checks!H302</f>
        <v>3.172934869740363</v>
      </c>
      <c r="M302" s="15" t="str">
        <f t="shared" si="26"/>
        <v>OK</v>
      </c>
      <c r="N302" s="10" t="str">
        <f t="shared" si="27"/>
        <v>OK</v>
      </c>
      <c r="O302" s="10" t="str">
        <f t="shared" si="28"/>
        <v>OK</v>
      </c>
      <c r="P302" s="10" t="str">
        <f t="shared" si="29"/>
        <v>OK</v>
      </c>
      <c r="Q302" s="13" t="str">
        <f t="shared" si="31"/>
        <v>OK</v>
      </c>
      <c r="V302" s="8" t="str">
        <f t="shared" si="30"/>
        <v>OK</v>
      </c>
    </row>
    <row r="303" spans="2:22" x14ac:dyDescent="0.35">
      <c r="B303" s="8" t="str">
        <f>Data_Checks!B303</f>
        <v>RICE</v>
      </c>
      <c r="C303" s="9">
        <f>Data_Checks!C303</f>
        <v>42</v>
      </c>
      <c r="D303" s="10" t="str">
        <f>IF(AND(Data_Checks!D303&lt;&gt;"F",Data_Checks!D303&lt;&gt;"M"),D302,Data_Checks!D303)</f>
        <v>F</v>
      </c>
      <c r="E303" s="2" t="str">
        <f>IF(Data_Checks!E303="",E302,Data_Checks!E303)</f>
        <v>Personal Loan</v>
      </c>
      <c r="F303" s="54">
        <f>IF(Data_Checks!F303="",F302,ABS(Data_Checks!F303))</f>
        <v>11000000</v>
      </c>
      <c r="G303" s="11" t="str">
        <f>IF(Data_Checks!G303="",G302,Data_Checks!G303)</f>
        <v>No</v>
      </c>
      <c r="H303" s="13">
        <f>Data_Checks!H303</f>
        <v>0.28760734320350684</v>
      </c>
      <c r="M303" s="15" t="str">
        <f t="shared" si="26"/>
        <v>OK</v>
      </c>
      <c r="N303" s="10" t="str">
        <f t="shared" si="27"/>
        <v>OK</v>
      </c>
      <c r="O303" s="10" t="str">
        <f t="shared" si="28"/>
        <v>OK</v>
      </c>
      <c r="P303" s="10" t="str">
        <f t="shared" si="29"/>
        <v>OK</v>
      </c>
      <c r="Q303" s="13" t="str">
        <f t="shared" si="31"/>
        <v>OK</v>
      </c>
      <c r="V303" s="8" t="str">
        <f t="shared" si="30"/>
        <v>OK</v>
      </c>
    </row>
    <row r="304" spans="2:22" x14ac:dyDescent="0.35">
      <c r="B304" s="8" t="str">
        <f>Data_Checks!B304</f>
        <v>RICHARDS</v>
      </c>
      <c r="C304" s="9">
        <f>Data_Checks!C304</f>
        <v>43</v>
      </c>
      <c r="D304" s="10" t="str">
        <f>IF(AND(Data_Checks!D304&lt;&gt;"F",Data_Checks!D304&lt;&gt;"M"),D303,Data_Checks!D304)</f>
        <v>M</v>
      </c>
      <c r="E304" s="2" t="str">
        <f>IF(Data_Checks!E304="",E303,Data_Checks!E304)</f>
        <v>Home Loan</v>
      </c>
      <c r="F304" s="54">
        <f>IF(Data_Checks!F304="",F303,ABS(Data_Checks!F304))</f>
        <v>14000000</v>
      </c>
      <c r="G304" s="11" t="str">
        <f>IF(Data_Checks!G304="",G303,Data_Checks!G304)</f>
        <v>No</v>
      </c>
      <c r="H304" s="13">
        <f>Data_Checks!H304</f>
        <v>-0.64722571837576937</v>
      </c>
      <c r="M304" s="15" t="str">
        <f t="shared" si="26"/>
        <v>OK</v>
      </c>
      <c r="N304" s="10" t="str">
        <f t="shared" si="27"/>
        <v>OK</v>
      </c>
      <c r="O304" s="10" t="str">
        <f t="shared" si="28"/>
        <v>OK</v>
      </c>
      <c r="P304" s="10" t="str">
        <f t="shared" si="29"/>
        <v>OK</v>
      </c>
      <c r="Q304" s="13" t="str">
        <f t="shared" si="31"/>
        <v>OK</v>
      </c>
      <c r="V304" s="8" t="str">
        <f t="shared" si="30"/>
        <v>OK</v>
      </c>
    </row>
    <row r="305" spans="2:22" x14ac:dyDescent="0.35">
      <c r="B305" s="8" t="str">
        <f>Data_Checks!B305</f>
        <v>RICHARDSON</v>
      </c>
      <c r="C305" s="9">
        <f>Data_Checks!C305</f>
        <v>43</v>
      </c>
      <c r="D305" s="10" t="str">
        <f>IF(AND(Data_Checks!D305&lt;&gt;"F",Data_Checks!D305&lt;&gt;"M"),D304,Data_Checks!D305)</f>
        <v>F</v>
      </c>
      <c r="E305" s="2" t="str">
        <f>IF(Data_Checks!E305="",E304,Data_Checks!E305)</f>
        <v>Personal Loan</v>
      </c>
      <c r="F305" s="54">
        <f>IF(Data_Checks!F305="",F304,ABS(Data_Checks!F305))</f>
        <v>9000000</v>
      </c>
      <c r="G305" s="11" t="str">
        <f>IF(Data_Checks!G305="",G304,Data_Checks!G305)</f>
        <v>No</v>
      </c>
      <c r="H305" s="13">
        <f>Data_Checks!H305</f>
        <v>-0.9778422696088398</v>
      </c>
      <c r="M305" s="15" t="str">
        <f t="shared" si="26"/>
        <v>OK</v>
      </c>
      <c r="N305" s="10" t="str">
        <f t="shared" si="27"/>
        <v>OK</v>
      </c>
      <c r="O305" s="10" t="str">
        <f t="shared" si="28"/>
        <v>OK</v>
      </c>
      <c r="P305" s="10" t="str">
        <f t="shared" si="29"/>
        <v>OK</v>
      </c>
      <c r="Q305" s="13" t="str">
        <f t="shared" si="31"/>
        <v>OK</v>
      </c>
      <c r="V305" s="8" t="str">
        <f t="shared" si="30"/>
        <v>OK</v>
      </c>
    </row>
    <row r="306" spans="2:22" x14ac:dyDescent="0.35">
      <c r="B306" s="8" t="str">
        <f>Data_Checks!B306</f>
        <v>RILEY</v>
      </c>
      <c r="C306" s="9">
        <f>Data_Checks!C306</f>
        <v>56</v>
      </c>
      <c r="D306" s="10" t="str">
        <f>IF(AND(Data_Checks!D306&lt;&gt;"F",Data_Checks!D306&lt;&gt;"M"),D305,Data_Checks!D306)</f>
        <v>M</v>
      </c>
      <c r="E306" s="2" t="str">
        <f>IF(Data_Checks!E306="",E305,Data_Checks!E306)</f>
        <v>Personal Loan</v>
      </c>
      <c r="F306" s="54">
        <f>IF(Data_Checks!F306="",F305,ABS(Data_Checks!F306))</f>
        <v>11000000</v>
      </c>
      <c r="G306" s="11" t="str">
        <f>IF(Data_Checks!G306="",G305,Data_Checks!G306)</f>
        <v>No</v>
      </c>
      <c r="H306" s="13">
        <f>Data_Checks!H306</f>
        <v>1.0554879912432658</v>
      </c>
      <c r="M306" s="15" t="str">
        <f t="shared" si="26"/>
        <v>OK</v>
      </c>
      <c r="N306" s="10" t="str">
        <f t="shared" si="27"/>
        <v>OK</v>
      </c>
      <c r="O306" s="10" t="str">
        <f t="shared" si="28"/>
        <v>OK</v>
      </c>
      <c r="P306" s="10" t="str">
        <f t="shared" si="29"/>
        <v>OK</v>
      </c>
      <c r="Q306" s="13" t="str">
        <f t="shared" si="31"/>
        <v>OK</v>
      </c>
      <c r="V306" s="8" t="str">
        <f t="shared" si="30"/>
        <v>OK</v>
      </c>
    </row>
    <row r="307" spans="2:22" x14ac:dyDescent="0.35">
      <c r="B307" s="8" t="str">
        <f>Data_Checks!B307</f>
        <v>RIOS</v>
      </c>
      <c r="C307" s="9">
        <f>Data_Checks!C307</f>
        <v>26</v>
      </c>
      <c r="D307" s="10" t="str">
        <f>IF(AND(Data_Checks!D307&lt;&gt;"F",Data_Checks!D307&lt;&gt;"M"),D306,Data_Checks!D307)</f>
        <v>F</v>
      </c>
      <c r="E307" s="2" t="str">
        <f>IF(Data_Checks!E307="",E306,Data_Checks!E307)</f>
        <v>Vehicle Loan</v>
      </c>
      <c r="F307" s="54">
        <f>IF(Data_Checks!F307="",F306,ABS(Data_Checks!F307))</f>
        <v>10000000</v>
      </c>
      <c r="G307" s="11" t="str">
        <f>IF(Data_Checks!G307="",G306,Data_Checks!G307)</f>
        <v>No</v>
      </c>
      <c r="H307" s="13">
        <f>Data_Checks!H307</f>
        <v>-0.84846144087952169</v>
      </c>
      <c r="M307" s="15" t="str">
        <f t="shared" si="26"/>
        <v>OK</v>
      </c>
      <c r="N307" s="10" t="str">
        <f t="shared" si="27"/>
        <v>OK</v>
      </c>
      <c r="O307" s="10" t="str">
        <f t="shared" si="28"/>
        <v>OK</v>
      </c>
      <c r="P307" s="10" t="str">
        <f t="shared" si="29"/>
        <v>OK</v>
      </c>
      <c r="Q307" s="13" t="str">
        <f t="shared" si="31"/>
        <v>OK</v>
      </c>
      <c r="V307" s="8" t="str">
        <f t="shared" si="30"/>
        <v>OK</v>
      </c>
    </row>
    <row r="308" spans="2:22" x14ac:dyDescent="0.35">
      <c r="B308" s="8" t="str">
        <f>Data_Checks!B308</f>
        <v>RIVERA</v>
      </c>
      <c r="C308" s="9">
        <f>Data_Checks!C308</f>
        <v>57</v>
      </c>
      <c r="D308" s="10" t="str">
        <f>IF(AND(Data_Checks!D308&lt;&gt;"F",Data_Checks!D308&lt;&gt;"M"),D307,Data_Checks!D308)</f>
        <v>F</v>
      </c>
      <c r="E308" s="2" t="str">
        <f>IF(Data_Checks!E308="",E307,Data_Checks!E308)</f>
        <v>Vehicle Loan</v>
      </c>
      <c r="F308" s="54">
        <f>IF(Data_Checks!F308="",F307,ABS(Data_Checks!F308))</f>
        <v>9000000</v>
      </c>
      <c r="G308" s="11" t="str">
        <f>IF(Data_Checks!G308="",G307,Data_Checks!G308)</f>
        <v>No</v>
      </c>
      <c r="H308" s="13">
        <f>Data_Checks!H308</f>
        <v>-1.1295517117534628</v>
      </c>
      <c r="M308" s="15" t="str">
        <f t="shared" si="26"/>
        <v>OK</v>
      </c>
      <c r="N308" s="10" t="str">
        <f t="shared" si="27"/>
        <v>OK</v>
      </c>
      <c r="O308" s="10" t="str">
        <f t="shared" si="28"/>
        <v>OK</v>
      </c>
      <c r="P308" s="10" t="str">
        <f t="shared" si="29"/>
        <v>OK</v>
      </c>
      <c r="Q308" s="13" t="str">
        <f t="shared" si="31"/>
        <v>OK</v>
      </c>
      <c r="V308" s="8" t="str">
        <f t="shared" si="30"/>
        <v>OK</v>
      </c>
    </row>
    <row r="309" spans="2:22" x14ac:dyDescent="0.35">
      <c r="B309" s="8" t="str">
        <f>Data_Checks!B309</f>
        <v>ROBERTS</v>
      </c>
      <c r="C309" s="9">
        <f>Data_Checks!C309</f>
        <v>33</v>
      </c>
      <c r="D309" s="10" t="str">
        <f>IF(AND(Data_Checks!D309&lt;&gt;"F",Data_Checks!D309&lt;&gt;"M"),D308,Data_Checks!D309)</f>
        <v>F</v>
      </c>
      <c r="E309" s="2" t="str">
        <f>IF(Data_Checks!E309="",E308,Data_Checks!E309)</f>
        <v>Education Loan</v>
      </c>
      <c r="F309" s="54">
        <f>IF(Data_Checks!F309="",F308,ABS(Data_Checks!F309))</f>
        <v>11000000</v>
      </c>
      <c r="G309" s="11" t="str">
        <f>IF(Data_Checks!G309="",G308,Data_Checks!G309)</f>
        <v>No</v>
      </c>
      <c r="H309" s="13">
        <f>Data_Checks!H309</f>
        <v>0.80973051974941401</v>
      </c>
      <c r="M309" s="15" t="str">
        <f t="shared" si="26"/>
        <v>OK</v>
      </c>
      <c r="N309" s="10" t="str">
        <f t="shared" si="27"/>
        <v>OK</v>
      </c>
      <c r="O309" s="10" t="str">
        <f t="shared" si="28"/>
        <v>OK</v>
      </c>
      <c r="P309" s="10" t="str">
        <f t="shared" si="29"/>
        <v>OK</v>
      </c>
      <c r="Q309" s="13" t="str">
        <f t="shared" si="31"/>
        <v>OK</v>
      </c>
      <c r="V309" s="8" t="str">
        <f t="shared" si="30"/>
        <v>OK</v>
      </c>
    </row>
    <row r="310" spans="2:22" x14ac:dyDescent="0.35">
      <c r="B310" s="8" t="str">
        <f>Data_Checks!B310</f>
        <v>ROBERTSON</v>
      </c>
      <c r="C310" s="9">
        <f>Data_Checks!C310</f>
        <v>51</v>
      </c>
      <c r="D310" s="10" t="str">
        <f>IF(AND(Data_Checks!D310&lt;&gt;"F",Data_Checks!D310&lt;&gt;"M"),D309,Data_Checks!D310)</f>
        <v>F</v>
      </c>
      <c r="E310" s="2" t="str">
        <f>IF(Data_Checks!E310="",E309,Data_Checks!E310)</f>
        <v>Personal Loan</v>
      </c>
      <c r="F310" s="54">
        <f>IF(Data_Checks!F310="",F309,ABS(Data_Checks!F310))</f>
        <v>10000000</v>
      </c>
      <c r="G310" s="11" t="str">
        <f>IF(Data_Checks!G310="",G309,Data_Checks!G310)</f>
        <v>No</v>
      </c>
      <c r="H310" s="13">
        <f>Data_Checks!H310</f>
        <v>-0.59739354944861822</v>
      </c>
      <c r="M310" s="15" t="str">
        <f t="shared" si="26"/>
        <v>OK</v>
      </c>
      <c r="N310" s="10" t="str">
        <f t="shared" si="27"/>
        <v>OK</v>
      </c>
      <c r="O310" s="10" t="str">
        <f t="shared" si="28"/>
        <v>OK</v>
      </c>
      <c r="P310" s="10" t="str">
        <f t="shared" si="29"/>
        <v>OK</v>
      </c>
      <c r="Q310" s="13" t="str">
        <f t="shared" si="31"/>
        <v>OK</v>
      </c>
      <c r="V310" s="8" t="str">
        <f t="shared" si="30"/>
        <v>OK</v>
      </c>
    </row>
    <row r="311" spans="2:22" x14ac:dyDescent="0.35">
      <c r="B311" s="8" t="str">
        <f>Data_Checks!B311</f>
        <v>ROBINSON</v>
      </c>
      <c r="C311" s="9">
        <f>Data_Checks!C311</f>
        <v>35</v>
      </c>
      <c r="D311" s="10" t="str">
        <f>IF(AND(Data_Checks!D311&lt;&gt;"F",Data_Checks!D311&lt;&gt;"M"),D310,Data_Checks!D311)</f>
        <v>M</v>
      </c>
      <c r="E311" s="2" t="str">
        <f>IF(Data_Checks!E311="",E310,Data_Checks!E311)</f>
        <v>Education Loan</v>
      </c>
      <c r="F311" s="54">
        <f>IF(Data_Checks!F311="",F310,ABS(Data_Checks!F311))</f>
        <v>8000000</v>
      </c>
      <c r="G311" s="11" t="str">
        <f>IF(Data_Checks!G311="",G310,Data_Checks!G311)</f>
        <v>No</v>
      </c>
      <c r="H311" s="13">
        <f>Data_Checks!H311</f>
        <v>1.3130559794922767</v>
      </c>
      <c r="M311" s="15" t="str">
        <f t="shared" si="26"/>
        <v>OK</v>
      </c>
      <c r="N311" s="10" t="str">
        <f t="shared" si="27"/>
        <v>OK</v>
      </c>
      <c r="O311" s="10" t="str">
        <f t="shared" si="28"/>
        <v>OK</v>
      </c>
      <c r="P311" s="10" t="str">
        <f t="shared" si="29"/>
        <v>OK</v>
      </c>
      <c r="Q311" s="13" t="str">
        <f t="shared" si="31"/>
        <v>OK</v>
      </c>
      <c r="V311" s="8" t="str">
        <f t="shared" si="30"/>
        <v>OK</v>
      </c>
    </row>
    <row r="312" spans="2:22" x14ac:dyDescent="0.35">
      <c r="B312" s="8" t="str">
        <f>Data_Checks!B312</f>
        <v>ROBLES</v>
      </c>
      <c r="C312" s="9">
        <f>Data_Checks!C312</f>
        <v>40</v>
      </c>
      <c r="D312" s="10" t="str">
        <f>IF(AND(Data_Checks!D312&lt;&gt;"F",Data_Checks!D312&lt;&gt;"M"),D311,Data_Checks!D312)</f>
        <v>M</v>
      </c>
      <c r="E312" s="2" t="str">
        <f>IF(Data_Checks!E312="",E311,Data_Checks!E312)</f>
        <v>Education Loan</v>
      </c>
      <c r="F312" s="54">
        <f>IF(Data_Checks!F312="",F311,ABS(Data_Checks!F312))</f>
        <v>12000000</v>
      </c>
      <c r="G312" s="11" t="str">
        <f>IF(Data_Checks!G312="",G311,Data_Checks!G312)</f>
        <v>No</v>
      </c>
      <c r="H312" s="13">
        <f>Data_Checks!H312</f>
        <v>-0.34341318848561236</v>
      </c>
      <c r="M312" s="15" t="str">
        <f t="shared" si="26"/>
        <v>OK</v>
      </c>
      <c r="N312" s="10" t="str">
        <f t="shared" si="27"/>
        <v>OK</v>
      </c>
      <c r="O312" s="10" t="str">
        <f t="shared" si="28"/>
        <v>OK</v>
      </c>
      <c r="P312" s="10" t="str">
        <f t="shared" si="29"/>
        <v>OK</v>
      </c>
      <c r="Q312" s="13" t="str">
        <f t="shared" si="31"/>
        <v>OK</v>
      </c>
      <c r="V312" s="8" t="str">
        <f t="shared" si="30"/>
        <v>OK</v>
      </c>
    </row>
    <row r="313" spans="2:22" x14ac:dyDescent="0.35">
      <c r="B313" s="8" t="str">
        <f>Data_Checks!B313</f>
        <v>RODRIGUEZ</v>
      </c>
      <c r="C313" s="9">
        <f>Data_Checks!C313</f>
        <v>26</v>
      </c>
      <c r="D313" s="10" t="str">
        <f>IF(AND(Data_Checks!D313&lt;&gt;"F",Data_Checks!D313&lt;&gt;"M"),D312,Data_Checks!D313)</f>
        <v>M</v>
      </c>
      <c r="E313" s="2" t="str">
        <f>IF(Data_Checks!E313="",E312,Data_Checks!E313)</f>
        <v>Education Loan</v>
      </c>
      <c r="F313" s="54">
        <f>IF(Data_Checks!F313="",F312,ABS(Data_Checks!F313))</f>
        <v>8000000</v>
      </c>
      <c r="G313" s="11" t="str">
        <f>IF(Data_Checks!G313="",G312,Data_Checks!G313)</f>
        <v>No</v>
      </c>
      <c r="H313" s="13">
        <f>Data_Checks!H313</f>
        <v>1.4586096262672072</v>
      </c>
      <c r="M313" s="15" t="str">
        <f t="shared" si="26"/>
        <v>OK</v>
      </c>
      <c r="N313" s="10" t="str">
        <f t="shared" si="27"/>
        <v>OK</v>
      </c>
      <c r="O313" s="10" t="str">
        <f t="shared" si="28"/>
        <v>OK</v>
      </c>
      <c r="P313" s="10" t="str">
        <f t="shared" si="29"/>
        <v>OK</v>
      </c>
      <c r="Q313" s="13" t="str">
        <f t="shared" si="31"/>
        <v>OK</v>
      </c>
      <c r="V313" s="8" t="str">
        <f t="shared" si="30"/>
        <v>OK</v>
      </c>
    </row>
    <row r="314" spans="2:22" x14ac:dyDescent="0.35">
      <c r="B314" s="8" t="str">
        <f>Data_Checks!B314</f>
        <v>ROGERS</v>
      </c>
      <c r="C314" s="9">
        <f>Data_Checks!C314</f>
        <v>24</v>
      </c>
      <c r="D314" s="10" t="str">
        <f>IF(AND(Data_Checks!D314&lt;&gt;"F",Data_Checks!D314&lt;&gt;"M"),D313,Data_Checks!D314)</f>
        <v>M</v>
      </c>
      <c r="E314" s="2" t="str">
        <f>IF(Data_Checks!E314="",E313,Data_Checks!E314)</f>
        <v>Home Loan</v>
      </c>
      <c r="F314" s="54">
        <f>IF(Data_Checks!F314="",F313,ABS(Data_Checks!F314))</f>
        <v>13000000</v>
      </c>
      <c r="G314" s="11" t="str">
        <f>IF(Data_Checks!G314="",G313,Data_Checks!G314)</f>
        <v>No</v>
      </c>
      <c r="H314" s="13">
        <f>Data_Checks!H314</f>
        <v>0.4725006977637134</v>
      </c>
      <c r="M314" s="15" t="str">
        <f t="shared" si="26"/>
        <v>OK</v>
      </c>
      <c r="N314" s="10" t="str">
        <f t="shared" si="27"/>
        <v>OK</v>
      </c>
      <c r="O314" s="10" t="str">
        <f t="shared" si="28"/>
        <v>OK</v>
      </c>
      <c r="P314" s="10" t="str">
        <f t="shared" si="29"/>
        <v>OK</v>
      </c>
      <c r="Q314" s="13" t="str">
        <f t="shared" si="31"/>
        <v>OK</v>
      </c>
      <c r="V314" s="8" t="str">
        <f t="shared" si="30"/>
        <v>OK</v>
      </c>
    </row>
    <row r="315" spans="2:22" x14ac:dyDescent="0.35">
      <c r="B315" s="8" t="str">
        <f>Data_Checks!B315</f>
        <v>ROJAS</v>
      </c>
      <c r="C315" s="9">
        <f>Data_Checks!C315</f>
        <v>51</v>
      </c>
      <c r="D315" s="10" t="str">
        <f>IF(AND(Data_Checks!D315&lt;&gt;"F",Data_Checks!D315&lt;&gt;"M"),D314,Data_Checks!D315)</f>
        <v>M</v>
      </c>
      <c r="E315" s="2" t="str">
        <f>IF(Data_Checks!E315="",E314,Data_Checks!E315)</f>
        <v>Education Loan</v>
      </c>
      <c r="F315" s="54">
        <f>IF(Data_Checks!F315="",F314,ABS(Data_Checks!F315))</f>
        <v>13000000</v>
      </c>
      <c r="G315" s="11" t="str">
        <f>IF(Data_Checks!G315="",G314,Data_Checks!G315)</f>
        <v>No</v>
      </c>
      <c r="H315" s="13">
        <f>Data_Checks!H315</f>
        <v>-1.2087206192939675</v>
      </c>
      <c r="M315" s="15" t="str">
        <f t="shared" si="26"/>
        <v>OK</v>
      </c>
      <c r="N315" s="10" t="str">
        <f t="shared" si="27"/>
        <v>OK</v>
      </c>
      <c r="O315" s="10" t="str">
        <f t="shared" si="28"/>
        <v>OK</v>
      </c>
      <c r="P315" s="10" t="str">
        <f t="shared" si="29"/>
        <v>OK</v>
      </c>
      <c r="Q315" s="13" t="str">
        <f t="shared" si="31"/>
        <v>OK</v>
      </c>
      <c r="V315" s="8" t="str">
        <f t="shared" si="30"/>
        <v>OK</v>
      </c>
    </row>
    <row r="316" spans="2:22" x14ac:dyDescent="0.35">
      <c r="B316" s="8" t="str">
        <f>Data_Checks!B316</f>
        <v>ROMERO</v>
      </c>
      <c r="C316" s="9">
        <f>Data_Checks!C316</f>
        <v>27</v>
      </c>
      <c r="D316" s="10" t="str">
        <f>IF(AND(Data_Checks!D316&lt;&gt;"F",Data_Checks!D316&lt;&gt;"M"),D315,Data_Checks!D316)</f>
        <v>F</v>
      </c>
      <c r="E316" s="2" t="str">
        <f>IF(Data_Checks!E316="",E315,Data_Checks!E316)</f>
        <v>Vehicle Loan</v>
      </c>
      <c r="F316" s="54">
        <f>IF(Data_Checks!F316="",F315,ABS(Data_Checks!F316))</f>
        <v>10000000</v>
      </c>
      <c r="G316" s="11" t="str">
        <f>IF(Data_Checks!G316="",G315,Data_Checks!G316)</f>
        <v>No</v>
      </c>
      <c r="H316" s="13">
        <f>Data_Checks!H316</f>
        <v>-0.23610953951027872</v>
      </c>
      <c r="M316" s="15" t="str">
        <f t="shared" si="26"/>
        <v>OK</v>
      </c>
      <c r="N316" s="10" t="str">
        <f t="shared" si="27"/>
        <v>OK</v>
      </c>
      <c r="O316" s="10" t="str">
        <f t="shared" si="28"/>
        <v>OK</v>
      </c>
      <c r="P316" s="10" t="str">
        <f t="shared" si="29"/>
        <v>OK</v>
      </c>
      <c r="Q316" s="13" t="str">
        <f t="shared" si="31"/>
        <v>OK</v>
      </c>
      <c r="V316" s="8" t="str">
        <f t="shared" si="30"/>
        <v>OK</v>
      </c>
    </row>
    <row r="317" spans="2:22" x14ac:dyDescent="0.35">
      <c r="B317" s="8" t="str">
        <f>Data_Checks!B317</f>
        <v>ROSE</v>
      </c>
      <c r="C317" s="9">
        <f>Data_Checks!C317</f>
        <v>40</v>
      </c>
      <c r="D317" s="10" t="str">
        <f>IF(AND(Data_Checks!D317&lt;&gt;"F",Data_Checks!D317&lt;&gt;"M"),D316,Data_Checks!D317)</f>
        <v>M</v>
      </c>
      <c r="E317" s="2" t="str">
        <f>IF(Data_Checks!E317="",E316,Data_Checks!E317)</f>
        <v>Personal Loan</v>
      </c>
      <c r="F317" s="54">
        <f>IF(Data_Checks!F317="",F316,ABS(Data_Checks!F317))</f>
        <v>11000000</v>
      </c>
      <c r="G317" s="11" t="str">
        <f>IF(Data_Checks!G317="",G316,Data_Checks!G317)</f>
        <v>No</v>
      </c>
      <c r="H317" s="13">
        <f>Data_Checks!H317</f>
        <v>1.2491418982663811</v>
      </c>
      <c r="M317" s="15" t="str">
        <f t="shared" si="26"/>
        <v>OK</v>
      </c>
      <c r="N317" s="10" t="str">
        <f t="shared" si="27"/>
        <v>OK</v>
      </c>
      <c r="O317" s="10" t="str">
        <f t="shared" si="28"/>
        <v>OK</v>
      </c>
      <c r="P317" s="10" t="str">
        <f t="shared" si="29"/>
        <v>OK</v>
      </c>
      <c r="Q317" s="13" t="str">
        <f t="shared" si="31"/>
        <v>OK</v>
      </c>
      <c r="V317" s="8" t="str">
        <f t="shared" si="30"/>
        <v>OK</v>
      </c>
    </row>
    <row r="318" spans="2:22" x14ac:dyDescent="0.35">
      <c r="B318" s="8" t="str">
        <f>Data_Checks!B318</f>
        <v>ROSS</v>
      </c>
      <c r="C318" s="9">
        <f>Data_Checks!C318</f>
        <v>43</v>
      </c>
      <c r="D318" s="10" t="str">
        <f>IF(AND(Data_Checks!D318&lt;&gt;"F",Data_Checks!D318&lt;&gt;"M"),D317,Data_Checks!D318)</f>
        <v>F</v>
      </c>
      <c r="E318" s="2" t="str">
        <f>IF(Data_Checks!E318="",E317,Data_Checks!E318)</f>
        <v>Education Loan</v>
      </c>
      <c r="F318" s="54">
        <f>IF(Data_Checks!F318="",F317,ABS(Data_Checks!F318))</f>
        <v>11000000</v>
      </c>
      <c r="G318" s="11" t="str">
        <f>IF(Data_Checks!G318="",G317,Data_Checks!G318)</f>
        <v>No</v>
      </c>
      <c r="H318" s="13">
        <f>Data_Checks!H318</f>
        <v>-0.98589300871746655</v>
      </c>
      <c r="M318" s="15" t="str">
        <f t="shared" si="26"/>
        <v>OK</v>
      </c>
      <c r="N318" s="10" t="str">
        <f t="shared" si="27"/>
        <v>OK</v>
      </c>
      <c r="O318" s="10" t="str">
        <f t="shared" si="28"/>
        <v>OK</v>
      </c>
      <c r="P318" s="10" t="str">
        <f t="shared" si="29"/>
        <v>OK</v>
      </c>
      <c r="Q318" s="13" t="str">
        <f t="shared" si="31"/>
        <v>OK</v>
      </c>
      <c r="V318" s="8" t="str">
        <f t="shared" si="30"/>
        <v>OK</v>
      </c>
    </row>
    <row r="319" spans="2:22" x14ac:dyDescent="0.35">
      <c r="B319" s="8" t="str">
        <f>Data_Checks!B319</f>
        <v>RUIZ</v>
      </c>
      <c r="C319" s="9">
        <f>Data_Checks!C319</f>
        <v>21</v>
      </c>
      <c r="D319" s="10" t="str">
        <f>IF(AND(Data_Checks!D319&lt;&gt;"F",Data_Checks!D319&lt;&gt;"M"),D318,Data_Checks!D319)</f>
        <v>F</v>
      </c>
      <c r="E319" s="2" t="str">
        <f>IF(Data_Checks!E319="",E318,Data_Checks!E319)</f>
        <v>Education Loan</v>
      </c>
      <c r="F319" s="54">
        <f>IF(Data_Checks!F319="",F318,ABS(Data_Checks!F319))</f>
        <v>13000000</v>
      </c>
      <c r="G319" s="11" t="str">
        <f>IF(Data_Checks!G319="",G318,Data_Checks!G319)</f>
        <v>Yes</v>
      </c>
      <c r="H319" s="13">
        <f>Data_Checks!H319</f>
        <v>0.66732476148060793</v>
      </c>
      <c r="M319" s="15" t="str">
        <f t="shared" si="26"/>
        <v>OK</v>
      </c>
      <c r="N319" s="10" t="str">
        <f t="shared" si="27"/>
        <v>OK</v>
      </c>
      <c r="O319" s="10" t="str">
        <f t="shared" si="28"/>
        <v>OK</v>
      </c>
      <c r="P319" s="10" t="str">
        <f t="shared" si="29"/>
        <v>OK</v>
      </c>
      <c r="Q319" s="13" t="str">
        <f t="shared" si="31"/>
        <v>OK</v>
      </c>
      <c r="V319" s="8" t="str">
        <f t="shared" si="30"/>
        <v>OK</v>
      </c>
    </row>
    <row r="320" spans="2:22" x14ac:dyDescent="0.35">
      <c r="B320" s="8" t="str">
        <f>Data_Checks!B320</f>
        <v>RUSSELL</v>
      </c>
      <c r="C320" s="9">
        <f>Data_Checks!C320</f>
        <v>30</v>
      </c>
      <c r="D320" s="10" t="str">
        <f>IF(AND(Data_Checks!D320&lt;&gt;"F",Data_Checks!D320&lt;&gt;"M"),D319,Data_Checks!D320)</f>
        <v>F</v>
      </c>
      <c r="E320" s="2" t="str">
        <f>IF(Data_Checks!E320="",E319,Data_Checks!E320)</f>
        <v>Education Loan</v>
      </c>
      <c r="F320" s="54">
        <f>IF(Data_Checks!F320="",F319,ABS(Data_Checks!F320))</f>
        <v>8000000</v>
      </c>
      <c r="G320" s="11" t="str">
        <f>IF(Data_Checks!G320="",G319,Data_Checks!G320)</f>
        <v>No</v>
      </c>
      <c r="H320" s="13">
        <f>Data_Checks!H320</f>
        <v>-0.58960320760183194</v>
      </c>
      <c r="M320" s="15" t="str">
        <f t="shared" si="26"/>
        <v>OK</v>
      </c>
      <c r="N320" s="10" t="str">
        <f t="shared" si="27"/>
        <v>OK</v>
      </c>
      <c r="O320" s="10" t="str">
        <f t="shared" si="28"/>
        <v>OK</v>
      </c>
      <c r="P320" s="10" t="str">
        <f t="shared" si="29"/>
        <v>OK</v>
      </c>
      <c r="Q320" s="13" t="str">
        <f t="shared" si="31"/>
        <v>OK</v>
      </c>
      <c r="V320" s="8" t="str">
        <f t="shared" si="30"/>
        <v>OK</v>
      </c>
    </row>
    <row r="321" spans="2:22" x14ac:dyDescent="0.35">
      <c r="B321" s="8" t="str">
        <f>Data_Checks!B321</f>
        <v>RYAN</v>
      </c>
      <c r="C321" s="9">
        <f>Data_Checks!C321</f>
        <v>21</v>
      </c>
      <c r="D321" s="10" t="str">
        <f>IF(AND(Data_Checks!D321&lt;&gt;"F",Data_Checks!D321&lt;&gt;"M"),D320,Data_Checks!D321)</f>
        <v>F</v>
      </c>
      <c r="E321" s="2" t="str">
        <f>IF(Data_Checks!E321="",E320,Data_Checks!E321)</f>
        <v>Vehicle Loan</v>
      </c>
      <c r="F321" s="54">
        <f>IF(Data_Checks!F321="",F320,ABS(Data_Checks!F321))</f>
        <v>13000000</v>
      </c>
      <c r="G321" s="11" t="str">
        <f>IF(Data_Checks!G321="",G320,Data_Checks!G321)</f>
        <v>No</v>
      </c>
      <c r="H321" s="13">
        <f>Data_Checks!H321</f>
        <v>-1.3714969787189357</v>
      </c>
      <c r="M321" s="15" t="str">
        <f t="shared" si="26"/>
        <v>OK</v>
      </c>
      <c r="N321" s="10" t="str">
        <f t="shared" si="27"/>
        <v>OK</v>
      </c>
      <c r="O321" s="10" t="str">
        <f t="shared" si="28"/>
        <v>OK</v>
      </c>
      <c r="P321" s="10" t="str">
        <f t="shared" si="29"/>
        <v>OK</v>
      </c>
      <c r="Q321" s="13" t="str">
        <f t="shared" si="31"/>
        <v>OK</v>
      </c>
      <c r="V321" s="8" t="str">
        <f t="shared" si="30"/>
        <v>OK</v>
      </c>
    </row>
    <row r="322" spans="2:22" x14ac:dyDescent="0.35">
      <c r="B322" s="8" t="str">
        <f>Data_Checks!B322</f>
        <v>SALAZAR</v>
      </c>
      <c r="C322" s="9">
        <f>Data_Checks!C322</f>
        <v>41</v>
      </c>
      <c r="D322" s="10" t="str">
        <f>IF(AND(Data_Checks!D322&lt;&gt;"F",Data_Checks!D322&lt;&gt;"M"),D321,Data_Checks!D322)</f>
        <v>M</v>
      </c>
      <c r="E322" s="2" t="str">
        <f>IF(Data_Checks!E322="",E321,Data_Checks!E322)</f>
        <v>Home Loan</v>
      </c>
      <c r="F322" s="54">
        <f>IF(Data_Checks!F322="",F321,ABS(Data_Checks!F322))</f>
        <v>8000000</v>
      </c>
      <c r="G322" s="11" t="str">
        <f>IF(Data_Checks!G322="",G321,Data_Checks!G322)</f>
        <v>No</v>
      </c>
      <c r="H322" s="13">
        <f>Data_Checks!H322</f>
        <v>0.61306866273075644</v>
      </c>
      <c r="M322" s="15" t="str">
        <f t="shared" si="26"/>
        <v>OK</v>
      </c>
      <c r="N322" s="10" t="str">
        <f t="shared" si="27"/>
        <v>OK</v>
      </c>
      <c r="O322" s="10" t="str">
        <f t="shared" si="28"/>
        <v>OK</v>
      </c>
      <c r="P322" s="10" t="str">
        <f t="shared" si="29"/>
        <v>OK</v>
      </c>
      <c r="Q322" s="13" t="str">
        <f t="shared" si="31"/>
        <v>OK</v>
      </c>
      <c r="V322" s="8" t="str">
        <f t="shared" si="30"/>
        <v>OK</v>
      </c>
    </row>
    <row r="323" spans="2:22" x14ac:dyDescent="0.35">
      <c r="B323" s="8" t="str">
        <f>Data_Checks!B323</f>
        <v>SALINAS</v>
      </c>
      <c r="C323" s="9">
        <f>Data_Checks!C323</f>
        <v>23</v>
      </c>
      <c r="D323" s="10" t="str">
        <f>IF(AND(Data_Checks!D323&lt;&gt;"F",Data_Checks!D323&lt;&gt;"M"),D322,Data_Checks!D323)</f>
        <v>F</v>
      </c>
      <c r="E323" s="2" t="str">
        <f>IF(Data_Checks!E323="",E322,Data_Checks!E323)</f>
        <v>Vehicle Loan</v>
      </c>
      <c r="F323" s="54">
        <f>IF(Data_Checks!F323="",F322,ABS(Data_Checks!F323))</f>
        <v>9000000</v>
      </c>
      <c r="G323" s="11" t="str">
        <f>IF(Data_Checks!G323="",G322,Data_Checks!G323)</f>
        <v>No</v>
      </c>
      <c r="H323" s="13">
        <f>Data_Checks!H323</f>
        <v>-0.52014722245774669</v>
      </c>
      <c r="M323" s="15" t="str">
        <f t="shared" si="26"/>
        <v>OK</v>
      </c>
      <c r="N323" s="10" t="str">
        <f t="shared" si="27"/>
        <v>OK</v>
      </c>
      <c r="O323" s="10" t="str">
        <f t="shared" si="28"/>
        <v>OK</v>
      </c>
      <c r="P323" s="10" t="str">
        <f t="shared" si="29"/>
        <v>OK</v>
      </c>
      <c r="Q323" s="13" t="str">
        <f t="shared" si="31"/>
        <v>OK</v>
      </c>
      <c r="V323" s="8" t="str">
        <f t="shared" si="30"/>
        <v>OK</v>
      </c>
    </row>
    <row r="324" spans="2:22" x14ac:dyDescent="0.35">
      <c r="B324" s="8" t="str">
        <f>Data_Checks!B324</f>
        <v>SANCHEZ</v>
      </c>
      <c r="C324" s="9">
        <f>Data_Checks!C324</f>
        <v>52</v>
      </c>
      <c r="D324" s="10" t="str">
        <f>IF(AND(Data_Checks!D324&lt;&gt;"F",Data_Checks!D324&lt;&gt;"M"),D323,Data_Checks!D324)</f>
        <v>F</v>
      </c>
      <c r="E324" s="2" t="str">
        <f>IF(Data_Checks!E324="",E323,Data_Checks!E324)</f>
        <v>Education Loan</v>
      </c>
      <c r="F324" s="54">
        <f>IF(Data_Checks!F324="",F323,ABS(Data_Checks!F324))</f>
        <v>14000000</v>
      </c>
      <c r="G324" s="11" t="str">
        <f>IF(Data_Checks!G324="",G323,Data_Checks!G324)</f>
        <v>No</v>
      </c>
      <c r="H324" s="13">
        <f>Data_Checks!H324</f>
        <v>-0.21550124626172948</v>
      </c>
      <c r="M324" s="15" t="str">
        <f t="shared" ref="M324:M387" si="32">IF(C324&lt;0,"Negative",IF(C324=0,"Zero",IF(C324&gt;100,"Unreasonably High",IF(C324="","Blank","OK"))))</f>
        <v>OK</v>
      </c>
      <c r="N324" s="10" t="str">
        <f t="shared" ref="N324:N387" si="33">IF(D324="","Blank",IF(D324="F","OK",IF(D324="M","OK","Unreasonable")))</f>
        <v>OK</v>
      </c>
      <c r="O324" s="10" t="str">
        <f t="shared" ref="O324:O387" si="34">IF(E324="Education Loan","OK",IF(E324="Home Loan","OK",IF(E324="Personal Loan","OK",IF(E324="Vehicle Loan","OK",IF(E324="","Blank","Unreasonable")))))</f>
        <v>OK</v>
      </c>
      <c r="P324" s="10" t="str">
        <f t="shared" ref="P324:P387" si="35">IF(F324="","Blank",IF(F324&lt;0,"Negative",IF(F324=0,"Zero",IF(F324&gt;10^9,"Very High","OK"))))</f>
        <v>OK</v>
      </c>
      <c r="Q324" s="13" t="str">
        <f t="shared" si="31"/>
        <v>OK</v>
      </c>
      <c r="V324" s="8" t="str">
        <f t="shared" ref="V324:V387" si="36">IF(VLOOKUP(C324,$J$4:$J$46,1,0)=C324,"OK","Check")</f>
        <v>OK</v>
      </c>
    </row>
    <row r="325" spans="2:22" x14ac:dyDescent="0.35">
      <c r="B325" s="8" t="str">
        <f>Data_Checks!B325</f>
        <v>SANDERS</v>
      </c>
      <c r="C325" s="9">
        <f>Data_Checks!C325</f>
        <v>57</v>
      </c>
      <c r="D325" s="10" t="str">
        <f>IF(AND(Data_Checks!D325&lt;&gt;"F",Data_Checks!D325&lt;&gt;"M"),D324,Data_Checks!D325)</f>
        <v>M</v>
      </c>
      <c r="E325" s="2" t="str">
        <f>IF(Data_Checks!E325="",E324,Data_Checks!E325)</f>
        <v>Home Loan</v>
      </c>
      <c r="F325" s="54">
        <f>IF(Data_Checks!F325="",F324,ABS(Data_Checks!F325))</f>
        <v>11000000</v>
      </c>
      <c r="G325" s="11" t="str">
        <f>IF(Data_Checks!G325="",G324,Data_Checks!G325)</f>
        <v>No</v>
      </c>
      <c r="H325" s="13">
        <f>Data_Checks!H325</f>
        <v>-0.26709366132686724</v>
      </c>
      <c r="M325" s="15" t="str">
        <f t="shared" si="32"/>
        <v>OK</v>
      </c>
      <c r="N325" s="10" t="str">
        <f t="shared" si="33"/>
        <v>OK</v>
      </c>
      <c r="O325" s="10" t="str">
        <f t="shared" si="34"/>
        <v>OK</v>
      </c>
      <c r="P325" s="10" t="str">
        <f t="shared" si="35"/>
        <v>OK</v>
      </c>
      <c r="Q325" s="13" t="str">
        <f t="shared" ref="Q325:Q388" si="37">IF(G325="","Blank",IF(G325="Yes","OK",IF(G325="No","OK","Unreasonable")))</f>
        <v>OK</v>
      </c>
      <c r="V325" s="8" t="str">
        <f t="shared" si="36"/>
        <v>OK</v>
      </c>
    </row>
    <row r="326" spans="2:22" x14ac:dyDescent="0.35">
      <c r="B326" s="8" t="str">
        <f>Data_Checks!B326</f>
        <v>SANDOVAL</v>
      </c>
      <c r="C326" s="9">
        <f>Data_Checks!C326</f>
        <v>34</v>
      </c>
      <c r="D326" s="10" t="str">
        <f>IF(AND(Data_Checks!D326&lt;&gt;"F",Data_Checks!D326&lt;&gt;"M"),D325,Data_Checks!D326)</f>
        <v>F</v>
      </c>
      <c r="E326" s="2" t="str">
        <f>IF(Data_Checks!E326="",E325,Data_Checks!E326)</f>
        <v>Vehicle Loan</v>
      </c>
      <c r="F326" s="54">
        <f>IF(Data_Checks!F326="",F325,ABS(Data_Checks!F326))</f>
        <v>14000000</v>
      </c>
      <c r="G326" s="11" t="str">
        <f>IF(Data_Checks!G326="",G325,Data_Checks!G326)</f>
        <v>No</v>
      </c>
      <c r="H326" s="13">
        <f>Data_Checks!H326</f>
        <v>1.3701732808732789</v>
      </c>
      <c r="M326" s="15" t="str">
        <f t="shared" si="32"/>
        <v>OK</v>
      </c>
      <c r="N326" s="10" t="str">
        <f t="shared" si="33"/>
        <v>OK</v>
      </c>
      <c r="O326" s="10" t="str">
        <f t="shared" si="34"/>
        <v>OK</v>
      </c>
      <c r="P326" s="10" t="str">
        <f t="shared" si="35"/>
        <v>OK</v>
      </c>
      <c r="Q326" s="13" t="str">
        <f t="shared" si="37"/>
        <v>OK</v>
      </c>
      <c r="V326" s="8" t="str">
        <f t="shared" si="36"/>
        <v>OK</v>
      </c>
    </row>
    <row r="327" spans="2:22" x14ac:dyDescent="0.35">
      <c r="B327" s="8" t="str">
        <f>Data_Checks!B327</f>
        <v>SANTIAGO</v>
      </c>
      <c r="C327" s="9">
        <f>Data_Checks!C327</f>
        <v>53</v>
      </c>
      <c r="D327" s="10" t="str">
        <f>IF(AND(Data_Checks!D327&lt;&gt;"F",Data_Checks!D327&lt;&gt;"M"),D326,Data_Checks!D327)</f>
        <v>F</v>
      </c>
      <c r="E327" s="2" t="str">
        <f>IF(Data_Checks!E327="",E326,Data_Checks!E327)</f>
        <v>Vehicle Loan</v>
      </c>
      <c r="F327" s="54">
        <f>IF(Data_Checks!F327="",F326,ABS(Data_Checks!F327))</f>
        <v>10000000</v>
      </c>
      <c r="G327" s="11" t="str">
        <f>IF(Data_Checks!G327="",G326,Data_Checks!G327)</f>
        <v>No</v>
      </c>
      <c r="H327" s="13">
        <f>Data_Checks!H327</f>
        <v>6.1419348292448515E-2</v>
      </c>
      <c r="M327" s="15" t="str">
        <f t="shared" si="32"/>
        <v>OK</v>
      </c>
      <c r="N327" s="10" t="str">
        <f t="shared" si="33"/>
        <v>OK</v>
      </c>
      <c r="O327" s="10" t="str">
        <f t="shared" si="34"/>
        <v>OK</v>
      </c>
      <c r="P327" s="10" t="str">
        <f t="shared" si="35"/>
        <v>OK</v>
      </c>
      <c r="Q327" s="13" t="str">
        <f t="shared" si="37"/>
        <v>OK</v>
      </c>
      <c r="V327" s="8" t="str">
        <f t="shared" si="36"/>
        <v>OK</v>
      </c>
    </row>
    <row r="328" spans="2:22" x14ac:dyDescent="0.35">
      <c r="B328" s="8" t="str">
        <f>Data_Checks!B328</f>
        <v>SANTOS</v>
      </c>
      <c r="C328" s="9">
        <f>Data_Checks!C328</f>
        <v>39</v>
      </c>
      <c r="D328" s="10" t="str">
        <f>IF(AND(Data_Checks!D328&lt;&gt;"F",Data_Checks!D328&lt;&gt;"M"),D327,Data_Checks!D328)</f>
        <v>M</v>
      </c>
      <c r="E328" s="2" t="str">
        <f>IF(Data_Checks!E328="",E327,Data_Checks!E328)</f>
        <v>Personal Loan</v>
      </c>
      <c r="F328" s="54">
        <f>IF(Data_Checks!F328="",F327,ABS(Data_Checks!F328))</f>
        <v>12000000</v>
      </c>
      <c r="G328" s="11" t="str">
        <f>IF(Data_Checks!G328="",G327,Data_Checks!G328)</f>
        <v>No</v>
      </c>
      <c r="H328" s="13">
        <f>Data_Checks!H328</f>
        <v>1.6646632375509436</v>
      </c>
      <c r="M328" s="15" t="str">
        <f t="shared" si="32"/>
        <v>OK</v>
      </c>
      <c r="N328" s="10" t="str">
        <f t="shared" si="33"/>
        <v>OK</v>
      </c>
      <c r="O328" s="10" t="str">
        <f t="shared" si="34"/>
        <v>OK</v>
      </c>
      <c r="P328" s="10" t="str">
        <f t="shared" si="35"/>
        <v>OK</v>
      </c>
      <c r="Q328" s="13" t="str">
        <f t="shared" si="37"/>
        <v>OK</v>
      </c>
      <c r="V328" s="8" t="str">
        <f t="shared" si="36"/>
        <v>OK</v>
      </c>
    </row>
    <row r="329" spans="2:22" x14ac:dyDescent="0.35">
      <c r="B329" s="8" t="str">
        <f>Data_Checks!B329</f>
        <v>SCHMIDT</v>
      </c>
      <c r="C329" s="9">
        <f>Data_Checks!C329</f>
        <v>51</v>
      </c>
      <c r="D329" s="10" t="str">
        <f>IF(AND(Data_Checks!D329&lt;&gt;"F",Data_Checks!D329&lt;&gt;"M"),D328,Data_Checks!D329)</f>
        <v>F</v>
      </c>
      <c r="E329" s="2" t="str">
        <f>IF(Data_Checks!E329="",E328,Data_Checks!E329)</f>
        <v>Home Loan</v>
      </c>
      <c r="F329" s="54">
        <f>IF(Data_Checks!F329="",F328,ABS(Data_Checks!F329))</f>
        <v>12000000</v>
      </c>
      <c r="G329" s="11" t="str">
        <f>IF(Data_Checks!G329="",G328,Data_Checks!G329)</f>
        <v>No</v>
      </c>
      <c r="H329" s="13">
        <f>Data_Checks!H329</f>
        <v>1.8155209044403477</v>
      </c>
      <c r="M329" s="15" t="str">
        <f t="shared" si="32"/>
        <v>OK</v>
      </c>
      <c r="N329" s="10" t="str">
        <f t="shared" si="33"/>
        <v>OK</v>
      </c>
      <c r="O329" s="10" t="str">
        <f t="shared" si="34"/>
        <v>OK</v>
      </c>
      <c r="P329" s="10" t="str">
        <f t="shared" si="35"/>
        <v>OK</v>
      </c>
      <c r="Q329" s="13" t="str">
        <f t="shared" si="37"/>
        <v>OK</v>
      </c>
      <c r="V329" s="8" t="str">
        <f t="shared" si="36"/>
        <v>OK</v>
      </c>
    </row>
    <row r="330" spans="2:22" x14ac:dyDescent="0.35">
      <c r="B330" s="8" t="str">
        <f>Data_Checks!B330</f>
        <v>SCHNEIDER</v>
      </c>
      <c r="C330" s="9">
        <f>Data_Checks!C330</f>
        <v>29</v>
      </c>
      <c r="D330" s="10" t="str">
        <f>IF(AND(Data_Checks!D330&lt;&gt;"F",Data_Checks!D330&lt;&gt;"M"),D329,Data_Checks!D330)</f>
        <v>F</v>
      </c>
      <c r="E330" s="2" t="str">
        <f>IF(Data_Checks!E330="",E329,Data_Checks!E330)</f>
        <v>Vehicle Loan</v>
      </c>
      <c r="F330" s="54">
        <f>IF(Data_Checks!F330="",F329,ABS(Data_Checks!F330))</f>
        <v>13000000</v>
      </c>
      <c r="G330" s="11" t="str">
        <f>IF(Data_Checks!G330="",G329,Data_Checks!G330)</f>
        <v>No</v>
      </c>
      <c r="H330" s="13">
        <f>Data_Checks!H330</f>
        <v>-0.12862242159764331</v>
      </c>
      <c r="M330" s="15" t="str">
        <f t="shared" si="32"/>
        <v>OK</v>
      </c>
      <c r="N330" s="10" t="str">
        <f t="shared" si="33"/>
        <v>OK</v>
      </c>
      <c r="O330" s="10" t="str">
        <f t="shared" si="34"/>
        <v>OK</v>
      </c>
      <c r="P330" s="10" t="str">
        <f t="shared" si="35"/>
        <v>OK</v>
      </c>
      <c r="Q330" s="13" t="str">
        <f t="shared" si="37"/>
        <v>OK</v>
      </c>
      <c r="V330" s="8" t="str">
        <f t="shared" si="36"/>
        <v>OK</v>
      </c>
    </row>
    <row r="331" spans="2:22" x14ac:dyDescent="0.35">
      <c r="B331" s="8" t="str">
        <f>Data_Checks!B331</f>
        <v>SCHULTZ</v>
      </c>
      <c r="C331" s="9">
        <f>Data_Checks!C331</f>
        <v>33</v>
      </c>
      <c r="D331" s="10" t="str">
        <f>IF(AND(Data_Checks!D331&lt;&gt;"F",Data_Checks!D331&lt;&gt;"M"),D330,Data_Checks!D331)</f>
        <v>F</v>
      </c>
      <c r="E331" s="2" t="str">
        <f>IF(Data_Checks!E331="",E330,Data_Checks!E331)</f>
        <v>Personal Loan</v>
      </c>
      <c r="F331" s="54">
        <f>IF(Data_Checks!F331="",F330,ABS(Data_Checks!F331))</f>
        <v>9000000</v>
      </c>
      <c r="G331" s="11" t="str">
        <f>IF(Data_Checks!G331="",G330,Data_Checks!G331)</f>
        <v>No</v>
      </c>
      <c r="H331" s="13">
        <f>Data_Checks!H331</f>
        <v>-2.1323389124399696</v>
      </c>
      <c r="M331" s="15" t="str">
        <f t="shared" si="32"/>
        <v>OK</v>
      </c>
      <c r="N331" s="10" t="str">
        <f t="shared" si="33"/>
        <v>OK</v>
      </c>
      <c r="O331" s="10" t="str">
        <f t="shared" si="34"/>
        <v>OK</v>
      </c>
      <c r="P331" s="10" t="str">
        <f t="shared" si="35"/>
        <v>OK</v>
      </c>
      <c r="Q331" s="13" t="str">
        <f t="shared" si="37"/>
        <v>OK</v>
      </c>
      <c r="V331" s="8" t="str">
        <f t="shared" si="36"/>
        <v>OK</v>
      </c>
    </row>
    <row r="332" spans="2:22" x14ac:dyDescent="0.35">
      <c r="B332" s="8" t="str">
        <f>Data_Checks!B332</f>
        <v>SCHWARTZ</v>
      </c>
      <c r="C332" s="9">
        <f>Data_Checks!C332</f>
        <v>60</v>
      </c>
      <c r="D332" s="10" t="str">
        <f>IF(AND(Data_Checks!D332&lt;&gt;"F",Data_Checks!D332&lt;&gt;"M"),D331,Data_Checks!D332)</f>
        <v>M</v>
      </c>
      <c r="E332" s="2" t="str">
        <f>IF(Data_Checks!E332="",E331,Data_Checks!E332)</f>
        <v>Vehicle Loan</v>
      </c>
      <c r="F332" s="54">
        <f>IF(Data_Checks!F332="",F331,ABS(Data_Checks!F332))</f>
        <v>14000000</v>
      </c>
      <c r="G332" s="11" t="str">
        <f>IF(Data_Checks!G332="",G331,Data_Checks!G332)</f>
        <v>No</v>
      </c>
      <c r="H332" s="13">
        <f>Data_Checks!H332</f>
        <v>0.35187091358886685</v>
      </c>
      <c r="M332" s="15" t="str">
        <f t="shared" si="32"/>
        <v>OK</v>
      </c>
      <c r="N332" s="10" t="str">
        <f t="shared" si="33"/>
        <v>OK</v>
      </c>
      <c r="O332" s="10" t="str">
        <f t="shared" si="34"/>
        <v>OK</v>
      </c>
      <c r="P332" s="10" t="str">
        <f t="shared" si="35"/>
        <v>OK</v>
      </c>
      <c r="Q332" s="13" t="str">
        <f t="shared" si="37"/>
        <v>OK</v>
      </c>
      <c r="V332" s="8" t="str">
        <f t="shared" si="36"/>
        <v>OK</v>
      </c>
    </row>
    <row r="333" spans="2:22" x14ac:dyDescent="0.35">
      <c r="B333" s="8" t="str">
        <f>Data_Checks!B333</f>
        <v>SCOTT</v>
      </c>
      <c r="C333" s="9">
        <f>Data_Checks!C333</f>
        <v>24</v>
      </c>
      <c r="D333" s="10" t="str">
        <f>IF(AND(Data_Checks!D333&lt;&gt;"F",Data_Checks!D333&lt;&gt;"M"),D332,Data_Checks!D333)</f>
        <v>M</v>
      </c>
      <c r="E333" s="2" t="str">
        <f>IF(Data_Checks!E333="",E332,Data_Checks!E333)</f>
        <v>Personal Loan</v>
      </c>
      <c r="F333" s="54">
        <f>IF(Data_Checks!F333="",F332,ABS(Data_Checks!F333))</f>
        <v>9000000</v>
      </c>
      <c r="G333" s="11" t="str">
        <f>IF(Data_Checks!G333="",G332,Data_Checks!G333)</f>
        <v>No</v>
      </c>
      <c r="H333" s="13">
        <f>Data_Checks!H333</f>
        <v>1.8398971427703255</v>
      </c>
      <c r="M333" s="15" t="str">
        <f t="shared" si="32"/>
        <v>OK</v>
      </c>
      <c r="N333" s="10" t="str">
        <f t="shared" si="33"/>
        <v>OK</v>
      </c>
      <c r="O333" s="10" t="str">
        <f t="shared" si="34"/>
        <v>OK</v>
      </c>
      <c r="P333" s="10" t="str">
        <f t="shared" si="35"/>
        <v>OK</v>
      </c>
      <c r="Q333" s="13" t="str">
        <f t="shared" si="37"/>
        <v>OK</v>
      </c>
      <c r="V333" s="8" t="str">
        <f t="shared" si="36"/>
        <v>OK</v>
      </c>
    </row>
    <row r="334" spans="2:22" x14ac:dyDescent="0.35">
      <c r="B334" s="8" t="str">
        <f>Data_Checks!B334</f>
        <v>SHARP</v>
      </c>
      <c r="C334" s="9">
        <f>Data_Checks!C334</f>
        <v>26</v>
      </c>
      <c r="D334" s="10" t="str">
        <f>IF(AND(Data_Checks!D334&lt;&gt;"F",Data_Checks!D334&lt;&gt;"M"),D333,Data_Checks!D334)</f>
        <v>M</v>
      </c>
      <c r="E334" s="2" t="str">
        <f>IF(Data_Checks!E334="",E333,Data_Checks!E334)</f>
        <v>Vehicle Loan</v>
      </c>
      <c r="F334" s="54">
        <f>IF(Data_Checks!F334="",F333,ABS(Data_Checks!F334))</f>
        <v>13000000</v>
      </c>
      <c r="G334" s="11" t="str">
        <f>IF(Data_Checks!G334="",G333,Data_Checks!G334)</f>
        <v>No</v>
      </c>
      <c r="H334" s="13">
        <f>Data_Checks!H334</f>
        <v>0.43337697822339971</v>
      </c>
      <c r="M334" s="15" t="str">
        <f t="shared" si="32"/>
        <v>OK</v>
      </c>
      <c r="N334" s="10" t="str">
        <f t="shared" si="33"/>
        <v>OK</v>
      </c>
      <c r="O334" s="10" t="str">
        <f t="shared" si="34"/>
        <v>OK</v>
      </c>
      <c r="P334" s="10" t="str">
        <f t="shared" si="35"/>
        <v>OK</v>
      </c>
      <c r="Q334" s="13" t="str">
        <f t="shared" si="37"/>
        <v>OK</v>
      </c>
      <c r="V334" s="8" t="str">
        <f t="shared" si="36"/>
        <v>OK</v>
      </c>
    </row>
    <row r="335" spans="2:22" x14ac:dyDescent="0.35">
      <c r="B335" s="8" t="str">
        <f>Data_Checks!B335</f>
        <v>SHAW</v>
      </c>
      <c r="C335" s="9">
        <f>Data_Checks!C335</f>
        <v>32</v>
      </c>
      <c r="D335" s="10" t="str">
        <f>IF(AND(Data_Checks!D335&lt;&gt;"F",Data_Checks!D335&lt;&gt;"M"),D334,Data_Checks!D335)</f>
        <v>F</v>
      </c>
      <c r="E335" s="2" t="str">
        <f>IF(Data_Checks!E335="",E334,Data_Checks!E335)</f>
        <v>Vehicle Loan</v>
      </c>
      <c r="F335" s="54">
        <f>IF(Data_Checks!F335="",F334,ABS(Data_Checks!F335))</f>
        <v>11000000</v>
      </c>
      <c r="G335" s="11" t="str">
        <f>IF(Data_Checks!G335="",G334,Data_Checks!G335)</f>
        <v>No</v>
      </c>
      <c r="H335" s="13">
        <f>Data_Checks!H335</f>
        <v>9.8006078218310144E-2</v>
      </c>
      <c r="M335" s="15" t="str">
        <f t="shared" si="32"/>
        <v>OK</v>
      </c>
      <c r="N335" s="10" t="str">
        <f t="shared" si="33"/>
        <v>OK</v>
      </c>
      <c r="O335" s="10" t="str">
        <f t="shared" si="34"/>
        <v>OK</v>
      </c>
      <c r="P335" s="10" t="str">
        <f t="shared" si="35"/>
        <v>OK</v>
      </c>
      <c r="Q335" s="13" t="str">
        <f t="shared" si="37"/>
        <v>OK</v>
      </c>
      <c r="V335" s="8" t="str">
        <f t="shared" si="36"/>
        <v>OK</v>
      </c>
    </row>
    <row r="336" spans="2:22" x14ac:dyDescent="0.35">
      <c r="B336" s="8" t="str">
        <f>Data_Checks!B336</f>
        <v>SHELTON</v>
      </c>
      <c r="C336" s="9">
        <f>Data_Checks!C336</f>
        <v>49</v>
      </c>
      <c r="D336" s="10" t="str">
        <f>IF(AND(Data_Checks!D336&lt;&gt;"F",Data_Checks!D336&lt;&gt;"M"),D335,Data_Checks!D336)</f>
        <v>F</v>
      </c>
      <c r="E336" s="2" t="str">
        <f>IF(Data_Checks!E336="",E335,Data_Checks!E336)</f>
        <v>Personal Loan</v>
      </c>
      <c r="F336" s="54">
        <f>IF(Data_Checks!F336="",F335,ABS(Data_Checks!F336))</f>
        <v>10000000</v>
      </c>
      <c r="G336" s="11" t="str">
        <f>IF(Data_Checks!G336="",G335,Data_Checks!G336)</f>
        <v>No</v>
      </c>
      <c r="H336" s="13">
        <f>Data_Checks!H336</f>
        <v>-0.35348286354205444</v>
      </c>
      <c r="M336" s="15" t="str">
        <f t="shared" si="32"/>
        <v>OK</v>
      </c>
      <c r="N336" s="10" t="str">
        <f t="shared" si="33"/>
        <v>OK</v>
      </c>
      <c r="O336" s="10" t="str">
        <f t="shared" si="34"/>
        <v>OK</v>
      </c>
      <c r="P336" s="10" t="str">
        <f t="shared" si="35"/>
        <v>OK</v>
      </c>
      <c r="Q336" s="13" t="str">
        <f t="shared" si="37"/>
        <v>OK</v>
      </c>
      <c r="V336" s="8" t="str">
        <f t="shared" si="36"/>
        <v>OK</v>
      </c>
    </row>
    <row r="337" spans="2:22" x14ac:dyDescent="0.35">
      <c r="B337" s="8" t="str">
        <f>Data_Checks!B337</f>
        <v>SILVA</v>
      </c>
      <c r="C337" s="9">
        <f>Data_Checks!C337</f>
        <v>28</v>
      </c>
      <c r="D337" s="10" t="str">
        <f>IF(AND(Data_Checks!D337&lt;&gt;"F",Data_Checks!D337&lt;&gt;"M"),D336,Data_Checks!D337)</f>
        <v>M</v>
      </c>
      <c r="E337" s="2" t="str">
        <f>IF(Data_Checks!E337="",E336,Data_Checks!E337)</f>
        <v>Personal Loan</v>
      </c>
      <c r="F337" s="54">
        <f>IF(Data_Checks!F337="",F336,ABS(Data_Checks!F337))</f>
        <v>9000000</v>
      </c>
      <c r="G337" s="11" t="str">
        <f>IF(Data_Checks!G337="",G336,Data_Checks!G337)</f>
        <v>No</v>
      </c>
      <c r="H337" s="13">
        <f>Data_Checks!H337</f>
        <v>-0.626922058823974</v>
      </c>
      <c r="M337" s="15" t="str">
        <f t="shared" si="32"/>
        <v>OK</v>
      </c>
      <c r="N337" s="10" t="str">
        <f t="shared" si="33"/>
        <v>OK</v>
      </c>
      <c r="O337" s="10" t="str">
        <f t="shared" si="34"/>
        <v>OK</v>
      </c>
      <c r="P337" s="10" t="str">
        <f t="shared" si="35"/>
        <v>OK</v>
      </c>
      <c r="Q337" s="13" t="str">
        <f t="shared" si="37"/>
        <v>OK</v>
      </c>
      <c r="V337" s="8" t="str">
        <f t="shared" si="36"/>
        <v>OK</v>
      </c>
    </row>
    <row r="338" spans="2:22" x14ac:dyDescent="0.35">
      <c r="B338" s="8" t="str">
        <f>Data_Checks!B338</f>
        <v>SIMMONS</v>
      </c>
      <c r="C338" s="9">
        <f>Data_Checks!C338</f>
        <v>53</v>
      </c>
      <c r="D338" s="10" t="str">
        <f>IF(AND(Data_Checks!D338&lt;&gt;"F",Data_Checks!D338&lt;&gt;"M"),D337,Data_Checks!D338)</f>
        <v>M</v>
      </c>
      <c r="E338" s="2" t="str">
        <f>IF(Data_Checks!E338="",E337,Data_Checks!E338)</f>
        <v>Personal Loan</v>
      </c>
      <c r="F338" s="54">
        <f>IF(Data_Checks!F338="",F337,ABS(Data_Checks!F338))</f>
        <v>11000000</v>
      </c>
      <c r="G338" s="11" t="str">
        <f>IF(Data_Checks!G338="",G337,Data_Checks!G338)</f>
        <v>No</v>
      </c>
      <c r="H338" s="13">
        <f>Data_Checks!H338</f>
        <v>1.655728484214178</v>
      </c>
      <c r="M338" s="15" t="str">
        <f t="shared" si="32"/>
        <v>OK</v>
      </c>
      <c r="N338" s="10" t="str">
        <f t="shared" si="33"/>
        <v>OK</v>
      </c>
      <c r="O338" s="10" t="str">
        <f t="shared" si="34"/>
        <v>OK</v>
      </c>
      <c r="P338" s="10" t="str">
        <f t="shared" si="35"/>
        <v>OK</v>
      </c>
      <c r="Q338" s="13" t="str">
        <f t="shared" si="37"/>
        <v>OK</v>
      </c>
      <c r="V338" s="8" t="str">
        <f t="shared" si="36"/>
        <v>OK</v>
      </c>
    </row>
    <row r="339" spans="2:22" x14ac:dyDescent="0.35">
      <c r="B339" s="8" t="str">
        <f>Data_Checks!B339</f>
        <v>SIMON</v>
      </c>
      <c r="C339" s="9">
        <f>Data_Checks!C339</f>
        <v>47</v>
      </c>
      <c r="D339" s="10" t="str">
        <f>IF(AND(Data_Checks!D339&lt;&gt;"F",Data_Checks!D339&lt;&gt;"M"),D338,Data_Checks!D339)</f>
        <v>M</v>
      </c>
      <c r="E339" s="2" t="str">
        <f>IF(Data_Checks!E339="",E338,Data_Checks!E339)</f>
        <v>Home Loan</v>
      </c>
      <c r="F339" s="54">
        <f>IF(Data_Checks!F339="",F338,ABS(Data_Checks!F339))</f>
        <v>13000000</v>
      </c>
      <c r="G339" s="11" t="str">
        <f>IF(Data_Checks!G339="",G338,Data_Checks!G339)</f>
        <v>No</v>
      </c>
      <c r="H339" s="13">
        <f>Data_Checks!H339</f>
        <v>0.27111650019937222</v>
      </c>
      <c r="M339" s="15" t="str">
        <f t="shared" si="32"/>
        <v>OK</v>
      </c>
      <c r="N339" s="10" t="str">
        <f t="shared" si="33"/>
        <v>OK</v>
      </c>
      <c r="O339" s="10" t="str">
        <f t="shared" si="34"/>
        <v>OK</v>
      </c>
      <c r="P339" s="10" t="str">
        <f t="shared" si="35"/>
        <v>OK</v>
      </c>
      <c r="Q339" s="13" t="str">
        <f t="shared" si="37"/>
        <v>OK</v>
      </c>
      <c r="V339" s="8" t="str">
        <f t="shared" si="36"/>
        <v>OK</v>
      </c>
    </row>
    <row r="340" spans="2:22" x14ac:dyDescent="0.35">
      <c r="B340" s="8" t="str">
        <f>Data_Checks!B340</f>
        <v>SIMPSON</v>
      </c>
      <c r="C340" s="9">
        <f>Data_Checks!C340</f>
        <v>41</v>
      </c>
      <c r="D340" s="10" t="str">
        <f>IF(AND(Data_Checks!D340&lt;&gt;"F",Data_Checks!D340&lt;&gt;"M"),D339,Data_Checks!D340)</f>
        <v>M</v>
      </c>
      <c r="E340" s="2" t="str">
        <f>IF(Data_Checks!E340="",E339,Data_Checks!E340)</f>
        <v>Home Loan</v>
      </c>
      <c r="F340" s="54">
        <f>IF(Data_Checks!F340="",F339,ABS(Data_Checks!F340))</f>
        <v>11000000</v>
      </c>
      <c r="G340" s="11" t="str">
        <f>IF(Data_Checks!G340="",G339,Data_Checks!G340)</f>
        <v>No</v>
      </c>
      <c r="H340" s="13">
        <f>Data_Checks!H340</f>
        <v>-1.9450344424749104</v>
      </c>
      <c r="M340" s="15" t="str">
        <f t="shared" si="32"/>
        <v>OK</v>
      </c>
      <c r="N340" s="10" t="str">
        <f t="shared" si="33"/>
        <v>OK</v>
      </c>
      <c r="O340" s="10" t="str">
        <f t="shared" si="34"/>
        <v>OK</v>
      </c>
      <c r="P340" s="10" t="str">
        <f t="shared" si="35"/>
        <v>OK</v>
      </c>
      <c r="Q340" s="13" t="str">
        <f t="shared" si="37"/>
        <v>OK</v>
      </c>
      <c r="V340" s="8" t="str">
        <f t="shared" si="36"/>
        <v>OK</v>
      </c>
    </row>
    <row r="341" spans="2:22" x14ac:dyDescent="0.35">
      <c r="B341" s="8" t="str">
        <f>Data_Checks!B341</f>
        <v>SIMS</v>
      </c>
      <c r="C341" s="9">
        <f>Data_Checks!C341</f>
        <v>25</v>
      </c>
      <c r="D341" s="10" t="str">
        <f>IF(AND(Data_Checks!D341&lt;&gt;"F",Data_Checks!D341&lt;&gt;"M"),D340,Data_Checks!D341)</f>
        <v>M</v>
      </c>
      <c r="E341" s="2" t="str">
        <f>IF(Data_Checks!E341="",E340,Data_Checks!E341)</f>
        <v>Home Loan</v>
      </c>
      <c r="F341" s="54">
        <f>IF(Data_Checks!F341="",F340,ABS(Data_Checks!F341))</f>
        <v>11000000</v>
      </c>
      <c r="G341" s="11" t="str">
        <f>IF(Data_Checks!G341="",G340,Data_Checks!G341)</f>
        <v>No</v>
      </c>
      <c r="H341" s="13">
        <f>Data_Checks!H341</f>
        <v>0.46027810099682526</v>
      </c>
      <c r="M341" s="15" t="str">
        <f t="shared" si="32"/>
        <v>OK</v>
      </c>
      <c r="N341" s="10" t="str">
        <f t="shared" si="33"/>
        <v>OK</v>
      </c>
      <c r="O341" s="10" t="str">
        <f t="shared" si="34"/>
        <v>OK</v>
      </c>
      <c r="P341" s="10" t="str">
        <f t="shared" si="35"/>
        <v>OK</v>
      </c>
      <c r="Q341" s="13" t="str">
        <f t="shared" si="37"/>
        <v>OK</v>
      </c>
      <c r="V341" s="8" t="str">
        <f t="shared" si="36"/>
        <v>OK</v>
      </c>
    </row>
    <row r="342" spans="2:22" x14ac:dyDescent="0.35">
      <c r="B342" s="8" t="str">
        <f>Data_Checks!B342</f>
        <v>SINGH</v>
      </c>
      <c r="C342" s="9">
        <f>Data_Checks!C342</f>
        <v>60</v>
      </c>
      <c r="D342" s="10" t="str">
        <f>IF(AND(Data_Checks!D342&lt;&gt;"F",Data_Checks!D342&lt;&gt;"M"),D341,Data_Checks!D342)</f>
        <v>F</v>
      </c>
      <c r="E342" s="2" t="str">
        <f>IF(Data_Checks!E342="",E341,Data_Checks!E342)</f>
        <v>Home Loan</v>
      </c>
      <c r="F342" s="54">
        <f>IF(Data_Checks!F342="",F341,ABS(Data_Checks!F342))</f>
        <v>13000000</v>
      </c>
      <c r="G342" s="11" t="str">
        <f>IF(Data_Checks!G342="",G341,Data_Checks!G342)</f>
        <v>No</v>
      </c>
      <c r="H342" s="13">
        <f>Data_Checks!H342</f>
        <v>-2.0176095855051277</v>
      </c>
      <c r="M342" s="15" t="str">
        <f t="shared" si="32"/>
        <v>OK</v>
      </c>
      <c r="N342" s="10" t="str">
        <f t="shared" si="33"/>
        <v>OK</v>
      </c>
      <c r="O342" s="10" t="str">
        <f t="shared" si="34"/>
        <v>OK</v>
      </c>
      <c r="P342" s="10" t="str">
        <f t="shared" si="35"/>
        <v>OK</v>
      </c>
      <c r="Q342" s="13" t="str">
        <f t="shared" si="37"/>
        <v>OK</v>
      </c>
      <c r="V342" s="8" t="str">
        <f t="shared" si="36"/>
        <v>OK</v>
      </c>
    </row>
    <row r="343" spans="2:22" x14ac:dyDescent="0.35">
      <c r="B343" s="8" t="str">
        <f>Data_Checks!B343</f>
        <v>SNYDER</v>
      </c>
      <c r="C343" s="9">
        <f>Data_Checks!C343</f>
        <v>36</v>
      </c>
      <c r="D343" s="10" t="str">
        <f>IF(AND(Data_Checks!D343&lt;&gt;"F",Data_Checks!D343&lt;&gt;"M"),D342,Data_Checks!D343)</f>
        <v>M</v>
      </c>
      <c r="E343" s="2" t="str">
        <f>IF(Data_Checks!E343="",E342,Data_Checks!E343)</f>
        <v>Education Loan</v>
      </c>
      <c r="F343" s="54">
        <f>IF(Data_Checks!F343="",F342,ABS(Data_Checks!F343))</f>
        <v>14000000</v>
      </c>
      <c r="G343" s="11" t="str">
        <f>IF(Data_Checks!G343="",G342,Data_Checks!G343)</f>
        <v>No</v>
      </c>
      <c r="H343" s="13">
        <f>Data_Checks!H343</f>
        <v>-0.24497873345581792</v>
      </c>
      <c r="M343" s="15" t="str">
        <f t="shared" si="32"/>
        <v>OK</v>
      </c>
      <c r="N343" s="10" t="str">
        <f t="shared" si="33"/>
        <v>OK</v>
      </c>
      <c r="O343" s="10" t="str">
        <f t="shared" si="34"/>
        <v>OK</v>
      </c>
      <c r="P343" s="10" t="str">
        <f t="shared" si="35"/>
        <v>OK</v>
      </c>
      <c r="Q343" s="13" t="str">
        <f t="shared" si="37"/>
        <v>OK</v>
      </c>
      <c r="V343" s="8" t="str">
        <f t="shared" si="36"/>
        <v>OK</v>
      </c>
    </row>
    <row r="344" spans="2:22" x14ac:dyDescent="0.35">
      <c r="B344" s="8" t="str">
        <f>Data_Checks!B344</f>
        <v>SOLIS</v>
      </c>
      <c r="C344" s="9">
        <f>Data_Checks!C344</f>
        <v>52</v>
      </c>
      <c r="D344" s="10" t="str">
        <f>IF(AND(Data_Checks!D344&lt;&gt;"F",Data_Checks!D344&lt;&gt;"M"),D343,Data_Checks!D344)</f>
        <v>M</v>
      </c>
      <c r="E344" s="2" t="str">
        <f>IF(Data_Checks!E344="",E343,Data_Checks!E344)</f>
        <v>Education Loan</v>
      </c>
      <c r="F344" s="54">
        <f>IF(Data_Checks!F344="",F343,ABS(Data_Checks!F344))</f>
        <v>14000000</v>
      </c>
      <c r="G344" s="11" t="str">
        <f>IF(Data_Checks!G344="",G343,Data_Checks!G344)</f>
        <v>No</v>
      </c>
      <c r="H344" s="13">
        <f>Data_Checks!H344</f>
        <v>-0.29474485604980821</v>
      </c>
      <c r="M344" s="15" t="str">
        <f t="shared" si="32"/>
        <v>OK</v>
      </c>
      <c r="N344" s="10" t="str">
        <f t="shared" si="33"/>
        <v>OK</v>
      </c>
      <c r="O344" s="10" t="str">
        <f t="shared" si="34"/>
        <v>OK</v>
      </c>
      <c r="P344" s="10" t="str">
        <f t="shared" si="35"/>
        <v>OK</v>
      </c>
      <c r="Q344" s="13" t="str">
        <f t="shared" si="37"/>
        <v>OK</v>
      </c>
      <c r="V344" s="8" t="str">
        <f t="shared" si="36"/>
        <v>OK</v>
      </c>
    </row>
    <row r="345" spans="2:22" x14ac:dyDescent="0.35">
      <c r="B345" s="8" t="str">
        <f>Data_Checks!B345</f>
        <v>SOTO</v>
      </c>
      <c r="C345" s="9">
        <f>Data_Checks!C345</f>
        <v>37</v>
      </c>
      <c r="D345" s="10" t="str">
        <f>IF(AND(Data_Checks!D345&lt;&gt;"F",Data_Checks!D345&lt;&gt;"M"),D344,Data_Checks!D345)</f>
        <v>F</v>
      </c>
      <c r="E345" s="2" t="str">
        <f>IF(Data_Checks!E345="",E344,Data_Checks!E345)</f>
        <v>Education Loan</v>
      </c>
      <c r="F345" s="54">
        <f>IF(Data_Checks!F345="",F344,ABS(Data_Checks!F345))</f>
        <v>13000000</v>
      </c>
      <c r="G345" s="11" t="str">
        <f>IF(Data_Checks!G345="",G344,Data_Checks!G345)</f>
        <v>No</v>
      </c>
      <c r="H345" s="13">
        <f>Data_Checks!H345</f>
        <v>0.36344113579221188</v>
      </c>
      <c r="M345" s="15" t="str">
        <f t="shared" si="32"/>
        <v>OK</v>
      </c>
      <c r="N345" s="10" t="str">
        <f t="shared" si="33"/>
        <v>OK</v>
      </c>
      <c r="O345" s="10" t="str">
        <f t="shared" si="34"/>
        <v>OK</v>
      </c>
      <c r="P345" s="10" t="str">
        <f t="shared" si="35"/>
        <v>OK</v>
      </c>
      <c r="Q345" s="13" t="str">
        <f t="shared" si="37"/>
        <v>OK</v>
      </c>
      <c r="V345" s="8" t="str">
        <f t="shared" si="36"/>
        <v>OK</v>
      </c>
    </row>
    <row r="346" spans="2:22" x14ac:dyDescent="0.35">
      <c r="B346" s="8" t="str">
        <f>Data_Checks!B346</f>
        <v>SPENCER</v>
      </c>
      <c r="C346" s="9">
        <f>Data_Checks!C346</f>
        <v>45</v>
      </c>
      <c r="D346" s="10" t="str">
        <f>IF(AND(Data_Checks!D346&lt;&gt;"F",Data_Checks!D346&lt;&gt;"M"),D345,Data_Checks!D346)</f>
        <v>M</v>
      </c>
      <c r="E346" s="2" t="str">
        <f>IF(Data_Checks!E346="",E345,Data_Checks!E346)</f>
        <v>Education Loan</v>
      </c>
      <c r="F346" s="54">
        <f>IF(Data_Checks!F346="",F345,ABS(Data_Checks!F346))</f>
        <v>11000000</v>
      </c>
      <c r="G346" s="11" t="str">
        <f>IF(Data_Checks!G346="",G345,Data_Checks!G346)</f>
        <v>No</v>
      </c>
      <c r="H346" s="13">
        <f>Data_Checks!H346</f>
        <v>1.4544171986280277</v>
      </c>
      <c r="M346" s="15" t="str">
        <f t="shared" si="32"/>
        <v>OK</v>
      </c>
      <c r="N346" s="10" t="str">
        <f t="shared" si="33"/>
        <v>OK</v>
      </c>
      <c r="O346" s="10" t="str">
        <f t="shared" si="34"/>
        <v>OK</v>
      </c>
      <c r="P346" s="10" t="str">
        <f t="shared" si="35"/>
        <v>OK</v>
      </c>
      <c r="Q346" s="13" t="str">
        <f t="shared" si="37"/>
        <v>OK</v>
      </c>
      <c r="V346" s="8" t="str">
        <f t="shared" si="36"/>
        <v>OK</v>
      </c>
    </row>
    <row r="347" spans="2:22" x14ac:dyDescent="0.35">
      <c r="B347" s="8" t="str">
        <f>Data_Checks!B347</f>
        <v>STANLEY</v>
      </c>
      <c r="C347" s="9">
        <f>Data_Checks!C347</f>
        <v>18</v>
      </c>
      <c r="D347" s="10" t="str">
        <f>IF(AND(Data_Checks!D347&lt;&gt;"F",Data_Checks!D347&lt;&gt;"M"),D346,Data_Checks!D347)</f>
        <v>M</v>
      </c>
      <c r="E347" s="2" t="str">
        <f>IF(Data_Checks!E347="",E346,Data_Checks!E347)</f>
        <v>Vehicle Loan</v>
      </c>
      <c r="F347" s="54">
        <f>IF(Data_Checks!F347="",F346,ABS(Data_Checks!F347))</f>
        <v>13000000</v>
      </c>
      <c r="G347" s="11" t="str">
        <f>IF(Data_Checks!G347="",G346,Data_Checks!G347)</f>
        <v>No</v>
      </c>
      <c r="H347" s="13">
        <f>Data_Checks!H347</f>
        <v>0.32002504385406272</v>
      </c>
      <c r="M347" s="15" t="str">
        <f t="shared" si="32"/>
        <v>OK</v>
      </c>
      <c r="N347" s="10" t="str">
        <f t="shared" si="33"/>
        <v>OK</v>
      </c>
      <c r="O347" s="10" t="str">
        <f t="shared" si="34"/>
        <v>OK</v>
      </c>
      <c r="P347" s="10" t="str">
        <f t="shared" si="35"/>
        <v>OK</v>
      </c>
      <c r="Q347" s="13" t="str">
        <f t="shared" si="37"/>
        <v>OK</v>
      </c>
      <c r="V347" s="8" t="str">
        <f t="shared" si="36"/>
        <v>OK</v>
      </c>
    </row>
    <row r="348" spans="2:22" x14ac:dyDescent="0.35">
      <c r="B348" s="8" t="str">
        <f>Data_Checks!B348</f>
        <v>STEELE</v>
      </c>
      <c r="C348" s="9">
        <f>Data_Checks!C348</f>
        <v>54</v>
      </c>
      <c r="D348" s="10" t="str">
        <f>IF(AND(Data_Checks!D348&lt;&gt;"F",Data_Checks!D348&lt;&gt;"M"),D347,Data_Checks!D348)</f>
        <v>F</v>
      </c>
      <c r="E348" s="2" t="str">
        <f>IF(Data_Checks!E348="",E347,Data_Checks!E348)</f>
        <v>Home Loan</v>
      </c>
      <c r="F348" s="54">
        <f>IF(Data_Checks!F348="",F347,ABS(Data_Checks!F348))</f>
        <v>13000000</v>
      </c>
      <c r="G348" s="11" t="str">
        <f>IF(Data_Checks!G348="",G347,Data_Checks!G348)</f>
        <v>No</v>
      </c>
      <c r="H348" s="13">
        <f>Data_Checks!H348</f>
        <v>-0.85053574987058767</v>
      </c>
      <c r="M348" s="15" t="str">
        <f t="shared" si="32"/>
        <v>OK</v>
      </c>
      <c r="N348" s="10" t="str">
        <f t="shared" si="33"/>
        <v>OK</v>
      </c>
      <c r="O348" s="10" t="str">
        <f t="shared" si="34"/>
        <v>OK</v>
      </c>
      <c r="P348" s="10" t="str">
        <f t="shared" si="35"/>
        <v>OK</v>
      </c>
      <c r="Q348" s="13" t="str">
        <f t="shared" si="37"/>
        <v>OK</v>
      </c>
      <c r="V348" s="8" t="str">
        <f t="shared" si="36"/>
        <v>OK</v>
      </c>
    </row>
    <row r="349" spans="2:22" x14ac:dyDescent="0.35">
      <c r="B349" s="8" t="str">
        <f>Data_Checks!B349</f>
        <v>STEPHENS</v>
      </c>
      <c r="C349" s="9">
        <f>Data_Checks!C349</f>
        <v>56</v>
      </c>
      <c r="D349" s="10" t="str">
        <f>IF(AND(Data_Checks!D349&lt;&gt;"F",Data_Checks!D349&lt;&gt;"M"),D348,Data_Checks!D349)</f>
        <v>M</v>
      </c>
      <c r="E349" s="2" t="str">
        <f>IF(Data_Checks!E349="",E348,Data_Checks!E349)</f>
        <v>Personal Loan</v>
      </c>
      <c r="F349" s="54">
        <f>IF(Data_Checks!F349="",F348,ABS(Data_Checks!F349))</f>
        <v>12000000</v>
      </c>
      <c r="G349" s="11" t="str">
        <f>IF(Data_Checks!G349="",G348,Data_Checks!G349)</f>
        <v>No</v>
      </c>
      <c r="H349" s="13">
        <f>Data_Checks!H349</f>
        <v>0.45452430497106366</v>
      </c>
      <c r="M349" s="15" t="str">
        <f t="shared" si="32"/>
        <v>OK</v>
      </c>
      <c r="N349" s="10" t="str">
        <f t="shared" si="33"/>
        <v>OK</v>
      </c>
      <c r="O349" s="10" t="str">
        <f t="shared" si="34"/>
        <v>OK</v>
      </c>
      <c r="P349" s="10" t="str">
        <f t="shared" si="35"/>
        <v>OK</v>
      </c>
      <c r="Q349" s="13" t="str">
        <f t="shared" si="37"/>
        <v>OK</v>
      </c>
      <c r="V349" s="8" t="str">
        <f t="shared" si="36"/>
        <v>OK</v>
      </c>
    </row>
    <row r="350" spans="2:22" x14ac:dyDescent="0.35">
      <c r="B350" s="8" t="str">
        <f>Data_Checks!B350</f>
        <v>STEVENS</v>
      </c>
      <c r="C350" s="9">
        <f>Data_Checks!C350</f>
        <v>44</v>
      </c>
      <c r="D350" s="10" t="str">
        <f>IF(AND(Data_Checks!D350&lt;&gt;"F",Data_Checks!D350&lt;&gt;"M"),D349,Data_Checks!D350)</f>
        <v>M</v>
      </c>
      <c r="E350" s="2" t="str">
        <f>IF(Data_Checks!E350="",E349,Data_Checks!E350)</f>
        <v>Personal Loan</v>
      </c>
      <c r="F350" s="54">
        <f>IF(Data_Checks!F350="",F349,ABS(Data_Checks!F350))</f>
        <v>12000000</v>
      </c>
      <c r="G350" s="11" t="str">
        <f>IF(Data_Checks!G350="",G349,Data_Checks!G350)</f>
        <v>No</v>
      </c>
      <c r="H350" s="13">
        <f>Data_Checks!H350</f>
        <v>-1.7415382863962139</v>
      </c>
      <c r="M350" s="15" t="str">
        <f t="shared" si="32"/>
        <v>OK</v>
      </c>
      <c r="N350" s="10" t="str">
        <f t="shared" si="33"/>
        <v>OK</v>
      </c>
      <c r="O350" s="10" t="str">
        <f t="shared" si="34"/>
        <v>OK</v>
      </c>
      <c r="P350" s="10" t="str">
        <f t="shared" si="35"/>
        <v>OK</v>
      </c>
      <c r="Q350" s="13" t="str">
        <f t="shared" si="37"/>
        <v>OK</v>
      </c>
      <c r="V350" s="8" t="str">
        <f t="shared" si="36"/>
        <v>OK</v>
      </c>
    </row>
    <row r="351" spans="2:22" x14ac:dyDescent="0.35">
      <c r="B351" s="8" t="str">
        <f>Data_Checks!B351</f>
        <v>STEWART</v>
      </c>
      <c r="C351" s="9">
        <f>Data_Checks!C351</f>
        <v>54</v>
      </c>
      <c r="D351" s="10" t="str">
        <f>IF(AND(Data_Checks!D351&lt;&gt;"F",Data_Checks!D351&lt;&gt;"M"),D350,Data_Checks!D351)</f>
        <v>M</v>
      </c>
      <c r="E351" s="2" t="str">
        <f>IF(Data_Checks!E351="",E350,Data_Checks!E351)</f>
        <v>Personal Loan</v>
      </c>
      <c r="F351" s="54">
        <f>IF(Data_Checks!F351="",F350,ABS(Data_Checks!F351))</f>
        <v>11000000</v>
      </c>
      <c r="G351" s="11" t="str">
        <f>IF(Data_Checks!G351="",G350,Data_Checks!G351)</f>
        <v>No</v>
      </c>
      <c r="H351" s="13">
        <f>Data_Checks!H351</f>
        <v>0.25402490668217281</v>
      </c>
      <c r="M351" s="15" t="str">
        <f t="shared" si="32"/>
        <v>OK</v>
      </c>
      <c r="N351" s="10" t="str">
        <f t="shared" si="33"/>
        <v>OK</v>
      </c>
      <c r="O351" s="10" t="str">
        <f t="shared" si="34"/>
        <v>OK</v>
      </c>
      <c r="P351" s="10" t="str">
        <f t="shared" si="35"/>
        <v>OK</v>
      </c>
      <c r="Q351" s="13" t="str">
        <f t="shared" si="37"/>
        <v>OK</v>
      </c>
      <c r="V351" s="8" t="str">
        <f t="shared" si="36"/>
        <v>OK</v>
      </c>
    </row>
    <row r="352" spans="2:22" x14ac:dyDescent="0.35">
      <c r="B352" s="8" t="str">
        <f>Data_Checks!B352</f>
        <v>STONE</v>
      </c>
      <c r="C352" s="9">
        <f>Data_Checks!C352</f>
        <v>51</v>
      </c>
      <c r="D352" s="10" t="str">
        <f>IF(AND(Data_Checks!D352&lt;&gt;"F",Data_Checks!D352&lt;&gt;"M"),D351,Data_Checks!D352)</f>
        <v>M</v>
      </c>
      <c r="E352" s="2" t="str">
        <f>IF(Data_Checks!E352="",E351,Data_Checks!E352)</f>
        <v>Education Loan</v>
      </c>
      <c r="F352" s="54">
        <f>IF(Data_Checks!F352="",F351,ABS(Data_Checks!F352))</f>
        <v>14000000</v>
      </c>
      <c r="G352" s="11" t="str">
        <f>IF(Data_Checks!G352="",G351,Data_Checks!G352)</f>
        <v>No</v>
      </c>
      <c r="H352" s="13">
        <f>Data_Checks!H352</f>
        <v>0.14459251929621927</v>
      </c>
      <c r="M352" s="15" t="str">
        <f t="shared" si="32"/>
        <v>OK</v>
      </c>
      <c r="N352" s="10" t="str">
        <f t="shared" si="33"/>
        <v>OK</v>
      </c>
      <c r="O352" s="10" t="str">
        <f t="shared" si="34"/>
        <v>OK</v>
      </c>
      <c r="P352" s="10" t="str">
        <f t="shared" si="35"/>
        <v>OK</v>
      </c>
      <c r="Q352" s="13" t="str">
        <f t="shared" si="37"/>
        <v>OK</v>
      </c>
      <c r="V352" s="8" t="str">
        <f t="shared" si="36"/>
        <v>OK</v>
      </c>
    </row>
    <row r="353" spans="2:22" x14ac:dyDescent="0.35">
      <c r="B353" s="8" t="str">
        <f>Data_Checks!B353</f>
        <v>SULLIVAN</v>
      </c>
      <c r="C353" s="9">
        <f>Data_Checks!C353</f>
        <v>29</v>
      </c>
      <c r="D353" s="10" t="str">
        <f>IF(AND(Data_Checks!D353&lt;&gt;"F",Data_Checks!D353&lt;&gt;"M"),D352,Data_Checks!D353)</f>
        <v>M</v>
      </c>
      <c r="E353" s="2" t="str">
        <f>IF(Data_Checks!E353="",E352,Data_Checks!E353)</f>
        <v>Home Loan</v>
      </c>
      <c r="F353" s="54">
        <f>IF(Data_Checks!F353="",F352,ABS(Data_Checks!F353))</f>
        <v>13000000</v>
      </c>
      <c r="G353" s="11" t="str">
        <f>IF(Data_Checks!G353="",G352,Data_Checks!G353)</f>
        <v>No</v>
      </c>
      <c r="H353" s="13">
        <f>Data_Checks!H353</f>
        <v>0.2512804347438311</v>
      </c>
      <c r="M353" s="15" t="str">
        <f t="shared" si="32"/>
        <v>OK</v>
      </c>
      <c r="N353" s="10" t="str">
        <f t="shared" si="33"/>
        <v>OK</v>
      </c>
      <c r="O353" s="10" t="str">
        <f t="shared" si="34"/>
        <v>OK</v>
      </c>
      <c r="P353" s="10" t="str">
        <f t="shared" si="35"/>
        <v>OK</v>
      </c>
      <c r="Q353" s="13" t="str">
        <f t="shared" si="37"/>
        <v>OK</v>
      </c>
      <c r="V353" s="8" t="str">
        <f t="shared" si="36"/>
        <v>OK</v>
      </c>
    </row>
    <row r="354" spans="2:22" x14ac:dyDescent="0.35">
      <c r="B354" s="8" t="str">
        <f>Data_Checks!B354</f>
        <v>SUTTON</v>
      </c>
      <c r="C354" s="9">
        <f>Data_Checks!C354</f>
        <v>51</v>
      </c>
      <c r="D354" s="10" t="str">
        <f>IF(AND(Data_Checks!D354&lt;&gt;"F",Data_Checks!D354&lt;&gt;"M"),D353,Data_Checks!D354)</f>
        <v>F</v>
      </c>
      <c r="E354" s="2" t="str">
        <f>IF(Data_Checks!E354="",E353,Data_Checks!E354)</f>
        <v>Vehicle Loan</v>
      </c>
      <c r="F354" s="54">
        <f>IF(Data_Checks!F354="",F353,ABS(Data_Checks!F354))</f>
        <v>14000000</v>
      </c>
      <c r="G354" s="11" t="str">
        <f>IF(Data_Checks!G354="",G353,Data_Checks!G354)</f>
        <v>No</v>
      </c>
      <c r="H354" s="13">
        <f>Data_Checks!H354</f>
        <v>0.62541341552353524</v>
      </c>
      <c r="M354" s="15" t="str">
        <f t="shared" si="32"/>
        <v>OK</v>
      </c>
      <c r="N354" s="10" t="str">
        <f t="shared" si="33"/>
        <v>OK</v>
      </c>
      <c r="O354" s="10" t="str">
        <f t="shared" si="34"/>
        <v>OK</v>
      </c>
      <c r="P354" s="10" t="str">
        <f t="shared" si="35"/>
        <v>OK</v>
      </c>
      <c r="Q354" s="13" t="str">
        <f t="shared" si="37"/>
        <v>OK</v>
      </c>
      <c r="V354" s="8" t="str">
        <f t="shared" si="36"/>
        <v>OK</v>
      </c>
    </row>
    <row r="355" spans="2:22" x14ac:dyDescent="0.35">
      <c r="B355" s="8" t="str">
        <f>Data_Checks!B355</f>
        <v>TAYLOR</v>
      </c>
      <c r="C355" s="9">
        <f>Data_Checks!C355</f>
        <v>24</v>
      </c>
      <c r="D355" s="10" t="str">
        <f>IF(AND(Data_Checks!D355&lt;&gt;"F",Data_Checks!D355&lt;&gt;"M"),D354,Data_Checks!D355)</f>
        <v>M</v>
      </c>
      <c r="E355" s="2" t="str">
        <f>IF(Data_Checks!E355="",E354,Data_Checks!E355)</f>
        <v>Home Loan</v>
      </c>
      <c r="F355" s="54">
        <f>IF(Data_Checks!F355="",F354,ABS(Data_Checks!F355))</f>
        <v>14000000</v>
      </c>
      <c r="G355" s="11" t="str">
        <f>IF(Data_Checks!G355="",G354,Data_Checks!G355)</f>
        <v>No</v>
      </c>
      <c r="H355" s="13">
        <f>Data_Checks!H355</f>
        <v>2.0516733288693061</v>
      </c>
      <c r="M355" s="15" t="str">
        <f t="shared" si="32"/>
        <v>OK</v>
      </c>
      <c r="N355" s="10" t="str">
        <f t="shared" si="33"/>
        <v>OK</v>
      </c>
      <c r="O355" s="10" t="str">
        <f t="shared" si="34"/>
        <v>OK</v>
      </c>
      <c r="P355" s="10" t="str">
        <f t="shared" si="35"/>
        <v>OK</v>
      </c>
      <c r="Q355" s="13" t="str">
        <f t="shared" si="37"/>
        <v>OK</v>
      </c>
      <c r="V355" s="8" t="str">
        <f t="shared" si="36"/>
        <v>OK</v>
      </c>
    </row>
    <row r="356" spans="2:22" x14ac:dyDescent="0.35">
      <c r="B356" s="8" t="str">
        <f>Data_Checks!B356</f>
        <v>TERRY</v>
      </c>
      <c r="C356" s="9">
        <f>Data_Checks!C356</f>
        <v>37</v>
      </c>
      <c r="D356" s="10" t="str">
        <f>IF(AND(Data_Checks!D356&lt;&gt;"F",Data_Checks!D356&lt;&gt;"M"),D355,Data_Checks!D356)</f>
        <v>M</v>
      </c>
      <c r="E356" s="2" t="str">
        <f>IF(Data_Checks!E356="",E355,Data_Checks!E356)</f>
        <v>Home Loan</v>
      </c>
      <c r="F356" s="54">
        <f>IF(Data_Checks!F356="",F355,ABS(Data_Checks!F356))</f>
        <v>9000000</v>
      </c>
      <c r="G356" s="11" t="str">
        <f>IF(Data_Checks!G356="",G355,Data_Checks!G356)</f>
        <v>No</v>
      </c>
      <c r="H356" s="13">
        <f>Data_Checks!H356</f>
        <v>0.55189978369821824</v>
      </c>
      <c r="M356" s="15" t="str">
        <f t="shared" si="32"/>
        <v>OK</v>
      </c>
      <c r="N356" s="10" t="str">
        <f t="shared" si="33"/>
        <v>OK</v>
      </c>
      <c r="O356" s="10" t="str">
        <f t="shared" si="34"/>
        <v>OK</v>
      </c>
      <c r="P356" s="10" t="str">
        <f t="shared" si="35"/>
        <v>OK</v>
      </c>
      <c r="Q356" s="13" t="str">
        <f t="shared" si="37"/>
        <v>OK</v>
      </c>
      <c r="V356" s="8" t="str">
        <f t="shared" si="36"/>
        <v>OK</v>
      </c>
    </row>
    <row r="357" spans="2:22" x14ac:dyDescent="0.35">
      <c r="B357" s="8" t="str">
        <f>Data_Checks!B357</f>
        <v>THOMAS</v>
      </c>
      <c r="C357" s="9">
        <f>Data_Checks!C357</f>
        <v>48</v>
      </c>
      <c r="D357" s="10" t="str">
        <f>IF(AND(Data_Checks!D357&lt;&gt;"F",Data_Checks!D357&lt;&gt;"M"),D356,Data_Checks!D357)</f>
        <v>F</v>
      </c>
      <c r="E357" s="2" t="str">
        <f>IF(Data_Checks!E357="",E356,Data_Checks!E357)</f>
        <v>Education Loan</v>
      </c>
      <c r="F357" s="54">
        <f>IF(Data_Checks!F357="",F356,ABS(Data_Checks!F357))</f>
        <v>12000000</v>
      </c>
      <c r="G357" s="11" t="str">
        <f>IF(Data_Checks!G357="",G356,Data_Checks!G357)</f>
        <v>No</v>
      </c>
      <c r="H357" s="13">
        <f>Data_Checks!H357</f>
        <v>-1.428964716211357</v>
      </c>
      <c r="M357" s="15" t="str">
        <f t="shared" si="32"/>
        <v>OK</v>
      </c>
      <c r="N357" s="10" t="str">
        <f t="shared" si="33"/>
        <v>OK</v>
      </c>
      <c r="O357" s="10" t="str">
        <f t="shared" si="34"/>
        <v>OK</v>
      </c>
      <c r="P357" s="10" t="str">
        <f t="shared" si="35"/>
        <v>OK</v>
      </c>
      <c r="Q357" s="13" t="str">
        <f t="shared" si="37"/>
        <v>OK</v>
      </c>
      <c r="V357" s="8" t="str">
        <f t="shared" si="36"/>
        <v>OK</v>
      </c>
    </row>
    <row r="358" spans="2:22" x14ac:dyDescent="0.35">
      <c r="B358" s="8" t="str">
        <f>Data_Checks!B358</f>
        <v>THOMPSON</v>
      </c>
      <c r="C358" s="9">
        <f>Data_Checks!C358</f>
        <v>59</v>
      </c>
      <c r="D358" s="10" t="str">
        <f>IF(AND(Data_Checks!D358&lt;&gt;"F",Data_Checks!D358&lt;&gt;"M"),D357,Data_Checks!D358)</f>
        <v>M</v>
      </c>
      <c r="E358" s="2" t="str">
        <f>IF(Data_Checks!E358="",E357,Data_Checks!E358)</f>
        <v>Vehicle Loan</v>
      </c>
      <c r="F358" s="54">
        <f>IF(Data_Checks!F358="",F357,ABS(Data_Checks!F358))</f>
        <v>9000000</v>
      </c>
      <c r="G358" s="11" t="str">
        <f>IF(Data_Checks!G358="",G357,Data_Checks!G358)</f>
        <v>No</v>
      </c>
      <c r="H358" s="13">
        <f>Data_Checks!H358</f>
        <v>1.0867373412995429</v>
      </c>
      <c r="M358" s="15" t="str">
        <f t="shared" si="32"/>
        <v>OK</v>
      </c>
      <c r="N358" s="10" t="str">
        <f t="shared" si="33"/>
        <v>OK</v>
      </c>
      <c r="O358" s="10" t="str">
        <f t="shared" si="34"/>
        <v>OK</v>
      </c>
      <c r="P358" s="10" t="str">
        <f t="shared" si="35"/>
        <v>OK</v>
      </c>
      <c r="Q358" s="13" t="str">
        <f t="shared" si="37"/>
        <v>OK</v>
      </c>
      <c r="V358" s="8" t="str">
        <f t="shared" si="36"/>
        <v>OK</v>
      </c>
    </row>
    <row r="359" spans="2:22" x14ac:dyDescent="0.35">
      <c r="B359" s="8" t="str">
        <f>Data_Checks!B359</f>
        <v>THORNTON</v>
      </c>
      <c r="C359" s="9">
        <f>Data_Checks!C359</f>
        <v>20</v>
      </c>
      <c r="D359" s="10" t="str">
        <f>IF(AND(Data_Checks!D359&lt;&gt;"F",Data_Checks!D359&lt;&gt;"M"),D358,Data_Checks!D359)</f>
        <v>M</v>
      </c>
      <c r="E359" s="2" t="str">
        <f>IF(Data_Checks!E359="",E358,Data_Checks!E359)</f>
        <v>Education Loan</v>
      </c>
      <c r="F359" s="54">
        <f>IF(Data_Checks!F359="",F358,ABS(Data_Checks!F359))</f>
        <v>8000000</v>
      </c>
      <c r="G359" s="11" t="str">
        <f>IF(Data_Checks!G359="",G358,Data_Checks!G359)</f>
        <v>No</v>
      </c>
      <c r="H359" s="13">
        <f>Data_Checks!H359</f>
        <v>0.51203160573818085</v>
      </c>
      <c r="M359" s="15" t="str">
        <f t="shared" si="32"/>
        <v>OK</v>
      </c>
      <c r="N359" s="10" t="str">
        <f t="shared" si="33"/>
        <v>OK</v>
      </c>
      <c r="O359" s="10" t="str">
        <f t="shared" si="34"/>
        <v>OK</v>
      </c>
      <c r="P359" s="10" t="str">
        <f t="shared" si="35"/>
        <v>OK</v>
      </c>
      <c r="Q359" s="13" t="str">
        <f t="shared" si="37"/>
        <v>OK</v>
      </c>
      <c r="V359" s="8" t="str">
        <f t="shared" si="36"/>
        <v>OK</v>
      </c>
    </row>
    <row r="360" spans="2:22" x14ac:dyDescent="0.35">
      <c r="B360" s="8" t="str">
        <f>Data_Checks!B360</f>
        <v>TORRES</v>
      </c>
      <c r="C360" s="9">
        <f>Data_Checks!C360</f>
        <v>52</v>
      </c>
      <c r="D360" s="10" t="str">
        <f>IF(AND(Data_Checks!D360&lt;&gt;"F",Data_Checks!D360&lt;&gt;"M"),D359,Data_Checks!D360)</f>
        <v>F</v>
      </c>
      <c r="E360" s="2" t="str">
        <f>IF(Data_Checks!E360="",E359,Data_Checks!E360)</f>
        <v>Education Loan</v>
      </c>
      <c r="F360" s="54">
        <f>IF(Data_Checks!F360="",F359,ABS(Data_Checks!F360))</f>
        <v>8000000</v>
      </c>
      <c r="G360" s="11" t="str">
        <f>IF(Data_Checks!G360="",G359,Data_Checks!G360)</f>
        <v>No</v>
      </c>
      <c r="H360" s="13">
        <f>Data_Checks!H360</f>
        <v>0.67944802244271829</v>
      </c>
      <c r="M360" s="15" t="str">
        <f t="shared" si="32"/>
        <v>OK</v>
      </c>
      <c r="N360" s="10" t="str">
        <f t="shared" si="33"/>
        <v>OK</v>
      </c>
      <c r="O360" s="10" t="str">
        <f t="shared" si="34"/>
        <v>OK</v>
      </c>
      <c r="P360" s="10" t="str">
        <f t="shared" si="35"/>
        <v>OK</v>
      </c>
      <c r="Q360" s="13" t="str">
        <f t="shared" si="37"/>
        <v>OK</v>
      </c>
      <c r="V360" s="8" t="str">
        <f t="shared" si="36"/>
        <v>OK</v>
      </c>
    </row>
    <row r="361" spans="2:22" x14ac:dyDescent="0.35">
      <c r="B361" s="8" t="str">
        <f>Data_Checks!B361</f>
        <v>TRAN</v>
      </c>
      <c r="C361" s="9">
        <f>Data_Checks!C361</f>
        <v>18</v>
      </c>
      <c r="D361" s="10" t="str">
        <f>IF(AND(Data_Checks!D361&lt;&gt;"F",Data_Checks!D361&lt;&gt;"M"),D360,Data_Checks!D361)</f>
        <v>M</v>
      </c>
      <c r="E361" s="2" t="str">
        <f>IF(Data_Checks!E361="",E360,Data_Checks!E361)</f>
        <v>Home Loan</v>
      </c>
      <c r="F361" s="54">
        <f>IF(Data_Checks!F361="",F360,ABS(Data_Checks!F361))</f>
        <v>9000000</v>
      </c>
      <c r="G361" s="11" t="str">
        <f>IF(Data_Checks!G361="",G360,Data_Checks!G361)</f>
        <v>No</v>
      </c>
      <c r="H361" s="13">
        <f>Data_Checks!H361</f>
        <v>-0.94081378374619429</v>
      </c>
      <c r="M361" s="15" t="str">
        <f t="shared" si="32"/>
        <v>OK</v>
      </c>
      <c r="N361" s="10" t="str">
        <f t="shared" si="33"/>
        <v>OK</v>
      </c>
      <c r="O361" s="10" t="str">
        <f t="shared" si="34"/>
        <v>OK</v>
      </c>
      <c r="P361" s="10" t="str">
        <f t="shared" si="35"/>
        <v>OK</v>
      </c>
      <c r="Q361" s="13" t="str">
        <f t="shared" si="37"/>
        <v>OK</v>
      </c>
      <c r="V361" s="8" t="str">
        <f t="shared" si="36"/>
        <v>OK</v>
      </c>
    </row>
    <row r="362" spans="2:22" x14ac:dyDescent="0.35">
      <c r="B362" s="8" t="str">
        <f>Data_Checks!B362</f>
        <v>TUCKER</v>
      </c>
      <c r="C362" s="9">
        <f>Data_Checks!C362</f>
        <v>20</v>
      </c>
      <c r="D362" s="10" t="str">
        <f>IF(AND(Data_Checks!D362&lt;&gt;"F",Data_Checks!D362&lt;&gt;"M"),D361,Data_Checks!D362)</f>
        <v>F</v>
      </c>
      <c r="E362" s="2" t="str">
        <f>IF(Data_Checks!E362="",E361,Data_Checks!E362)</f>
        <v>Vehicle Loan</v>
      </c>
      <c r="F362" s="54">
        <f>IF(Data_Checks!F362="",F361,ABS(Data_Checks!F362))</f>
        <v>11000000</v>
      </c>
      <c r="G362" s="11" t="str">
        <f>IF(Data_Checks!G362="",G361,Data_Checks!G362)</f>
        <v>No</v>
      </c>
      <c r="H362" s="13">
        <f>Data_Checks!H362</f>
        <v>-1.4859682743739235</v>
      </c>
      <c r="M362" s="15" t="str">
        <f t="shared" si="32"/>
        <v>OK</v>
      </c>
      <c r="N362" s="10" t="str">
        <f t="shared" si="33"/>
        <v>OK</v>
      </c>
      <c r="O362" s="10" t="str">
        <f t="shared" si="34"/>
        <v>OK</v>
      </c>
      <c r="P362" s="10" t="str">
        <f t="shared" si="35"/>
        <v>OK</v>
      </c>
      <c r="Q362" s="13" t="str">
        <f t="shared" si="37"/>
        <v>OK</v>
      </c>
      <c r="V362" s="8" t="str">
        <f t="shared" si="36"/>
        <v>OK</v>
      </c>
    </row>
    <row r="363" spans="2:22" x14ac:dyDescent="0.35">
      <c r="B363" s="8" t="str">
        <f>Data_Checks!B363</f>
        <v>TURNER</v>
      </c>
      <c r="C363" s="9">
        <f>Data_Checks!C363</f>
        <v>28</v>
      </c>
      <c r="D363" s="10" t="str">
        <f>IF(AND(Data_Checks!D363&lt;&gt;"F",Data_Checks!D363&lt;&gt;"M"),D362,Data_Checks!D363)</f>
        <v>M</v>
      </c>
      <c r="E363" s="2" t="str">
        <f>IF(Data_Checks!E363="",E362,Data_Checks!E363)</f>
        <v>Education Loan</v>
      </c>
      <c r="F363" s="54">
        <f>IF(Data_Checks!F363="",F362,ABS(Data_Checks!F363))</f>
        <v>9000000</v>
      </c>
      <c r="G363" s="11" t="str">
        <f>IF(Data_Checks!G363="",G362,Data_Checks!G363)</f>
        <v>No</v>
      </c>
      <c r="H363" s="13">
        <f>Data_Checks!H363</f>
        <v>2.0190546719023597</v>
      </c>
      <c r="M363" s="15" t="str">
        <f t="shared" si="32"/>
        <v>OK</v>
      </c>
      <c r="N363" s="10" t="str">
        <f t="shared" si="33"/>
        <v>OK</v>
      </c>
      <c r="O363" s="10" t="str">
        <f t="shared" si="34"/>
        <v>OK</v>
      </c>
      <c r="P363" s="10" t="str">
        <f t="shared" si="35"/>
        <v>OK</v>
      </c>
      <c r="Q363" s="13" t="str">
        <f t="shared" si="37"/>
        <v>OK</v>
      </c>
      <c r="V363" s="8" t="str">
        <f t="shared" si="36"/>
        <v>OK</v>
      </c>
    </row>
    <row r="364" spans="2:22" x14ac:dyDescent="0.35">
      <c r="B364" s="8" t="str">
        <f>Data_Checks!B364</f>
        <v>VALDEZ</v>
      </c>
      <c r="C364" s="9">
        <f>Data_Checks!C364</f>
        <v>27</v>
      </c>
      <c r="D364" s="10" t="str">
        <f>IF(AND(Data_Checks!D364&lt;&gt;"F",Data_Checks!D364&lt;&gt;"M"),D363,Data_Checks!D364)</f>
        <v>F</v>
      </c>
      <c r="E364" s="2" t="str">
        <f>IF(Data_Checks!E364="",E363,Data_Checks!E364)</f>
        <v>Home Loan</v>
      </c>
      <c r="F364" s="54">
        <f>IF(Data_Checks!F364="",F363,ABS(Data_Checks!F364))</f>
        <v>12000000</v>
      </c>
      <c r="G364" s="11" t="str">
        <f>IF(Data_Checks!G364="",G363,Data_Checks!G364)</f>
        <v>No</v>
      </c>
      <c r="H364" s="13">
        <f>Data_Checks!H364</f>
        <v>-0.24409925890497122</v>
      </c>
      <c r="M364" s="15" t="str">
        <f t="shared" si="32"/>
        <v>OK</v>
      </c>
      <c r="N364" s="10" t="str">
        <f t="shared" si="33"/>
        <v>OK</v>
      </c>
      <c r="O364" s="10" t="str">
        <f t="shared" si="34"/>
        <v>OK</v>
      </c>
      <c r="P364" s="10" t="str">
        <f t="shared" si="35"/>
        <v>OK</v>
      </c>
      <c r="Q364" s="13" t="str">
        <f t="shared" si="37"/>
        <v>OK</v>
      </c>
      <c r="V364" s="8" t="str">
        <f t="shared" si="36"/>
        <v>OK</v>
      </c>
    </row>
    <row r="365" spans="2:22" x14ac:dyDescent="0.35">
      <c r="B365" s="8" t="str">
        <f>Data_Checks!B365</f>
        <v>VARGAS</v>
      </c>
      <c r="C365" s="9">
        <f>Data_Checks!C365</f>
        <v>39</v>
      </c>
      <c r="D365" s="10" t="str">
        <f>IF(AND(Data_Checks!D365&lt;&gt;"F",Data_Checks!D365&lt;&gt;"M"),D364,Data_Checks!D365)</f>
        <v>M</v>
      </c>
      <c r="E365" s="2" t="str">
        <f>IF(Data_Checks!E365="",E364,Data_Checks!E365)</f>
        <v>Education Loan</v>
      </c>
      <c r="F365" s="54">
        <f>IF(Data_Checks!F365="",F364,ABS(Data_Checks!F365))</f>
        <v>8000000</v>
      </c>
      <c r="G365" s="11" t="str">
        <f>IF(Data_Checks!G365="",G364,Data_Checks!G365)</f>
        <v>No</v>
      </c>
      <c r="H365" s="13">
        <f>Data_Checks!H365</f>
        <v>0.2125180468771819</v>
      </c>
      <c r="M365" s="15" t="str">
        <f t="shared" si="32"/>
        <v>OK</v>
      </c>
      <c r="N365" s="10" t="str">
        <f t="shared" si="33"/>
        <v>OK</v>
      </c>
      <c r="O365" s="10" t="str">
        <f t="shared" si="34"/>
        <v>OK</v>
      </c>
      <c r="P365" s="10" t="str">
        <f t="shared" si="35"/>
        <v>OK</v>
      </c>
      <c r="Q365" s="13" t="str">
        <f t="shared" si="37"/>
        <v>OK</v>
      </c>
      <c r="V365" s="8" t="str">
        <f t="shared" si="36"/>
        <v>OK</v>
      </c>
    </row>
    <row r="366" spans="2:22" x14ac:dyDescent="0.35">
      <c r="B366" s="8" t="str">
        <f>Data_Checks!B366</f>
        <v>VASQUEZ</v>
      </c>
      <c r="C366" s="9">
        <f>Data_Checks!C366</f>
        <v>57</v>
      </c>
      <c r="D366" s="10" t="str">
        <f>IF(AND(Data_Checks!D366&lt;&gt;"F",Data_Checks!D366&lt;&gt;"M"),D365,Data_Checks!D366)</f>
        <v>M</v>
      </c>
      <c r="E366" s="2" t="str">
        <f>IF(Data_Checks!E366="",E365,Data_Checks!E366)</f>
        <v>Education Loan</v>
      </c>
      <c r="F366" s="54">
        <f>IF(Data_Checks!F366="",F365,ABS(Data_Checks!F366))</f>
        <v>12000000</v>
      </c>
      <c r="G366" s="11" t="str">
        <f>IF(Data_Checks!G366="",G365,Data_Checks!G366)</f>
        <v>No</v>
      </c>
      <c r="H366" s="13">
        <f>Data_Checks!H366</f>
        <v>-0.71343127875979018</v>
      </c>
      <c r="M366" s="15" t="str">
        <f t="shared" si="32"/>
        <v>OK</v>
      </c>
      <c r="N366" s="10" t="str">
        <f t="shared" si="33"/>
        <v>OK</v>
      </c>
      <c r="O366" s="10" t="str">
        <f t="shared" si="34"/>
        <v>OK</v>
      </c>
      <c r="P366" s="10" t="str">
        <f t="shared" si="35"/>
        <v>OK</v>
      </c>
      <c r="Q366" s="13" t="str">
        <f t="shared" si="37"/>
        <v>OK</v>
      </c>
      <c r="V366" s="8" t="str">
        <f t="shared" si="36"/>
        <v>OK</v>
      </c>
    </row>
    <row r="367" spans="2:22" x14ac:dyDescent="0.35">
      <c r="B367" s="8" t="str">
        <f>Data_Checks!B367</f>
        <v>VAUGHN</v>
      </c>
      <c r="C367" s="9">
        <f>Data_Checks!C367</f>
        <v>54</v>
      </c>
      <c r="D367" s="10" t="str">
        <f>IF(AND(Data_Checks!D367&lt;&gt;"F",Data_Checks!D367&lt;&gt;"M"),D366,Data_Checks!D367)</f>
        <v>M</v>
      </c>
      <c r="E367" s="2" t="str">
        <f>IF(Data_Checks!E367="",E366,Data_Checks!E367)</f>
        <v>Home Loan</v>
      </c>
      <c r="F367" s="54">
        <f>IF(Data_Checks!F367="",F366,ABS(Data_Checks!F367))</f>
        <v>11000000</v>
      </c>
      <c r="G367" s="11" t="str">
        <f>IF(Data_Checks!G367="",G366,Data_Checks!G367)</f>
        <v>No</v>
      </c>
      <c r="H367" s="13">
        <f>Data_Checks!H367</f>
        <v>0.36603883984358776</v>
      </c>
      <c r="M367" s="15" t="str">
        <f t="shared" si="32"/>
        <v>OK</v>
      </c>
      <c r="N367" s="10" t="str">
        <f t="shared" si="33"/>
        <v>OK</v>
      </c>
      <c r="O367" s="10" t="str">
        <f t="shared" si="34"/>
        <v>OK</v>
      </c>
      <c r="P367" s="10" t="str">
        <f t="shared" si="35"/>
        <v>OK</v>
      </c>
      <c r="Q367" s="13" t="str">
        <f t="shared" si="37"/>
        <v>OK</v>
      </c>
      <c r="V367" s="8" t="str">
        <f t="shared" si="36"/>
        <v>OK</v>
      </c>
    </row>
    <row r="368" spans="2:22" x14ac:dyDescent="0.35">
      <c r="B368" s="8" t="str">
        <f>Data_Checks!B368</f>
        <v>VAZQUEZ</v>
      </c>
      <c r="C368" s="9">
        <f>Data_Checks!C368</f>
        <v>25</v>
      </c>
      <c r="D368" s="10" t="str">
        <f>IF(AND(Data_Checks!D368&lt;&gt;"F",Data_Checks!D368&lt;&gt;"M"),D367,Data_Checks!D368)</f>
        <v>F</v>
      </c>
      <c r="E368" s="2" t="str">
        <f>IF(Data_Checks!E368="",E367,Data_Checks!E368)</f>
        <v>Education Loan</v>
      </c>
      <c r="F368" s="54">
        <f>IF(Data_Checks!F368="",F367,ABS(Data_Checks!F368))</f>
        <v>9000000</v>
      </c>
      <c r="G368" s="11" t="str">
        <f>IF(Data_Checks!G368="",G367,Data_Checks!G368)</f>
        <v>No</v>
      </c>
      <c r="H368" s="13">
        <f>Data_Checks!H368</f>
        <v>-1.6723640556724151</v>
      </c>
      <c r="M368" s="15" t="str">
        <f t="shared" si="32"/>
        <v>OK</v>
      </c>
      <c r="N368" s="10" t="str">
        <f t="shared" si="33"/>
        <v>OK</v>
      </c>
      <c r="O368" s="10" t="str">
        <f t="shared" si="34"/>
        <v>OK</v>
      </c>
      <c r="P368" s="10" t="str">
        <f t="shared" si="35"/>
        <v>OK</v>
      </c>
      <c r="Q368" s="13" t="str">
        <f t="shared" si="37"/>
        <v>OK</v>
      </c>
      <c r="V368" s="8" t="str">
        <f t="shared" si="36"/>
        <v>OK</v>
      </c>
    </row>
    <row r="369" spans="2:22" x14ac:dyDescent="0.35">
      <c r="B369" s="8" t="str">
        <f>Data_Checks!B369</f>
        <v>VEGA</v>
      </c>
      <c r="C369" s="9">
        <f>Data_Checks!C369</f>
        <v>26</v>
      </c>
      <c r="D369" s="10" t="str">
        <f>IF(AND(Data_Checks!D369&lt;&gt;"F",Data_Checks!D369&lt;&gt;"M"),D368,Data_Checks!D369)</f>
        <v>F</v>
      </c>
      <c r="E369" s="2" t="str">
        <f>IF(Data_Checks!E369="",E368,Data_Checks!E369)</f>
        <v>Education Loan</v>
      </c>
      <c r="F369" s="54">
        <f>IF(Data_Checks!F369="",F368,ABS(Data_Checks!F369))</f>
        <v>11000000</v>
      </c>
      <c r="G369" s="11" t="str">
        <f>IF(Data_Checks!G369="",G368,Data_Checks!G369)</f>
        <v>No</v>
      </c>
      <c r="H369" s="13">
        <f>Data_Checks!H369</f>
        <v>-0.22140659426977174</v>
      </c>
      <c r="M369" s="15" t="str">
        <f t="shared" si="32"/>
        <v>OK</v>
      </c>
      <c r="N369" s="10" t="str">
        <f t="shared" si="33"/>
        <v>OK</v>
      </c>
      <c r="O369" s="10" t="str">
        <f t="shared" si="34"/>
        <v>OK</v>
      </c>
      <c r="P369" s="10" t="str">
        <f t="shared" si="35"/>
        <v>OK</v>
      </c>
      <c r="Q369" s="13" t="str">
        <f t="shared" si="37"/>
        <v>OK</v>
      </c>
      <c r="V369" s="8" t="str">
        <f t="shared" si="36"/>
        <v>OK</v>
      </c>
    </row>
    <row r="370" spans="2:22" x14ac:dyDescent="0.35">
      <c r="B370" s="8" t="str">
        <f>Data_Checks!B370</f>
        <v>VELASQUEZ</v>
      </c>
      <c r="C370" s="9">
        <f>Data_Checks!C370</f>
        <v>60</v>
      </c>
      <c r="D370" s="10" t="str">
        <f>IF(AND(Data_Checks!D370&lt;&gt;"F",Data_Checks!D370&lt;&gt;"M"),D369,Data_Checks!D370)</f>
        <v>M</v>
      </c>
      <c r="E370" s="2" t="str">
        <f>IF(Data_Checks!E370="",E369,Data_Checks!E370)</f>
        <v>Home Loan</v>
      </c>
      <c r="F370" s="54">
        <f>IF(Data_Checks!F370="",F369,ABS(Data_Checks!F370))</f>
        <v>14000000</v>
      </c>
      <c r="G370" s="11" t="str">
        <f>IF(Data_Checks!G370="",G369,Data_Checks!G370)</f>
        <v>No</v>
      </c>
      <c r="H370" s="13">
        <f>Data_Checks!H370</f>
        <v>0.23573856391696546</v>
      </c>
      <c r="M370" s="15" t="str">
        <f t="shared" si="32"/>
        <v>OK</v>
      </c>
      <c r="N370" s="10" t="str">
        <f t="shared" si="33"/>
        <v>OK</v>
      </c>
      <c r="O370" s="10" t="str">
        <f t="shared" si="34"/>
        <v>OK</v>
      </c>
      <c r="P370" s="10" t="str">
        <f t="shared" si="35"/>
        <v>OK</v>
      </c>
      <c r="Q370" s="13" t="str">
        <f t="shared" si="37"/>
        <v>OK</v>
      </c>
      <c r="V370" s="8" t="str">
        <f t="shared" si="36"/>
        <v>OK</v>
      </c>
    </row>
    <row r="371" spans="2:22" x14ac:dyDescent="0.35">
      <c r="B371" s="8" t="str">
        <f>Data_Checks!B371</f>
        <v>WADE</v>
      </c>
      <c r="C371" s="9">
        <f>Data_Checks!C371</f>
        <v>59</v>
      </c>
      <c r="D371" s="10" t="str">
        <f>IF(AND(Data_Checks!D371&lt;&gt;"F",Data_Checks!D371&lt;&gt;"M"),D370,Data_Checks!D371)</f>
        <v>M</v>
      </c>
      <c r="E371" s="2" t="str">
        <f>IF(Data_Checks!E371="",E370,Data_Checks!E371)</f>
        <v>Home Loan</v>
      </c>
      <c r="F371" s="54">
        <f>IF(Data_Checks!F371="",F370,ABS(Data_Checks!F371))</f>
        <v>10000000</v>
      </c>
      <c r="G371" s="11" t="str">
        <f>IF(Data_Checks!G371="",G370,Data_Checks!G371)</f>
        <v>No</v>
      </c>
      <c r="H371" s="13">
        <f>Data_Checks!H371</f>
        <v>0.10966163066002975</v>
      </c>
      <c r="M371" s="15" t="str">
        <f t="shared" si="32"/>
        <v>OK</v>
      </c>
      <c r="N371" s="10" t="str">
        <f t="shared" si="33"/>
        <v>OK</v>
      </c>
      <c r="O371" s="10" t="str">
        <f t="shared" si="34"/>
        <v>OK</v>
      </c>
      <c r="P371" s="10" t="str">
        <f t="shared" si="35"/>
        <v>OK</v>
      </c>
      <c r="Q371" s="13" t="str">
        <f t="shared" si="37"/>
        <v>OK</v>
      </c>
      <c r="V371" s="8" t="str">
        <f t="shared" si="36"/>
        <v>OK</v>
      </c>
    </row>
    <row r="372" spans="2:22" x14ac:dyDescent="0.35">
      <c r="B372" s="8" t="str">
        <f>Data_Checks!B372</f>
        <v>WAGNER</v>
      </c>
      <c r="C372" s="9">
        <f>Data_Checks!C372</f>
        <v>37</v>
      </c>
      <c r="D372" s="10" t="str">
        <f>IF(AND(Data_Checks!D372&lt;&gt;"F",Data_Checks!D372&lt;&gt;"M"),D371,Data_Checks!D372)</f>
        <v>F</v>
      </c>
      <c r="E372" s="2" t="str">
        <f>IF(Data_Checks!E372="",E371,Data_Checks!E372)</f>
        <v>Vehicle Loan</v>
      </c>
      <c r="F372" s="54">
        <f>IF(Data_Checks!F372="",F371,ABS(Data_Checks!F372))</f>
        <v>10000000</v>
      </c>
      <c r="G372" s="11" t="str">
        <f>IF(Data_Checks!G372="",G371,Data_Checks!G372)</f>
        <v>No</v>
      </c>
      <c r="H372" s="13">
        <f>Data_Checks!H372</f>
        <v>0.49825150127477186</v>
      </c>
      <c r="M372" s="15" t="str">
        <f t="shared" si="32"/>
        <v>OK</v>
      </c>
      <c r="N372" s="10" t="str">
        <f t="shared" si="33"/>
        <v>OK</v>
      </c>
      <c r="O372" s="10" t="str">
        <f t="shared" si="34"/>
        <v>OK</v>
      </c>
      <c r="P372" s="10" t="str">
        <f t="shared" si="35"/>
        <v>OK</v>
      </c>
      <c r="Q372" s="13" t="str">
        <f t="shared" si="37"/>
        <v>OK</v>
      </c>
      <c r="V372" s="8" t="str">
        <f t="shared" si="36"/>
        <v>OK</v>
      </c>
    </row>
    <row r="373" spans="2:22" x14ac:dyDescent="0.35">
      <c r="B373" s="8" t="str">
        <f>Data_Checks!B373</f>
        <v>WALKER</v>
      </c>
      <c r="C373" s="9">
        <f>Data_Checks!C373</f>
        <v>52</v>
      </c>
      <c r="D373" s="10" t="str">
        <f>IF(AND(Data_Checks!D373&lt;&gt;"F",Data_Checks!D373&lt;&gt;"M"),D372,Data_Checks!D373)</f>
        <v>M</v>
      </c>
      <c r="E373" s="2" t="str">
        <f>IF(Data_Checks!E373="",E372,Data_Checks!E373)</f>
        <v>Vehicle Loan</v>
      </c>
      <c r="F373" s="54">
        <f>IF(Data_Checks!F373="",F372,ABS(Data_Checks!F373))</f>
        <v>9000000</v>
      </c>
      <c r="G373" s="11" t="str">
        <f>IF(Data_Checks!G373="",G372,Data_Checks!G373)</f>
        <v>No</v>
      </c>
      <c r="H373" s="13">
        <f>Data_Checks!H373</f>
        <v>0.28623919057890967</v>
      </c>
      <c r="M373" s="15" t="str">
        <f t="shared" si="32"/>
        <v>OK</v>
      </c>
      <c r="N373" s="10" t="str">
        <f t="shared" si="33"/>
        <v>OK</v>
      </c>
      <c r="O373" s="10" t="str">
        <f t="shared" si="34"/>
        <v>OK</v>
      </c>
      <c r="P373" s="10" t="str">
        <f t="shared" si="35"/>
        <v>OK</v>
      </c>
      <c r="Q373" s="13" t="str">
        <f t="shared" si="37"/>
        <v>OK</v>
      </c>
      <c r="V373" s="8" t="str">
        <f t="shared" si="36"/>
        <v>OK</v>
      </c>
    </row>
    <row r="374" spans="2:22" x14ac:dyDescent="0.35">
      <c r="B374" s="8" t="str">
        <f>Data_Checks!B374</f>
        <v>WALLACE</v>
      </c>
      <c r="C374" s="9">
        <f>Data_Checks!C374</f>
        <v>32</v>
      </c>
      <c r="D374" s="10" t="str">
        <f>IF(AND(Data_Checks!D374&lt;&gt;"F",Data_Checks!D374&lt;&gt;"M"),D373,Data_Checks!D374)</f>
        <v>F</v>
      </c>
      <c r="E374" s="2" t="str">
        <f>IF(Data_Checks!E374="",E373,Data_Checks!E374)</f>
        <v>Personal Loan</v>
      </c>
      <c r="F374" s="54">
        <f>IF(Data_Checks!F374="",F373,ABS(Data_Checks!F374))</f>
        <v>13000000</v>
      </c>
      <c r="G374" s="11" t="str">
        <f>IF(Data_Checks!G374="",G373,Data_Checks!G374)</f>
        <v>No</v>
      </c>
      <c r="H374" s="13">
        <f>Data_Checks!H374</f>
        <v>1.0030293770932521</v>
      </c>
      <c r="M374" s="15" t="str">
        <f t="shared" si="32"/>
        <v>OK</v>
      </c>
      <c r="N374" s="10" t="str">
        <f t="shared" si="33"/>
        <v>OK</v>
      </c>
      <c r="O374" s="10" t="str">
        <f t="shared" si="34"/>
        <v>OK</v>
      </c>
      <c r="P374" s="10" t="str">
        <f t="shared" si="35"/>
        <v>OK</v>
      </c>
      <c r="Q374" s="13" t="str">
        <f t="shared" si="37"/>
        <v>OK</v>
      </c>
      <c r="V374" s="8" t="str">
        <f t="shared" si="36"/>
        <v>OK</v>
      </c>
    </row>
    <row r="375" spans="2:22" x14ac:dyDescent="0.35">
      <c r="B375" s="8" t="str">
        <f>Data_Checks!B375</f>
        <v>WALSH</v>
      </c>
      <c r="C375" s="9">
        <f>Data_Checks!C375</f>
        <v>39</v>
      </c>
      <c r="D375" s="10" t="str">
        <f>IF(AND(Data_Checks!D375&lt;&gt;"F",Data_Checks!D375&lt;&gt;"M"),D374,Data_Checks!D375)</f>
        <v>F</v>
      </c>
      <c r="E375" s="2" t="str">
        <f>IF(Data_Checks!E375="",E374,Data_Checks!E375)</f>
        <v>Personal Loan</v>
      </c>
      <c r="F375" s="54">
        <f>IF(Data_Checks!F375="",F374,ABS(Data_Checks!F375))</f>
        <v>13000000</v>
      </c>
      <c r="G375" s="11" t="str">
        <f>IF(Data_Checks!G375="",G374,Data_Checks!G375)</f>
        <v>No</v>
      </c>
      <c r="H375" s="13">
        <f>Data_Checks!H375</f>
        <v>-1.6210983937228616</v>
      </c>
      <c r="M375" s="15" t="str">
        <f t="shared" si="32"/>
        <v>OK</v>
      </c>
      <c r="N375" s="10" t="str">
        <f t="shared" si="33"/>
        <v>OK</v>
      </c>
      <c r="O375" s="10" t="str">
        <f t="shared" si="34"/>
        <v>OK</v>
      </c>
      <c r="P375" s="10" t="str">
        <f t="shared" si="35"/>
        <v>OK</v>
      </c>
      <c r="Q375" s="13" t="str">
        <f t="shared" si="37"/>
        <v>OK</v>
      </c>
      <c r="V375" s="8" t="str">
        <f t="shared" si="36"/>
        <v>OK</v>
      </c>
    </row>
    <row r="376" spans="2:22" x14ac:dyDescent="0.35">
      <c r="B376" s="8" t="str">
        <f>Data_Checks!B376</f>
        <v>WALTERS</v>
      </c>
      <c r="C376" s="9">
        <f>Data_Checks!C376</f>
        <v>54</v>
      </c>
      <c r="D376" s="10" t="str">
        <f>IF(AND(Data_Checks!D376&lt;&gt;"F",Data_Checks!D376&lt;&gt;"M"),D375,Data_Checks!D376)</f>
        <v>F</v>
      </c>
      <c r="E376" s="2" t="str">
        <f>IF(Data_Checks!E376="",E375,Data_Checks!E376)</f>
        <v>Education Loan</v>
      </c>
      <c r="F376" s="54">
        <f>IF(Data_Checks!F376="",F375,ABS(Data_Checks!F376))</f>
        <v>8000000</v>
      </c>
      <c r="G376" s="11" t="str">
        <f>IF(Data_Checks!G376="",G375,Data_Checks!G376)</f>
        <v>No</v>
      </c>
      <c r="H376" s="13">
        <f>Data_Checks!H376</f>
        <v>1.633764426064293</v>
      </c>
      <c r="M376" s="15" t="str">
        <f t="shared" si="32"/>
        <v>OK</v>
      </c>
      <c r="N376" s="10" t="str">
        <f t="shared" si="33"/>
        <v>OK</v>
      </c>
      <c r="O376" s="10" t="str">
        <f t="shared" si="34"/>
        <v>OK</v>
      </c>
      <c r="P376" s="10" t="str">
        <f t="shared" si="35"/>
        <v>OK</v>
      </c>
      <c r="Q376" s="13" t="str">
        <f t="shared" si="37"/>
        <v>OK</v>
      </c>
      <c r="V376" s="8" t="str">
        <f t="shared" si="36"/>
        <v>OK</v>
      </c>
    </row>
    <row r="377" spans="2:22" x14ac:dyDescent="0.35">
      <c r="B377" s="8" t="str">
        <f>Data_Checks!B377</f>
        <v>WANG</v>
      </c>
      <c r="C377" s="9">
        <f>Data_Checks!C377</f>
        <v>52</v>
      </c>
      <c r="D377" s="10" t="str">
        <f>IF(AND(Data_Checks!D377&lt;&gt;"F",Data_Checks!D377&lt;&gt;"M"),D376,Data_Checks!D377)</f>
        <v>M</v>
      </c>
      <c r="E377" s="2" t="str">
        <f>IF(Data_Checks!E377="",E376,Data_Checks!E377)</f>
        <v>Personal Loan</v>
      </c>
      <c r="F377" s="54">
        <f>IF(Data_Checks!F377="",F376,ABS(Data_Checks!F377))</f>
        <v>9000000</v>
      </c>
      <c r="G377" s="11" t="str">
        <f>IF(Data_Checks!G377="",G376,Data_Checks!G377)</f>
        <v>No</v>
      </c>
      <c r="H377" s="13">
        <f>Data_Checks!H377</f>
        <v>-1.2416168579564226</v>
      </c>
      <c r="M377" s="15" t="str">
        <f t="shared" si="32"/>
        <v>OK</v>
      </c>
      <c r="N377" s="10" t="str">
        <f t="shared" si="33"/>
        <v>OK</v>
      </c>
      <c r="O377" s="10" t="str">
        <f t="shared" si="34"/>
        <v>OK</v>
      </c>
      <c r="P377" s="10" t="str">
        <f t="shared" si="35"/>
        <v>OK</v>
      </c>
      <c r="Q377" s="13" t="str">
        <f t="shared" si="37"/>
        <v>OK</v>
      </c>
      <c r="V377" s="8" t="str">
        <f t="shared" si="36"/>
        <v>OK</v>
      </c>
    </row>
    <row r="378" spans="2:22" x14ac:dyDescent="0.35">
      <c r="B378" s="8" t="str">
        <f>Data_Checks!B378</f>
        <v>WARD</v>
      </c>
      <c r="C378" s="9">
        <f>Data_Checks!C378</f>
        <v>60</v>
      </c>
      <c r="D378" s="10" t="str">
        <f>IF(AND(Data_Checks!D378&lt;&gt;"F",Data_Checks!D378&lt;&gt;"M"),D377,Data_Checks!D378)</f>
        <v>M</v>
      </c>
      <c r="E378" s="2" t="str">
        <f>IF(Data_Checks!E378="",E377,Data_Checks!E378)</f>
        <v>Home Loan</v>
      </c>
      <c r="F378" s="54">
        <f>IF(Data_Checks!F378="",F377,ABS(Data_Checks!F378))</f>
        <v>13000000</v>
      </c>
      <c r="G378" s="11" t="str">
        <f>IF(Data_Checks!G378="",G377,Data_Checks!G378)</f>
        <v>No</v>
      </c>
      <c r="H378" s="13">
        <f>Data_Checks!H378</f>
        <v>-0.27586054519242392</v>
      </c>
      <c r="M378" s="15" t="str">
        <f t="shared" si="32"/>
        <v>OK</v>
      </c>
      <c r="N378" s="10" t="str">
        <f t="shared" si="33"/>
        <v>OK</v>
      </c>
      <c r="O378" s="10" t="str">
        <f t="shared" si="34"/>
        <v>OK</v>
      </c>
      <c r="P378" s="10" t="str">
        <f t="shared" si="35"/>
        <v>OK</v>
      </c>
      <c r="Q378" s="13" t="str">
        <f t="shared" si="37"/>
        <v>OK</v>
      </c>
      <c r="V378" s="8" t="str">
        <f t="shared" si="36"/>
        <v>OK</v>
      </c>
    </row>
    <row r="379" spans="2:22" x14ac:dyDescent="0.35">
      <c r="B379" s="8" t="str">
        <f>Data_Checks!B379</f>
        <v>WARNER</v>
      </c>
      <c r="C379" s="9">
        <f>Data_Checks!C379</f>
        <v>33</v>
      </c>
      <c r="D379" s="10" t="str">
        <f>IF(AND(Data_Checks!D379&lt;&gt;"F",Data_Checks!D379&lt;&gt;"M"),D378,Data_Checks!D379)</f>
        <v>F</v>
      </c>
      <c r="E379" s="2" t="str">
        <f>IF(Data_Checks!E379="",E378,Data_Checks!E379)</f>
        <v>Education Loan</v>
      </c>
      <c r="F379" s="54">
        <f>IF(Data_Checks!F379="",F378,ABS(Data_Checks!F379))</f>
        <v>13000000</v>
      </c>
      <c r="G379" s="11" t="str">
        <f>IF(Data_Checks!G379="",G378,Data_Checks!G379)</f>
        <v>No</v>
      </c>
      <c r="H379" s="13">
        <f>Data_Checks!H379</f>
        <v>-2.0033115842105045</v>
      </c>
      <c r="M379" s="15" t="str">
        <f t="shared" si="32"/>
        <v>OK</v>
      </c>
      <c r="N379" s="10" t="str">
        <f t="shared" si="33"/>
        <v>OK</v>
      </c>
      <c r="O379" s="10" t="str">
        <f t="shared" si="34"/>
        <v>OK</v>
      </c>
      <c r="P379" s="10" t="str">
        <f t="shared" si="35"/>
        <v>OK</v>
      </c>
      <c r="Q379" s="13" t="str">
        <f t="shared" si="37"/>
        <v>OK</v>
      </c>
      <c r="V379" s="8" t="str">
        <f t="shared" si="36"/>
        <v>OK</v>
      </c>
    </row>
    <row r="380" spans="2:22" x14ac:dyDescent="0.35">
      <c r="B380" s="8" t="str">
        <f>Data_Checks!B380</f>
        <v>WARREN</v>
      </c>
      <c r="C380" s="9">
        <f>Data_Checks!C380</f>
        <v>28</v>
      </c>
      <c r="D380" s="10" t="str">
        <f>IF(AND(Data_Checks!D380&lt;&gt;"F",Data_Checks!D380&lt;&gt;"M"),D379,Data_Checks!D380)</f>
        <v>M</v>
      </c>
      <c r="E380" s="2" t="str">
        <f>IF(Data_Checks!E380="",E379,Data_Checks!E380)</f>
        <v>Personal Loan</v>
      </c>
      <c r="F380" s="54">
        <f>IF(Data_Checks!F380="",F379,ABS(Data_Checks!F380))</f>
        <v>12000000</v>
      </c>
      <c r="G380" s="11" t="str">
        <f>IF(Data_Checks!G380="",G379,Data_Checks!G380)</f>
        <v>No</v>
      </c>
      <c r="H380" s="13">
        <f>Data_Checks!H380</f>
        <v>-0.30818578383561557</v>
      </c>
      <c r="M380" s="15" t="str">
        <f t="shared" si="32"/>
        <v>OK</v>
      </c>
      <c r="N380" s="10" t="str">
        <f t="shared" si="33"/>
        <v>OK</v>
      </c>
      <c r="O380" s="10" t="str">
        <f t="shared" si="34"/>
        <v>OK</v>
      </c>
      <c r="P380" s="10" t="str">
        <f t="shared" si="35"/>
        <v>OK</v>
      </c>
      <c r="Q380" s="13" t="str">
        <f t="shared" si="37"/>
        <v>OK</v>
      </c>
      <c r="V380" s="8" t="str">
        <f t="shared" si="36"/>
        <v>OK</v>
      </c>
    </row>
    <row r="381" spans="2:22" x14ac:dyDescent="0.35">
      <c r="B381" s="8" t="str">
        <f>Data_Checks!B381</f>
        <v>WASHINGTON</v>
      </c>
      <c r="C381" s="9">
        <f>Data_Checks!C381</f>
        <v>53</v>
      </c>
      <c r="D381" s="10" t="str">
        <f>IF(AND(Data_Checks!D381&lt;&gt;"F",Data_Checks!D381&lt;&gt;"M"),D380,Data_Checks!D381)</f>
        <v>F</v>
      </c>
      <c r="E381" s="2" t="str">
        <f>IF(Data_Checks!E381="",E380,Data_Checks!E381)</f>
        <v>Personal Loan</v>
      </c>
      <c r="F381" s="54">
        <f>IF(Data_Checks!F381="",F380,ABS(Data_Checks!F381))</f>
        <v>13000000</v>
      </c>
      <c r="G381" s="11" t="str">
        <f>IF(Data_Checks!G381="",G380,Data_Checks!G381)</f>
        <v>No</v>
      </c>
      <c r="H381" s="13">
        <f>Data_Checks!H381</f>
        <v>0.73745826634099276</v>
      </c>
      <c r="M381" s="15" t="str">
        <f t="shared" si="32"/>
        <v>OK</v>
      </c>
      <c r="N381" s="10" t="str">
        <f t="shared" si="33"/>
        <v>OK</v>
      </c>
      <c r="O381" s="10" t="str">
        <f t="shared" si="34"/>
        <v>OK</v>
      </c>
      <c r="P381" s="10" t="str">
        <f t="shared" si="35"/>
        <v>OK</v>
      </c>
      <c r="Q381" s="13" t="str">
        <f t="shared" si="37"/>
        <v>OK</v>
      </c>
      <c r="V381" s="8" t="str">
        <f t="shared" si="36"/>
        <v>OK</v>
      </c>
    </row>
    <row r="382" spans="2:22" x14ac:dyDescent="0.35">
      <c r="B382" s="8" t="str">
        <f>Data_Checks!B382</f>
        <v>WATKINS</v>
      </c>
      <c r="C382" s="9">
        <f>Data_Checks!C382</f>
        <v>51</v>
      </c>
      <c r="D382" s="10" t="str">
        <f>IF(AND(Data_Checks!D382&lt;&gt;"F",Data_Checks!D382&lt;&gt;"M"),D381,Data_Checks!D382)</f>
        <v>F</v>
      </c>
      <c r="E382" s="2" t="str">
        <f>IF(Data_Checks!E382="",E381,Data_Checks!E382)</f>
        <v>Home Loan</v>
      </c>
      <c r="F382" s="54">
        <f>IF(Data_Checks!F382="",F381,ABS(Data_Checks!F382))</f>
        <v>9000000</v>
      </c>
      <c r="G382" s="11" t="str">
        <f>IF(Data_Checks!G382="",G381,Data_Checks!G382)</f>
        <v>No</v>
      </c>
      <c r="H382" s="13">
        <f>Data_Checks!H382</f>
        <v>-3.3125216651182399E-2</v>
      </c>
      <c r="M382" s="15" t="str">
        <f t="shared" si="32"/>
        <v>OK</v>
      </c>
      <c r="N382" s="10" t="str">
        <f t="shared" si="33"/>
        <v>OK</v>
      </c>
      <c r="O382" s="10" t="str">
        <f t="shared" si="34"/>
        <v>OK</v>
      </c>
      <c r="P382" s="10" t="str">
        <f t="shared" si="35"/>
        <v>OK</v>
      </c>
      <c r="Q382" s="13" t="str">
        <f t="shared" si="37"/>
        <v>OK</v>
      </c>
      <c r="V382" s="8" t="str">
        <f t="shared" si="36"/>
        <v>OK</v>
      </c>
    </row>
    <row r="383" spans="2:22" x14ac:dyDescent="0.35">
      <c r="B383" s="8" t="str">
        <f>Data_Checks!B383</f>
        <v>WATSON</v>
      </c>
      <c r="C383" s="9">
        <f>Data_Checks!C383</f>
        <v>30</v>
      </c>
      <c r="D383" s="10" t="str">
        <f>IF(AND(Data_Checks!D383&lt;&gt;"F",Data_Checks!D383&lt;&gt;"M"),D382,Data_Checks!D383)</f>
        <v>M</v>
      </c>
      <c r="E383" s="2" t="str">
        <f>IF(Data_Checks!E383="",E382,Data_Checks!E383)</f>
        <v>Personal Loan</v>
      </c>
      <c r="F383" s="54">
        <f>IF(Data_Checks!F383="",F382,ABS(Data_Checks!F383))</f>
        <v>9000000</v>
      </c>
      <c r="G383" s="11" t="str">
        <f>IF(Data_Checks!G383="",G382,Data_Checks!G383)</f>
        <v>No</v>
      </c>
      <c r="H383" s="13">
        <f>Data_Checks!H383</f>
        <v>0.47989728057204312</v>
      </c>
      <c r="M383" s="15" t="str">
        <f t="shared" si="32"/>
        <v>OK</v>
      </c>
      <c r="N383" s="10" t="str">
        <f t="shared" si="33"/>
        <v>OK</v>
      </c>
      <c r="O383" s="10" t="str">
        <f t="shared" si="34"/>
        <v>OK</v>
      </c>
      <c r="P383" s="10" t="str">
        <f t="shared" si="35"/>
        <v>OK</v>
      </c>
      <c r="Q383" s="13" t="str">
        <f t="shared" si="37"/>
        <v>OK</v>
      </c>
      <c r="V383" s="8" t="str">
        <f t="shared" si="36"/>
        <v>OK</v>
      </c>
    </row>
    <row r="384" spans="2:22" x14ac:dyDescent="0.35">
      <c r="B384" s="8" t="str">
        <f>Data_Checks!B384</f>
        <v>WATTS</v>
      </c>
      <c r="C384" s="9">
        <f>Data_Checks!C384</f>
        <v>25</v>
      </c>
      <c r="D384" s="10" t="str">
        <f>IF(AND(Data_Checks!D384&lt;&gt;"F",Data_Checks!D384&lt;&gt;"M"),D383,Data_Checks!D384)</f>
        <v>M</v>
      </c>
      <c r="E384" s="2" t="str">
        <f>IF(Data_Checks!E384="",E383,Data_Checks!E384)</f>
        <v>Vehicle Loan</v>
      </c>
      <c r="F384" s="54">
        <f>IF(Data_Checks!F384="",F383,ABS(Data_Checks!F384))</f>
        <v>13000000</v>
      </c>
      <c r="G384" s="11" t="str">
        <f>IF(Data_Checks!G384="",G383,Data_Checks!G384)</f>
        <v>No</v>
      </c>
      <c r="H384" s="13">
        <f>Data_Checks!H384</f>
        <v>-1.1126369401438092</v>
      </c>
      <c r="M384" s="15" t="str">
        <f t="shared" si="32"/>
        <v>OK</v>
      </c>
      <c r="N384" s="10" t="str">
        <f t="shared" si="33"/>
        <v>OK</v>
      </c>
      <c r="O384" s="10" t="str">
        <f t="shared" si="34"/>
        <v>OK</v>
      </c>
      <c r="P384" s="10" t="str">
        <f t="shared" si="35"/>
        <v>OK</v>
      </c>
      <c r="Q384" s="13" t="str">
        <f t="shared" si="37"/>
        <v>OK</v>
      </c>
      <c r="V384" s="8" t="str">
        <f t="shared" si="36"/>
        <v>OK</v>
      </c>
    </row>
    <row r="385" spans="2:22" x14ac:dyDescent="0.35">
      <c r="B385" s="8" t="str">
        <f>Data_Checks!B385</f>
        <v>WEAVER</v>
      </c>
      <c r="C385" s="9">
        <f>Data_Checks!C385</f>
        <v>44</v>
      </c>
      <c r="D385" s="10" t="str">
        <f>IF(AND(Data_Checks!D385&lt;&gt;"F",Data_Checks!D385&lt;&gt;"M"),D384,Data_Checks!D385)</f>
        <v>F</v>
      </c>
      <c r="E385" s="2" t="str">
        <f>IF(Data_Checks!E385="",E384,Data_Checks!E385)</f>
        <v>Education Loan</v>
      </c>
      <c r="F385" s="54">
        <f>IF(Data_Checks!F385="",F384,ABS(Data_Checks!F385))</f>
        <v>10000000</v>
      </c>
      <c r="G385" s="11" t="str">
        <f>IF(Data_Checks!G385="",G384,Data_Checks!G385)</f>
        <v>No</v>
      </c>
      <c r="H385" s="13">
        <f>Data_Checks!H385</f>
        <v>-0.94283408145737813</v>
      </c>
      <c r="M385" s="15" t="str">
        <f t="shared" si="32"/>
        <v>OK</v>
      </c>
      <c r="N385" s="10" t="str">
        <f t="shared" si="33"/>
        <v>OK</v>
      </c>
      <c r="O385" s="10" t="str">
        <f t="shared" si="34"/>
        <v>OK</v>
      </c>
      <c r="P385" s="10" t="str">
        <f t="shared" si="35"/>
        <v>OK</v>
      </c>
      <c r="Q385" s="13" t="str">
        <f t="shared" si="37"/>
        <v>OK</v>
      </c>
      <c r="V385" s="8" t="str">
        <f t="shared" si="36"/>
        <v>OK</v>
      </c>
    </row>
    <row r="386" spans="2:22" x14ac:dyDescent="0.35">
      <c r="B386" s="8" t="str">
        <f>Data_Checks!B386</f>
        <v>WEBB</v>
      </c>
      <c r="C386" s="9">
        <f>Data_Checks!C386</f>
        <v>23</v>
      </c>
      <c r="D386" s="10" t="str">
        <f>IF(AND(Data_Checks!D386&lt;&gt;"F",Data_Checks!D386&lt;&gt;"M"),D385,Data_Checks!D386)</f>
        <v>F</v>
      </c>
      <c r="E386" s="2" t="str">
        <f>IF(Data_Checks!E386="",E385,Data_Checks!E386)</f>
        <v>Home Loan</v>
      </c>
      <c r="F386" s="54">
        <f>IF(Data_Checks!F386="",F385,ABS(Data_Checks!F386))</f>
        <v>10000000</v>
      </c>
      <c r="G386" s="11" t="str">
        <f>IF(Data_Checks!G386="",G385,Data_Checks!G386)</f>
        <v>No</v>
      </c>
      <c r="H386" s="13">
        <f>Data_Checks!H386</f>
        <v>2.1837013922177819</v>
      </c>
      <c r="M386" s="15" t="str">
        <f t="shared" si="32"/>
        <v>OK</v>
      </c>
      <c r="N386" s="10" t="str">
        <f t="shared" si="33"/>
        <v>OK</v>
      </c>
      <c r="O386" s="10" t="str">
        <f t="shared" si="34"/>
        <v>OK</v>
      </c>
      <c r="P386" s="10" t="str">
        <f t="shared" si="35"/>
        <v>OK</v>
      </c>
      <c r="Q386" s="13" t="str">
        <f t="shared" si="37"/>
        <v>OK</v>
      </c>
      <c r="V386" s="8" t="str">
        <f t="shared" si="36"/>
        <v>OK</v>
      </c>
    </row>
    <row r="387" spans="2:22" x14ac:dyDescent="0.35">
      <c r="B387" s="8" t="str">
        <f>Data_Checks!B387</f>
        <v>WEBER</v>
      </c>
      <c r="C387" s="9">
        <f>Data_Checks!C387</f>
        <v>21</v>
      </c>
      <c r="D387" s="10" t="str">
        <f>IF(AND(Data_Checks!D387&lt;&gt;"F",Data_Checks!D387&lt;&gt;"M"),D386,Data_Checks!D387)</f>
        <v>F</v>
      </c>
      <c r="E387" s="2" t="str">
        <f>IF(Data_Checks!E387="",E386,Data_Checks!E387)</f>
        <v>Home Loan</v>
      </c>
      <c r="F387" s="54">
        <f>IF(Data_Checks!F387="",F386,ABS(Data_Checks!F387))</f>
        <v>11000000</v>
      </c>
      <c r="G387" s="11" t="str">
        <f>IF(Data_Checks!G387="",G386,Data_Checks!G387)</f>
        <v>No</v>
      </c>
      <c r="H387" s="13">
        <f>Data_Checks!H387</f>
        <v>-5.5979176932631269E-2</v>
      </c>
      <c r="M387" s="15" t="str">
        <f t="shared" si="32"/>
        <v>OK</v>
      </c>
      <c r="N387" s="10" t="str">
        <f t="shared" si="33"/>
        <v>OK</v>
      </c>
      <c r="O387" s="10" t="str">
        <f t="shared" si="34"/>
        <v>OK</v>
      </c>
      <c r="P387" s="10" t="str">
        <f t="shared" si="35"/>
        <v>OK</v>
      </c>
      <c r="Q387" s="13" t="str">
        <f t="shared" si="37"/>
        <v>OK</v>
      </c>
      <c r="V387" s="8" t="str">
        <f t="shared" si="36"/>
        <v>OK</v>
      </c>
    </row>
    <row r="388" spans="2:22" x14ac:dyDescent="0.35">
      <c r="B388" s="8" t="str">
        <f>Data_Checks!B388</f>
        <v>WELCH</v>
      </c>
      <c r="C388" s="9">
        <f>Data_Checks!C388</f>
        <v>22</v>
      </c>
      <c r="D388" s="10" t="str">
        <f>IF(AND(Data_Checks!D388&lt;&gt;"F",Data_Checks!D388&lt;&gt;"M"),D387,Data_Checks!D388)</f>
        <v>M</v>
      </c>
      <c r="E388" s="2" t="str">
        <f>IF(Data_Checks!E388="",E387,Data_Checks!E388)</f>
        <v>Personal Loan</v>
      </c>
      <c r="F388" s="54">
        <f>IF(Data_Checks!F388="",F387,ABS(Data_Checks!F388))</f>
        <v>8000000</v>
      </c>
      <c r="G388" s="11" t="str">
        <f>IF(Data_Checks!G388="",G387,Data_Checks!G388)</f>
        <v>No</v>
      </c>
      <c r="H388" s="13">
        <f>Data_Checks!H388</f>
        <v>2.799840297393007E-4</v>
      </c>
      <c r="M388" s="15" t="str">
        <f t="shared" ref="M388:M403" si="38">IF(C388&lt;0,"Negative",IF(C388=0,"Zero",IF(C388&gt;100,"Unreasonably High",IF(C388="","Blank","OK"))))</f>
        <v>OK</v>
      </c>
      <c r="N388" s="10" t="str">
        <f t="shared" ref="N388:N403" si="39">IF(D388="","Blank",IF(D388="F","OK",IF(D388="M","OK","Unreasonable")))</f>
        <v>OK</v>
      </c>
      <c r="O388" s="10" t="str">
        <f t="shared" ref="O388:O403" si="40">IF(E388="Education Loan","OK",IF(E388="Home Loan","OK",IF(E388="Personal Loan","OK",IF(E388="Vehicle Loan","OK",IF(E388="","Blank","Unreasonable")))))</f>
        <v>OK</v>
      </c>
      <c r="P388" s="10" t="str">
        <f t="shared" ref="P388:P403" si="41">IF(F388="","Blank",IF(F388&lt;0,"Negative",IF(F388=0,"Zero",IF(F388&gt;10^9,"Very High","OK"))))</f>
        <v>OK</v>
      </c>
      <c r="Q388" s="13" t="str">
        <f t="shared" si="37"/>
        <v>OK</v>
      </c>
      <c r="V388" s="8" t="str">
        <f t="shared" ref="V388:V403" si="42">IF(VLOOKUP(C388,$J$4:$J$46,1,0)=C388,"OK","Check")</f>
        <v>OK</v>
      </c>
    </row>
    <row r="389" spans="2:22" x14ac:dyDescent="0.35">
      <c r="B389" s="8" t="str">
        <f>Data_Checks!B389</f>
        <v>WELLS</v>
      </c>
      <c r="C389" s="9">
        <f>Data_Checks!C389</f>
        <v>38</v>
      </c>
      <c r="D389" s="10" t="str">
        <f>IF(AND(Data_Checks!D389&lt;&gt;"F",Data_Checks!D389&lt;&gt;"M"),D388,Data_Checks!D389)</f>
        <v>M</v>
      </c>
      <c r="E389" s="2" t="str">
        <f>IF(Data_Checks!E389="",E388,Data_Checks!E389)</f>
        <v>Vehicle Loan</v>
      </c>
      <c r="F389" s="54">
        <f>IF(Data_Checks!F389="",F388,ABS(Data_Checks!F389))</f>
        <v>9000000</v>
      </c>
      <c r="G389" s="11" t="str">
        <f>IF(Data_Checks!G389="",G388,Data_Checks!G389)</f>
        <v>No</v>
      </c>
      <c r="H389" s="13">
        <f>Data_Checks!H389</f>
        <v>2.1326957299458744</v>
      </c>
      <c r="M389" s="15" t="str">
        <f t="shared" si="38"/>
        <v>OK</v>
      </c>
      <c r="N389" s="10" t="str">
        <f t="shared" si="39"/>
        <v>OK</v>
      </c>
      <c r="O389" s="10" t="str">
        <f t="shared" si="40"/>
        <v>OK</v>
      </c>
      <c r="P389" s="10" t="str">
        <f t="shared" si="41"/>
        <v>OK</v>
      </c>
      <c r="Q389" s="13" t="str">
        <f t="shared" ref="Q389:Q403" si="43">IF(G389="","Blank",IF(G389="Yes","OK",IF(G389="No","OK","Unreasonable")))</f>
        <v>OK</v>
      </c>
      <c r="V389" s="8" t="str">
        <f t="shared" si="42"/>
        <v>OK</v>
      </c>
    </row>
    <row r="390" spans="2:22" x14ac:dyDescent="0.35">
      <c r="B390" s="8" t="str">
        <f>Data_Checks!B390</f>
        <v>WEST</v>
      </c>
      <c r="C390" s="9">
        <f>Data_Checks!C390</f>
        <v>32</v>
      </c>
      <c r="D390" s="10" t="str">
        <f>IF(AND(Data_Checks!D390&lt;&gt;"F",Data_Checks!D390&lt;&gt;"M"),D389,Data_Checks!D390)</f>
        <v>F</v>
      </c>
      <c r="E390" s="2" t="str">
        <f>IF(Data_Checks!E390="",E389,Data_Checks!E390)</f>
        <v>Education Loan</v>
      </c>
      <c r="F390" s="54">
        <f>IF(Data_Checks!F390="",F389,ABS(Data_Checks!F390))</f>
        <v>13000000</v>
      </c>
      <c r="G390" s="11" t="str">
        <f>IF(Data_Checks!G390="",G389,Data_Checks!G390)</f>
        <v>No</v>
      </c>
      <c r="H390" s="13">
        <f>Data_Checks!H390</f>
        <v>-2.9404998506707813E-2</v>
      </c>
      <c r="M390" s="15" t="str">
        <f t="shared" si="38"/>
        <v>OK</v>
      </c>
      <c r="N390" s="10" t="str">
        <f t="shared" si="39"/>
        <v>OK</v>
      </c>
      <c r="O390" s="10" t="str">
        <f t="shared" si="40"/>
        <v>OK</v>
      </c>
      <c r="P390" s="10" t="str">
        <f t="shared" si="41"/>
        <v>OK</v>
      </c>
      <c r="Q390" s="13" t="str">
        <f t="shared" si="43"/>
        <v>OK</v>
      </c>
      <c r="V390" s="8" t="str">
        <f t="shared" si="42"/>
        <v>OK</v>
      </c>
    </row>
    <row r="391" spans="2:22" x14ac:dyDescent="0.35">
      <c r="B391" s="8" t="str">
        <f>Data_Checks!B391</f>
        <v>WHEELER</v>
      </c>
      <c r="C391" s="9">
        <f>Data_Checks!C391</f>
        <v>50</v>
      </c>
      <c r="D391" s="10" t="str">
        <f>IF(AND(Data_Checks!D391&lt;&gt;"F",Data_Checks!D391&lt;&gt;"M"),D390,Data_Checks!D391)</f>
        <v>M</v>
      </c>
      <c r="E391" s="2" t="str">
        <f>IF(Data_Checks!E391="",E390,Data_Checks!E391)</f>
        <v>Vehicle Loan</v>
      </c>
      <c r="F391" s="54">
        <f>IF(Data_Checks!F391="",F390,ABS(Data_Checks!F391))</f>
        <v>12000000</v>
      </c>
      <c r="G391" s="11" t="str">
        <f>IF(Data_Checks!G391="",G390,Data_Checks!G391)</f>
        <v>Yes</v>
      </c>
      <c r="H391" s="13">
        <f>Data_Checks!H391</f>
        <v>-0.3048941393702313</v>
      </c>
      <c r="M391" s="15" t="str">
        <f t="shared" si="38"/>
        <v>OK</v>
      </c>
      <c r="N391" s="10" t="str">
        <f t="shared" si="39"/>
        <v>OK</v>
      </c>
      <c r="O391" s="10" t="str">
        <f t="shared" si="40"/>
        <v>OK</v>
      </c>
      <c r="P391" s="10" t="str">
        <f t="shared" si="41"/>
        <v>OK</v>
      </c>
      <c r="Q391" s="13" t="str">
        <f t="shared" si="43"/>
        <v>OK</v>
      </c>
      <c r="V391" s="8" t="str">
        <f t="shared" si="42"/>
        <v>OK</v>
      </c>
    </row>
    <row r="392" spans="2:22" x14ac:dyDescent="0.35">
      <c r="B392" s="8" t="str">
        <f>Data_Checks!B392</f>
        <v>WHITE</v>
      </c>
      <c r="C392" s="9">
        <f>Data_Checks!C392</f>
        <v>55</v>
      </c>
      <c r="D392" s="10" t="str">
        <f>IF(AND(Data_Checks!D392&lt;&gt;"F",Data_Checks!D392&lt;&gt;"M"),D391,Data_Checks!D392)</f>
        <v>M</v>
      </c>
      <c r="E392" s="2" t="str">
        <f>IF(Data_Checks!E392="",E391,Data_Checks!E392)</f>
        <v>Personal Loan</v>
      </c>
      <c r="F392" s="54">
        <f>IF(Data_Checks!F392="",F391,ABS(Data_Checks!F392))</f>
        <v>13000000</v>
      </c>
      <c r="G392" s="11" t="str">
        <f>IF(Data_Checks!G392="",G391,Data_Checks!G392)</f>
        <v>No</v>
      </c>
      <c r="H392" s="13">
        <f>Data_Checks!H392</f>
        <v>0.53649199042947793</v>
      </c>
      <c r="M392" s="15" t="str">
        <f t="shared" si="38"/>
        <v>OK</v>
      </c>
      <c r="N392" s="10" t="str">
        <f t="shared" si="39"/>
        <v>OK</v>
      </c>
      <c r="O392" s="10" t="str">
        <f t="shared" si="40"/>
        <v>OK</v>
      </c>
      <c r="P392" s="10" t="str">
        <f t="shared" si="41"/>
        <v>OK</v>
      </c>
      <c r="Q392" s="13" t="str">
        <f t="shared" si="43"/>
        <v>OK</v>
      </c>
      <c r="V392" s="8" t="str">
        <f t="shared" si="42"/>
        <v>OK</v>
      </c>
    </row>
    <row r="393" spans="2:22" x14ac:dyDescent="0.35">
      <c r="B393" s="8" t="str">
        <f>Data_Checks!B393</f>
        <v>WILLIAMSON</v>
      </c>
      <c r="C393" s="9">
        <f>Data_Checks!C393</f>
        <v>56</v>
      </c>
      <c r="D393" s="10" t="str">
        <f>IF(AND(Data_Checks!D393&lt;&gt;"F",Data_Checks!D393&lt;&gt;"M"),D392,Data_Checks!D393)</f>
        <v>F</v>
      </c>
      <c r="E393" s="2" t="str">
        <f>IF(Data_Checks!E393="",E392,Data_Checks!E393)</f>
        <v>Home Loan</v>
      </c>
      <c r="F393" s="54">
        <f>IF(Data_Checks!F393="",F392,ABS(Data_Checks!F393))</f>
        <v>10000000</v>
      </c>
      <c r="G393" s="11" t="str">
        <f>IF(Data_Checks!G393="",G392,Data_Checks!G393)</f>
        <v>No</v>
      </c>
      <c r="H393" s="13">
        <f>Data_Checks!H393</f>
        <v>-2.9560179503935062</v>
      </c>
      <c r="M393" s="15" t="str">
        <f t="shared" si="38"/>
        <v>OK</v>
      </c>
      <c r="N393" s="10" t="str">
        <f t="shared" si="39"/>
        <v>OK</v>
      </c>
      <c r="O393" s="10" t="str">
        <f t="shared" si="40"/>
        <v>OK</v>
      </c>
      <c r="P393" s="10" t="str">
        <f t="shared" si="41"/>
        <v>OK</v>
      </c>
      <c r="Q393" s="13" t="str">
        <f t="shared" si="43"/>
        <v>OK</v>
      </c>
      <c r="V393" s="8" t="str">
        <f t="shared" si="42"/>
        <v>OK</v>
      </c>
    </row>
    <row r="394" spans="2:22" x14ac:dyDescent="0.35">
      <c r="B394" s="8" t="str">
        <f>Data_Checks!B394</f>
        <v>WILLIS</v>
      </c>
      <c r="C394" s="9">
        <f>Data_Checks!C394</f>
        <v>27</v>
      </c>
      <c r="D394" s="10" t="str">
        <f>IF(AND(Data_Checks!D394&lt;&gt;"F",Data_Checks!D394&lt;&gt;"M"),D393,Data_Checks!D394)</f>
        <v>M</v>
      </c>
      <c r="E394" s="2" t="str">
        <f>IF(Data_Checks!E394="",E393,Data_Checks!E394)</f>
        <v>Personal Loan</v>
      </c>
      <c r="F394" s="54">
        <f>IF(Data_Checks!F394="",F393,ABS(Data_Checks!F394))</f>
        <v>14000000</v>
      </c>
      <c r="G394" s="11" t="str">
        <f>IF(Data_Checks!G394="",G393,Data_Checks!G394)</f>
        <v>No</v>
      </c>
      <c r="H394" s="13">
        <f>Data_Checks!H394</f>
        <v>-7.5501081240353429E-2</v>
      </c>
      <c r="M394" s="15" t="str">
        <f t="shared" si="38"/>
        <v>OK</v>
      </c>
      <c r="N394" s="10" t="str">
        <f t="shared" si="39"/>
        <v>OK</v>
      </c>
      <c r="O394" s="10" t="str">
        <f t="shared" si="40"/>
        <v>OK</v>
      </c>
      <c r="P394" s="10" t="str">
        <f t="shared" si="41"/>
        <v>OK</v>
      </c>
      <c r="Q394" s="13" t="str">
        <f t="shared" si="43"/>
        <v>OK</v>
      </c>
      <c r="V394" s="8" t="str">
        <f t="shared" si="42"/>
        <v>OK</v>
      </c>
    </row>
    <row r="395" spans="2:22" x14ac:dyDescent="0.35">
      <c r="B395" s="8" t="str">
        <f>Data_Checks!B395</f>
        <v>WILSON</v>
      </c>
      <c r="C395" s="9">
        <f>Data_Checks!C395</f>
        <v>26</v>
      </c>
      <c r="D395" s="10" t="str">
        <f>IF(AND(Data_Checks!D395&lt;&gt;"F",Data_Checks!D395&lt;&gt;"M"),D394,Data_Checks!D395)</f>
        <v>M</v>
      </c>
      <c r="E395" s="2" t="str">
        <f>IF(Data_Checks!E395="",E394,Data_Checks!E395)</f>
        <v>Education Loan</v>
      </c>
      <c r="F395" s="54">
        <f>IF(Data_Checks!F395="",F394,ABS(Data_Checks!F395))</f>
        <v>12000000</v>
      </c>
      <c r="G395" s="11" t="str">
        <f>IF(Data_Checks!G395="",G394,Data_Checks!G395)</f>
        <v>No</v>
      </c>
      <c r="H395" s="13">
        <f>Data_Checks!H395</f>
        <v>-1.4031962627355623</v>
      </c>
      <c r="M395" s="15" t="str">
        <f t="shared" si="38"/>
        <v>OK</v>
      </c>
      <c r="N395" s="10" t="str">
        <f t="shared" si="39"/>
        <v>OK</v>
      </c>
      <c r="O395" s="10" t="str">
        <f t="shared" si="40"/>
        <v>OK</v>
      </c>
      <c r="P395" s="10" t="str">
        <f t="shared" si="41"/>
        <v>OK</v>
      </c>
      <c r="Q395" s="13" t="str">
        <f t="shared" si="43"/>
        <v>OK</v>
      </c>
      <c r="V395" s="8" t="str">
        <f t="shared" si="42"/>
        <v>OK</v>
      </c>
    </row>
    <row r="396" spans="2:22" x14ac:dyDescent="0.35">
      <c r="B396" s="8" t="str">
        <f>Data_Checks!B396</f>
        <v>WOLFE</v>
      </c>
      <c r="C396" s="9">
        <f>Data_Checks!C396</f>
        <v>38</v>
      </c>
      <c r="D396" s="10" t="str">
        <f>IF(AND(Data_Checks!D396&lt;&gt;"F",Data_Checks!D396&lt;&gt;"M"),D395,Data_Checks!D396)</f>
        <v>M</v>
      </c>
      <c r="E396" s="2" t="str">
        <f>IF(Data_Checks!E396="",E395,Data_Checks!E396)</f>
        <v>Home Loan</v>
      </c>
      <c r="F396" s="54">
        <f>IF(Data_Checks!F396="",F395,ABS(Data_Checks!F396))</f>
        <v>11000000</v>
      </c>
      <c r="G396" s="11" t="str">
        <f>IF(Data_Checks!G396="",G395,Data_Checks!G396)</f>
        <v>No</v>
      </c>
      <c r="H396" s="13">
        <f>Data_Checks!H396</f>
        <v>-0.84384867205408265</v>
      </c>
      <c r="M396" s="15" t="str">
        <f t="shared" si="38"/>
        <v>OK</v>
      </c>
      <c r="N396" s="10" t="str">
        <f t="shared" si="39"/>
        <v>OK</v>
      </c>
      <c r="O396" s="10" t="str">
        <f t="shared" si="40"/>
        <v>OK</v>
      </c>
      <c r="P396" s="10" t="str">
        <f t="shared" si="41"/>
        <v>OK</v>
      </c>
      <c r="Q396" s="13" t="str">
        <f t="shared" si="43"/>
        <v>OK</v>
      </c>
      <c r="V396" s="8" t="str">
        <f t="shared" si="42"/>
        <v>OK</v>
      </c>
    </row>
    <row r="397" spans="2:22" x14ac:dyDescent="0.35">
      <c r="B397" s="8" t="str">
        <f>Data_Checks!B397</f>
        <v>WONG</v>
      </c>
      <c r="C397" s="9">
        <f>Data_Checks!C397</f>
        <v>29</v>
      </c>
      <c r="D397" s="10" t="str">
        <f>IF(AND(Data_Checks!D397&lt;&gt;"F",Data_Checks!D397&lt;&gt;"M"),D396,Data_Checks!D397)</f>
        <v>M</v>
      </c>
      <c r="E397" s="2" t="str">
        <f>IF(Data_Checks!E397="",E396,Data_Checks!E397)</f>
        <v>Personal Loan</v>
      </c>
      <c r="F397" s="54">
        <f>IF(Data_Checks!F397="",F396,ABS(Data_Checks!F397))</f>
        <v>11000000</v>
      </c>
      <c r="G397" s="11" t="str">
        <f>IF(Data_Checks!G397="",G396,Data_Checks!G397)</f>
        <v>No</v>
      </c>
      <c r="H397" s="13">
        <f>Data_Checks!H397</f>
        <v>-0.56156478237985019</v>
      </c>
      <c r="M397" s="15" t="str">
        <f t="shared" si="38"/>
        <v>OK</v>
      </c>
      <c r="N397" s="10" t="str">
        <f t="shared" si="39"/>
        <v>OK</v>
      </c>
      <c r="O397" s="10" t="str">
        <f t="shared" si="40"/>
        <v>OK</v>
      </c>
      <c r="P397" s="10" t="str">
        <f t="shared" si="41"/>
        <v>OK</v>
      </c>
      <c r="Q397" s="13" t="str">
        <f t="shared" si="43"/>
        <v>OK</v>
      </c>
      <c r="V397" s="8" t="str">
        <f t="shared" si="42"/>
        <v>OK</v>
      </c>
    </row>
    <row r="398" spans="2:22" x14ac:dyDescent="0.35">
      <c r="B398" s="8" t="str">
        <f>Data_Checks!B398</f>
        <v>WOOD</v>
      </c>
      <c r="C398" s="9">
        <f>Data_Checks!C398</f>
        <v>50</v>
      </c>
      <c r="D398" s="10" t="str">
        <f>IF(AND(Data_Checks!D398&lt;&gt;"F",Data_Checks!D398&lt;&gt;"M"),D397,Data_Checks!D398)</f>
        <v>F</v>
      </c>
      <c r="E398" s="2" t="str">
        <f>IF(Data_Checks!E398="",E397,Data_Checks!E398)</f>
        <v>Vehicle Loan</v>
      </c>
      <c r="F398" s="54">
        <f>IF(Data_Checks!F398="",F397,ABS(Data_Checks!F398))</f>
        <v>10000000</v>
      </c>
      <c r="G398" s="11" t="str">
        <f>IF(Data_Checks!G398="",G397,Data_Checks!G398)</f>
        <v>No</v>
      </c>
      <c r="H398" s="13">
        <f>Data_Checks!H398</f>
        <v>4.2745792834258311E-3</v>
      </c>
      <c r="M398" s="15" t="str">
        <f t="shared" si="38"/>
        <v>OK</v>
      </c>
      <c r="N398" s="10" t="str">
        <f t="shared" si="39"/>
        <v>OK</v>
      </c>
      <c r="O398" s="10" t="str">
        <f t="shared" si="40"/>
        <v>OK</v>
      </c>
      <c r="P398" s="10" t="str">
        <f t="shared" si="41"/>
        <v>OK</v>
      </c>
      <c r="Q398" s="13" t="str">
        <f t="shared" si="43"/>
        <v>OK</v>
      </c>
      <c r="V398" s="8" t="str">
        <f t="shared" si="42"/>
        <v>OK</v>
      </c>
    </row>
    <row r="399" spans="2:22" x14ac:dyDescent="0.35">
      <c r="B399" s="8" t="str">
        <f>Data_Checks!B399</f>
        <v>WOODS</v>
      </c>
      <c r="C399" s="9">
        <f>Data_Checks!C399</f>
        <v>25</v>
      </c>
      <c r="D399" s="10" t="str">
        <f>IF(AND(Data_Checks!D399&lt;&gt;"F",Data_Checks!D399&lt;&gt;"M"),D398,Data_Checks!D399)</f>
        <v>F</v>
      </c>
      <c r="E399" s="2" t="str">
        <f>IF(Data_Checks!E399="",E398,Data_Checks!E399)</f>
        <v>Home Loan</v>
      </c>
      <c r="F399" s="54">
        <f>IF(Data_Checks!F399="",F398,ABS(Data_Checks!F399))</f>
        <v>12000000</v>
      </c>
      <c r="G399" s="11" t="str">
        <f>IF(Data_Checks!G399="",G398,Data_Checks!G399)</f>
        <v>No</v>
      </c>
      <c r="H399" s="13">
        <f>Data_Checks!H399</f>
        <v>-1.3649980028908115</v>
      </c>
      <c r="M399" s="15" t="str">
        <f t="shared" si="38"/>
        <v>OK</v>
      </c>
      <c r="N399" s="10" t="str">
        <f t="shared" si="39"/>
        <v>OK</v>
      </c>
      <c r="O399" s="10" t="str">
        <f t="shared" si="40"/>
        <v>OK</v>
      </c>
      <c r="P399" s="10" t="str">
        <f t="shared" si="41"/>
        <v>OK</v>
      </c>
      <c r="Q399" s="13" t="str">
        <f t="shared" si="43"/>
        <v>OK</v>
      </c>
      <c r="V399" s="8" t="str">
        <f t="shared" si="42"/>
        <v>OK</v>
      </c>
    </row>
    <row r="400" spans="2:22" x14ac:dyDescent="0.35">
      <c r="B400" s="8" t="str">
        <f>Data_Checks!B400</f>
        <v>WRIGHT</v>
      </c>
      <c r="C400" s="9">
        <f>Data_Checks!C400</f>
        <v>25</v>
      </c>
      <c r="D400" s="10" t="str">
        <f>IF(AND(Data_Checks!D400&lt;&gt;"F",Data_Checks!D400&lt;&gt;"M"),D399,Data_Checks!D400)</f>
        <v>F</v>
      </c>
      <c r="E400" s="2" t="str">
        <f>IF(Data_Checks!E400="",E399,Data_Checks!E400)</f>
        <v>Home Loan</v>
      </c>
      <c r="F400" s="54">
        <f>IF(Data_Checks!F400="",F399,ABS(Data_Checks!F400))</f>
        <v>13000000</v>
      </c>
      <c r="G400" s="11" t="str">
        <f>IF(Data_Checks!G400="",G399,Data_Checks!G400)</f>
        <v>No</v>
      </c>
      <c r="H400" s="13">
        <f>Data_Checks!H400</f>
        <v>-3.3327820408921467E-2</v>
      </c>
      <c r="M400" s="15" t="str">
        <f t="shared" si="38"/>
        <v>OK</v>
      </c>
      <c r="N400" s="10" t="str">
        <f t="shared" si="39"/>
        <v>OK</v>
      </c>
      <c r="O400" s="10" t="str">
        <f t="shared" si="40"/>
        <v>OK</v>
      </c>
      <c r="P400" s="10" t="str">
        <f t="shared" si="41"/>
        <v>OK</v>
      </c>
      <c r="Q400" s="13" t="str">
        <f t="shared" si="43"/>
        <v>OK</v>
      </c>
      <c r="V400" s="8" t="str">
        <f t="shared" si="42"/>
        <v>OK</v>
      </c>
    </row>
    <row r="401" spans="2:22" x14ac:dyDescent="0.35">
      <c r="B401" s="8" t="str">
        <f>Data_Checks!B401</f>
        <v>YANG</v>
      </c>
      <c r="C401" s="9">
        <f>Data_Checks!C401</f>
        <v>51</v>
      </c>
      <c r="D401" s="10" t="str">
        <f>IF(AND(Data_Checks!D401&lt;&gt;"F",Data_Checks!D401&lt;&gt;"M"),D400,Data_Checks!D401)</f>
        <v>M</v>
      </c>
      <c r="E401" s="2" t="str">
        <f>IF(Data_Checks!E401="",E400,Data_Checks!E401)</f>
        <v>Personal Loan</v>
      </c>
      <c r="F401" s="54">
        <f>IF(Data_Checks!F401="",F400,ABS(Data_Checks!F401))</f>
        <v>9000000</v>
      </c>
      <c r="G401" s="11" t="str">
        <f>IF(Data_Checks!G401="",G400,Data_Checks!G401)</f>
        <v>No</v>
      </c>
      <c r="H401" s="13">
        <f>Data_Checks!H401</f>
        <v>-0.67086763486438528</v>
      </c>
      <c r="M401" s="15" t="str">
        <f t="shared" si="38"/>
        <v>OK</v>
      </c>
      <c r="N401" s="10" t="str">
        <f t="shared" si="39"/>
        <v>OK</v>
      </c>
      <c r="O401" s="10" t="str">
        <f t="shared" si="40"/>
        <v>OK</v>
      </c>
      <c r="P401" s="10" t="str">
        <f t="shared" si="41"/>
        <v>OK</v>
      </c>
      <c r="Q401" s="13" t="str">
        <f t="shared" si="43"/>
        <v>OK</v>
      </c>
      <c r="V401" s="8" t="str">
        <f t="shared" si="42"/>
        <v>OK</v>
      </c>
    </row>
    <row r="402" spans="2:22" x14ac:dyDescent="0.35">
      <c r="B402" s="8" t="str">
        <f>Data_Checks!B402</f>
        <v>YOUNG</v>
      </c>
      <c r="C402" s="9">
        <f>Data_Checks!C402</f>
        <v>54</v>
      </c>
      <c r="D402" s="10" t="str">
        <f>IF(AND(Data_Checks!D402&lt;&gt;"F",Data_Checks!D402&lt;&gt;"M"),D401,Data_Checks!D402)</f>
        <v>M</v>
      </c>
      <c r="E402" s="2" t="str">
        <f>IF(Data_Checks!E402="",E401,Data_Checks!E402)</f>
        <v>Home Loan</v>
      </c>
      <c r="F402" s="54">
        <f>IF(Data_Checks!F402="",F401,ABS(Data_Checks!F402))</f>
        <v>9000000</v>
      </c>
      <c r="G402" s="11" t="str">
        <f>IF(Data_Checks!G402="",G401,Data_Checks!G402)</f>
        <v>No</v>
      </c>
      <c r="H402" s="13">
        <f>Data_Checks!H402</f>
        <v>1.3384284367495822</v>
      </c>
      <c r="M402" s="15" t="str">
        <f t="shared" si="38"/>
        <v>OK</v>
      </c>
      <c r="N402" s="10" t="str">
        <f t="shared" si="39"/>
        <v>OK</v>
      </c>
      <c r="O402" s="10" t="str">
        <f t="shared" si="40"/>
        <v>OK</v>
      </c>
      <c r="P402" s="10" t="str">
        <f t="shared" si="41"/>
        <v>OK</v>
      </c>
      <c r="Q402" s="13" t="str">
        <f t="shared" si="43"/>
        <v>OK</v>
      </c>
      <c r="V402" s="8" t="str">
        <f t="shared" si="42"/>
        <v>OK</v>
      </c>
    </row>
    <row r="403" spans="2:22" ht="15" thickBot="1" x14ac:dyDescent="0.4">
      <c r="B403" s="16" t="str">
        <f>Data_Checks!B403</f>
        <v>ZIMMERMAN</v>
      </c>
      <c r="C403" s="18">
        <f>Data_Checks!C403</f>
        <v>27</v>
      </c>
      <c r="D403" s="19" t="str">
        <f>IF(AND(Data_Checks!D403&lt;&gt;"F",Data_Checks!D403&lt;&gt;"M"),D402,Data_Checks!D403)</f>
        <v>F</v>
      </c>
      <c r="E403" s="20" t="str">
        <f>IF(Data_Checks!E403="",E402,Data_Checks!E403)</f>
        <v>Vehicle Loan</v>
      </c>
      <c r="F403" s="86">
        <f>IF(Data_Checks!F403="",F402,ABS(Data_Checks!F403))</f>
        <v>10000000</v>
      </c>
      <c r="G403" s="48" t="str">
        <f>IF(Data_Checks!G403="",G402,Data_Checks!G403)</f>
        <v>No</v>
      </c>
      <c r="H403" s="21">
        <f>Data_Checks!H403</f>
        <v>-0.29207845705159957</v>
      </c>
      <c r="M403" s="22" t="str">
        <f t="shared" si="38"/>
        <v>OK</v>
      </c>
      <c r="N403" s="19" t="str">
        <f t="shared" si="39"/>
        <v>OK</v>
      </c>
      <c r="O403" s="19" t="str">
        <f t="shared" si="40"/>
        <v>OK</v>
      </c>
      <c r="P403" s="19" t="str">
        <f t="shared" si="41"/>
        <v>OK</v>
      </c>
      <c r="Q403" s="21" t="str">
        <f t="shared" si="43"/>
        <v>OK</v>
      </c>
      <c r="V403" s="16" t="str">
        <f t="shared" si="42"/>
        <v>OK</v>
      </c>
    </row>
  </sheetData>
  <conditionalFormatting sqref="M4:Q403">
    <cfRule type="notContainsText" dxfId="2" priority="3" operator="notContains" text="OK">
      <formula>ISERROR(SEARCH("OK",M4))</formula>
    </cfRule>
  </conditionalFormatting>
  <conditionalFormatting sqref="N65:Q65">
    <cfRule type="notContainsText" dxfId="1" priority="2" operator="notContains" text="OK">
      <formula>ISERROR(SEARCH("OK",N65))</formula>
    </cfRule>
  </conditionalFormatting>
  <conditionalFormatting sqref="T4:T46">
    <cfRule type="notContainsText" dxfId="0" priority="1" operator="notContains" text="OK">
      <formula>ISERROR(SEARCH("OK",T4))</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C673F-4B83-4DAC-B595-642CA878EE90}">
  <dimension ref="A2:K68"/>
  <sheetViews>
    <sheetView showGridLines="0" zoomScale="80" zoomScaleNormal="80" workbookViewId="0"/>
  </sheetViews>
  <sheetFormatPr defaultColWidth="8.7265625" defaultRowHeight="14.5" x14ac:dyDescent="0.35"/>
  <cols>
    <col min="1" max="1" width="8.7265625" style="2"/>
    <col min="2" max="2" width="66.26953125" style="2" bestFit="1" customWidth="1"/>
    <col min="3" max="3" width="16.7265625" style="2" bestFit="1" customWidth="1"/>
    <col min="4" max="4" width="8.7265625" style="2"/>
    <col min="5" max="5" width="17.81640625" style="2" customWidth="1"/>
    <col min="6" max="6" width="30.1796875" style="2" bestFit="1" customWidth="1"/>
    <col min="7" max="7" width="32" style="2" bestFit="1" customWidth="1"/>
    <col min="8" max="8" width="8.7265625" style="2"/>
    <col min="9" max="9" width="10.453125" style="2" bestFit="1" customWidth="1"/>
    <col min="10" max="10" width="10" style="2" bestFit="1" customWidth="1"/>
    <col min="11" max="16384" width="8.7265625" style="2"/>
  </cols>
  <sheetData>
    <row r="2" spans="1:10" ht="15" thickBot="1" x14ac:dyDescent="0.4">
      <c r="B2" s="1" t="s">
        <v>496</v>
      </c>
      <c r="E2" s="1" t="s">
        <v>429</v>
      </c>
    </row>
    <row r="3" spans="1:10" ht="15" thickBot="1" x14ac:dyDescent="0.4">
      <c r="B3" s="33" t="s">
        <v>498</v>
      </c>
      <c r="C3" s="87">
        <v>7.0000000000000007E-2</v>
      </c>
    </row>
    <row r="4" spans="1:10" ht="15" thickBot="1" x14ac:dyDescent="0.4">
      <c r="B4" s="98" t="s">
        <v>499</v>
      </c>
      <c r="C4" s="13"/>
      <c r="E4" s="3" t="s">
        <v>2</v>
      </c>
      <c r="F4" s="4" t="s">
        <v>414</v>
      </c>
      <c r="G4" s="6" t="s">
        <v>483</v>
      </c>
      <c r="I4" s="3" t="s">
        <v>542</v>
      </c>
    </row>
    <row r="5" spans="1:10" x14ac:dyDescent="0.35">
      <c r="B5" s="15" t="s">
        <v>409</v>
      </c>
      <c r="C5" s="39">
        <v>0.04</v>
      </c>
      <c r="E5" s="8">
        <f>Revised_Data!J4</f>
        <v>18</v>
      </c>
      <c r="F5" s="27">
        <f>Revised_Data!K4</f>
        <v>3.01</v>
      </c>
      <c r="G5" s="26">
        <f>IF(E5&lt;=20,$F$5,F2)</f>
        <v>3.01</v>
      </c>
      <c r="I5" s="8" t="str">
        <f t="shared" ref="I5:I8" si="0">IF(G5&gt;F5,"Check","OK")</f>
        <v>OK</v>
      </c>
    </row>
    <row r="6" spans="1:10" x14ac:dyDescent="0.35">
      <c r="B6" s="15" t="s">
        <v>410</v>
      </c>
      <c r="C6" s="39">
        <v>0.06</v>
      </c>
      <c r="E6" s="8">
        <f>Revised_Data!J5</f>
        <v>19</v>
      </c>
      <c r="F6" s="27">
        <f>Revised_Data!K5</f>
        <v>3.085</v>
      </c>
      <c r="G6" s="26">
        <f t="shared" ref="G6:G47" si="1">IF(E6&lt;=20,$F$5,F3)</f>
        <v>3.01</v>
      </c>
      <c r="I6" s="8" t="str">
        <f t="shared" si="0"/>
        <v>OK</v>
      </c>
    </row>
    <row r="7" spans="1:10" x14ac:dyDescent="0.35">
      <c r="B7" s="15" t="s">
        <v>411</v>
      </c>
      <c r="C7" s="39">
        <v>0.08</v>
      </c>
      <c r="E7" s="8">
        <f>Revised_Data!J6</f>
        <v>20</v>
      </c>
      <c r="F7" s="27">
        <f>Revised_Data!K6</f>
        <v>3.1619999999999999</v>
      </c>
      <c r="G7" s="26">
        <f t="shared" si="1"/>
        <v>3.01</v>
      </c>
      <c r="I7" s="8" t="str">
        <f t="shared" si="0"/>
        <v>OK</v>
      </c>
    </row>
    <row r="8" spans="1:10" x14ac:dyDescent="0.35">
      <c r="B8" s="15" t="s">
        <v>412</v>
      </c>
      <c r="C8" s="39">
        <v>0.1</v>
      </c>
      <c r="E8" s="8">
        <f>Revised_Data!J7</f>
        <v>21</v>
      </c>
      <c r="F8" s="27">
        <f>Revised_Data!K7</f>
        <v>3.2410000000000001</v>
      </c>
      <c r="G8" s="26">
        <f t="shared" si="1"/>
        <v>3.01</v>
      </c>
      <c r="I8" s="8" t="str">
        <f t="shared" si="0"/>
        <v>OK</v>
      </c>
    </row>
    <row r="9" spans="1:10" x14ac:dyDescent="0.35">
      <c r="B9" s="98" t="s">
        <v>500</v>
      </c>
      <c r="C9" s="13"/>
      <c r="E9" s="8">
        <f>Revised_Data!J8</f>
        <v>22</v>
      </c>
      <c r="F9" s="27">
        <f>Revised_Data!K8</f>
        <v>3.3220000000000001</v>
      </c>
      <c r="G9" s="26">
        <f t="shared" si="1"/>
        <v>3.085</v>
      </c>
      <c r="I9" s="8" t="str">
        <f>IF(G9&gt;F9,"Check","OK")</f>
        <v>OK</v>
      </c>
    </row>
    <row r="10" spans="1:10" x14ac:dyDescent="0.35">
      <c r="A10" s="2">
        <v>9000000</v>
      </c>
      <c r="B10" s="9" t="s">
        <v>503</v>
      </c>
      <c r="C10" s="88">
        <v>0</v>
      </c>
      <c r="E10" s="8">
        <f>Revised_Data!J9</f>
        <v>23</v>
      </c>
      <c r="F10" s="27">
        <f>Revised_Data!K9</f>
        <v>3.4049999999999998</v>
      </c>
      <c r="G10" s="26">
        <f t="shared" si="1"/>
        <v>3.1619999999999999</v>
      </c>
      <c r="I10" s="8" t="str">
        <f t="shared" ref="I10:I47" si="2">IF(G10&gt;F10,"Check","OK")</f>
        <v>OK</v>
      </c>
      <c r="J10" s="24"/>
    </row>
    <row r="11" spans="1:10" x14ac:dyDescent="0.35">
      <c r="A11" s="2">
        <v>10000000</v>
      </c>
      <c r="B11" s="9" t="s">
        <v>504</v>
      </c>
      <c r="C11" s="31">
        <v>5.0000000000000001E-3</v>
      </c>
      <c r="E11" s="8">
        <f>Revised_Data!J10</f>
        <v>24</v>
      </c>
      <c r="F11" s="27">
        <f>Revised_Data!K10</f>
        <v>3.49</v>
      </c>
      <c r="G11" s="26">
        <f t="shared" si="1"/>
        <v>3.2410000000000001</v>
      </c>
      <c r="I11" s="8" t="str">
        <f t="shared" si="2"/>
        <v>OK</v>
      </c>
      <c r="J11" s="24"/>
    </row>
    <row r="12" spans="1:10" x14ac:dyDescent="0.35">
      <c r="A12" s="2">
        <v>1000000</v>
      </c>
      <c r="B12" s="9" t="s">
        <v>505</v>
      </c>
      <c r="C12" s="31">
        <v>1E-3</v>
      </c>
      <c r="E12" s="8">
        <f>Revised_Data!J11</f>
        <v>25</v>
      </c>
      <c r="F12" s="27">
        <f>Revised_Data!K11</f>
        <v>3.577</v>
      </c>
      <c r="G12" s="26">
        <f t="shared" si="1"/>
        <v>3.3220000000000001</v>
      </c>
      <c r="I12" s="8" t="str">
        <f t="shared" si="2"/>
        <v>OK</v>
      </c>
    </row>
    <row r="13" spans="1:10" x14ac:dyDescent="0.35">
      <c r="B13" s="98" t="s">
        <v>507</v>
      </c>
      <c r="C13" s="13"/>
      <c r="E13" s="8">
        <f>Revised_Data!J12</f>
        <v>26</v>
      </c>
      <c r="F13" s="27">
        <f>Revised_Data!K12</f>
        <v>3.6659999999999999</v>
      </c>
      <c r="G13" s="26">
        <f t="shared" si="1"/>
        <v>3.4049999999999998</v>
      </c>
      <c r="I13" s="8" t="str">
        <f t="shared" si="2"/>
        <v>OK</v>
      </c>
    </row>
    <row r="14" spans="1:10" x14ac:dyDescent="0.35">
      <c r="B14" s="15" t="s">
        <v>492</v>
      </c>
      <c r="C14" s="39">
        <v>0.04</v>
      </c>
      <c r="E14" s="8">
        <f>Revised_Data!J13</f>
        <v>27</v>
      </c>
      <c r="F14" s="27">
        <f>Revised_Data!K13</f>
        <v>3.758</v>
      </c>
      <c r="G14" s="26">
        <f t="shared" si="1"/>
        <v>3.49</v>
      </c>
      <c r="I14" s="8" t="str">
        <f t="shared" si="2"/>
        <v>OK</v>
      </c>
    </row>
    <row r="15" spans="1:10" ht="15" thickBot="1" x14ac:dyDescent="0.4">
      <c r="B15" s="22" t="s">
        <v>493</v>
      </c>
      <c r="C15" s="41">
        <v>0</v>
      </c>
      <c r="E15" s="8">
        <f>Revised_Data!J14</f>
        <v>28</v>
      </c>
      <c r="F15" s="27">
        <f>Revised_Data!K14</f>
        <v>3.8519499999999995</v>
      </c>
      <c r="G15" s="26">
        <f t="shared" si="1"/>
        <v>3.577</v>
      </c>
      <c r="I15" s="8" t="str">
        <f t="shared" si="2"/>
        <v>OK</v>
      </c>
    </row>
    <row r="16" spans="1:10" x14ac:dyDescent="0.35">
      <c r="B16" s="24"/>
      <c r="C16" s="23"/>
      <c r="E16" s="8">
        <f>Revised_Data!J15</f>
        <v>29</v>
      </c>
      <c r="F16" s="27">
        <f>Revised_Data!K15</f>
        <v>3.948</v>
      </c>
      <c r="G16" s="26">
        <f t="shared" si="1"/>
        <v>3.6659999999999999</v>
      </c>
      <c r="I16" s="8" t="str">
        <f t="shared" si="2"/>
        <v>OK</v>
      </c>
    </row>
    <row r="17" spans="2:11" ht="15" thickBot="1" x14ac:dyDescent="0.4">
      <c r="B17" s="1" t="s">
        <v>509</v>
      </c>
      <c r="E17" s="8">
        <f>Revised_Data!J16</f>
        <v>30</v>
      </c>
      <c r="F17" s="27">
        <f>Revised_Data!K16</f>
        <v>4.0469999999999997</v>
      </c>
      <c r="G17" s="26">
        <f t="shared" si="1"/>
        <v>3.758</v>
      </c>
      <c r="I17" s="8" t="str">
        <f t="shared" si="2"/>
        <v>OK</v>
      </c>
    </row>
    <row r="18" spans="2:11" x14ac:dyDescent="0.35">
      <c r="B18" s="33" t="s">
        <v>421</v>
      </c>
      <c r="C18" s="37">
        <f>150*10^7</f>
        <v>1500000000</v>
      </c>
      <c r="E18" s="8">
        <f>Revised_Data!J17</f>
        <v>31</v>
      </c>
      <c r="F18" s="27">
        <f>Revised_Data!K17</f>
        <v>4.1494999999999997</v>
      </c>
      <c r="G18" s="26">
        <f t="shared" si="1"/>
        <v>3.8519499999999995</v>
      </c>
      <c r="I18" s="8" t="str">
        <f t="shared" si="2"/>
        <v>OK</v>
      </c>
    </row>
    <row r="19" spans="2:11" x14ac:dyDescent="0.35">
      <c r="B19" s="15" t="s">
        <v>422</v>
      </c>
      <c r="C19" s="38">
        <f>180%</f>
        <v>1.8</v>
      </c>
      <c r="E19" s="8">
        <f>Revised_Data!J18</f>
        <v>32</v>
      </c>
      <c r="F19" s="27">
        <f>Revised_Data!K18</f>
        <v>4.2519999999999998</v>
      </c>
      <c r="G19" s="26">
        <f t="shared" si="1"/>
        <v>3.948</v>
      </c>
      <c r="I19" s="8" t="str">
        <f t="shared" si="2"/>
        <v>OK</v>
      </c>
    </row>
    <row r="20" spans="2:11" x14ac:dyDescent="0.35">
      <c r="B20" s="15" t="s">
        <v>608</v>
      </c>
      <c r="C20" s="39">
        <v>0.05</v>
      </c>
      <c r="E20" s="8">
        <f>Revised_Data!J19</f>
        <v>33</v>
      </c>
      <c r="F20" s="27">
        <f>Revised_Data!K19</f>
        <v>4.3579999999999997</v>
      </c>
      <c r="G20" s="26">
        <f t="shared" si="1"/>
        <v>4.0469999999999997</v>
      </c>
      <c r="I20" s="8" t="str">
        <f t="shared" si="2"/>
        <v>OK</v>
      </c>
    </row>
    <row r="21" spans="2:11" x14ac:dyDescent="0.35">
      <c r="B21" s="15" t="s">
        <v>423</v>
      </c>
      <c r="C21" s="39">
        <v>0.1</v>
      </c>
      <c r="E21" s="8">
        <f>Revised_Data!J20</f>
        <v>34</v>
      </c>
      <c r="F21" s="27">
        <f>Revised_Data!K20</f>
        <v>4.4669999999999996</v>
      </c>
      <c r="G21" s="26">
        <f t="shared" si="1"/>
        <v>4.1494999999999997</v>
      </c>
      <c r="I21" s="8" t="str">
        <f t="shared" si="2"/>
        <v>OK</v>
      </c>
    </row>
    <row r="22" spans="2:11" x14ac:dyDescent="0.35">
      <c r="B22" s="15" t="s">
        <v>424</v>
      </c>
      <c r="C22" s="39">
        <v>0.2</v>
      </c>
      <c r="E22" s="8">
        <f>Revised_Data!J21</f>
        <v>35</v>
      </c>
      <c r="F22" s="27">
        <f>Revised_Data!K21</f>
        <v>4.5789999999999997</v>
      </c>
      <c r="G22" s="26">
        <f t="shared" si="1"/>
        <v>4.2519999999999998</v>
      </c>
      <c r="I22" s="8" t="str">
        <f t="shared" si="2"/>
        <v>OK</v>
      </c>
    </row>
    <row r="23" spans="2:11" x14ac:dyDescent="0.35">
      <c r="B23" s="15" t="s">
        <v>425</v>
      </c>
      <c r="C23" s="40">
        <v>10000000</v>
      </c>
      <c r="E23" s="8">
        <f>Revised_Data!J22</f>
        <v>36</v>
      </c>
      <c r="F23" s="27">
        <f>Revised_Data!K22</f>
        <v>4.6929999999999996</v>
      </c>
      <c r="G23" s="26">
        <f t="shared" si="1"/>
        <v>4.3579999999999997</v>
      </c>
      <c r="I23" s="8" t="str">
        <f t="shared" si="2"/>
        <v>OK</v>
      </c>
    </row>
    <row r="24" spans="2:11" x14ac:dyDescent="0.35">
      <c r="B24" s="15" t="s">
        <v>426</v>
      </c>
      <c r="C24" s="39">
        <v>0.01</v>
      </c>
      <c r="E24" s="8">
        <f>Revised_Data!J23</f>
        <v>37</v>
      </c>
      <c r="F24" s="27">
        <f>Revised_Data!K23</f>
        <v>4.8099999999999996</v>
      </c>
      <c r="G24" s="26">
        <f t="shared" si="1"/>
        <v>4.4669999999999996</v>
      </c>
      <c r="I24" s="8" t="str">
        <f t="shared" si="2"/>
        <v>OK</v>
      </c>
    </row>
    <row r="25" spans="2:11" x14ac:dyDescent="0.35">
      <c r="B25" s="15" t="s">
        <v>431</v>
      </c>
      <c r="C25" s="38">
        <f>5%</f>
        <v>0.05</v>
      </c>
      <c r="E25" s="8">
        <f>Revised_Data!J24</f>
        <v>38</v>
      </c>
      <c r="F25" s="27">
        <f>Revised_Data!K24</f>
        <v>4.93</v>
      </c>
      <c r="G25" s="26">
        <f t="shared" si="1"/>
        <v>4.5789999999999997</v>
      </c>
      <c r="I25" s="8" t="str">
        <f t="shared" si="2"/>
        <v>OK</v>
      </c>
      <c r="K25" s="25"/>
    </row>
    <row r="26" spans="2:11" x14ac:dyDescent="0.35">
      <c r="B26" s="15" t="s">
        <v>432</v>
      </c>
      <c r="C26" s="39">
        <v>0.25</v>
      </c>
      <c r="E26" s="8">
        <f>Revised_Data!J25</f>
        <v>39</v>
      </c>
      <c r="F26" s="27">
        <f>Revised_Data!K25</f>
        <v>5.0529999999999999</v>
      </c>
      <c r="G26" s="26">
        <f t="shared" si="1"/>
        <v>4.6929999999999996</v>
      </c>
      <c r="I26" s="8" t="str">
        <f t="shared" si="2"/>
        <v>OK</v>
      </c>
    </row>
    <row r="27" spans="2:11" x14ac:dyDescent="0.35">
      <c r="B27" s="15" t="s">
        <v>433</v>
      </c>
      <c r="C27" s="39">
        <v>0.4</v>
      </c>
      <c r="E27" s="8">
        <f>Revised_Data!J26</f>
        <v>40</v>
      </c>
      <c r="F27" s="27">
        <f>Revised_Data!K26</f>
        <v>5.1790000000000003</v>
      </c>
      <c r="G27" s="26">
        <f t="shared" si="1"/>
        <v>4.8099999999999996</v>
      </c>
      <c r="I27" s="8" t="str">
        <f t="shared" si="2"/>
        <v>OK</v>
      </c>
    </row>
    <row r="28" spans="2:11" x14ac:dyDescent="0.35">
      <c r="B28" s="15" t="s">
        <v>434</v>
      </c>
      <c r="C28" s="39">
        <v>0.5</v>
      </c>
      <c r="E28" s="8">
        <f>Revised_Data!J27</f>
        <v>41</v>
      </c>
      <c r="F28" s="27">
        <f>Revised_Data!K27</f>
        <v>5.3079999999999998</v>
      </c>
      <c r="G28" s="26">
        <f t="shared" si="1"/>
        <v>4.93</v>
      </c>
      <c r="I28" s="8" t="str">
        <f t="shared" si="2"/>
        <v>OK</v>
      </c>
    </row>
    <row r="29" spans="2:11" x14ac:dyDescent="0.35">
      <c r="B29" s="15" t="s">
        <v>435</v>
      </c>
      <c r="C29" s="39">
        <v>0.75</v>
      </c>
      <c r="E29" s="8">
        <f>Revised_Data!J28</f>
        <v>42</v>
      </c>
      <c r="F29" s="27">
        <f>Revised_Data!K28</f>
        <v>5.4409999999999998</v>
      </c>
      <c r="G29" s="26">
        <f t="shared" si="1"/>
        <v>5.0529999999999999</v>
      </c>
      <c r="I29" s="8" t="str">
        <f t="shared" si="2"/>
        <v>OK</v>
      </c>
    </row>
    <row r="30" spans="2:11" ht="15" thickBot="1" x14ac:dyDescent="0.4">
      <c r="B30" s="22" t="s">
        <v>436</v>
      </c>
      <c r="C30" s="41">
        <v>0.6</v>
      </c>
      <c r="E30" s="8">
        <f>Revised_Data!J29</f>
        <v>43</v>
      </c>
      <c r="F30" s="27">
        <f>Revised_Data!K29</f>
        <v>5.577024999999999</v>
      </c>
      <c r="G30" s="26">
        <f t="shared" si="1"/>
        <v>5.1790000000000003</v>
      </c>
      <c r="I30" s="8" t="str">
        <f t="shared" si="2"/>
        <v>OK</v>
      </c>
    </row>
    <row r="31" spans="2:11" x14ac:dyDescent="0.35">
      <c r="E31" s="8">
        <f>Revised_Data!J30</f>
        <v>44</v>
      </c>
      <c r="F31" s="27">
        <f>Revised_Data!K30</f>
        <v>5.7160000000000002</v>
      </c>
      <c r="G31" s="26">
        <f t="shared" si="1"/>
        <v>5.3079999999999998</v>
      </c>
      <c r="I31" s="8" t="str">
        <f t="shared" si="2"/>
        <v>OK</v>
      </c>
    </row>
    <row r="32" spans="2:11" ht="15" thickBot="1" x14ac:dyDescent="0.4">
      <c r="B32" s="1" t="s">
        <v>546</v>
      </c>
      <c r="E32" s="8">
        <f>Revised_Data!J31</f>
        <v>45</v>
      </c>
      <c r="F32" s="27">
        <f>Revised_Data!K31</f>
        <v>5.859</v>
      </c>
      <c r="G32" s="26">
        <f t="shared" si="1"/>
        <v>5.4409999999999998</v>
      </c>
      <c r="I32" s="8" t="str">
        <f t="shared" si="2"/>
        <v>OK</v>
      </c>
    </row>
    <row r="33" spans="2:9" x14ac:dyDescent="0.35">
      <c r="B33" s="33" t="s">
        <v>437</v>
      </c>
      <c r="C33" s="30">
        <v>0.05</v>
      </c>
      <c r="E33" s="8">
        <f>Revised_Data!J32</f>
        <v>46</v>
      </c>
      <c r="F33" s="27">
        <f>Revised_Data!K32</f>
        <v>6.0049999999999999</v>
      </c>
      <c r="G33" s="26">
        <f t="shared" si="1"/>
        <v>5.577024999999999</v>
      </c>
      <c r="I33" s="8" t="str">
        <f t="shared" si="2"/>
        <v>OK</v>
      </c>
    </row>
    <row r="34" spans="2:9" x14ac:dyDescent="0.35">
      <c r="B34" s="15" t="s">
        <v>438</v>
      </c>
      <c r="C34" s="31">
        <v>5.1499999999999997E-2</v>
      </c>
      <c r="E34" s="8">
        <f>Revised_Data!J33</f>
        <v>47</v>
      </c>
      <c r="F34" s="27">
        <f>Revised_Data!K33</f>
        <v>6.157</v>
      </c>
      <c r="G34" s="26">
        <f t="shared" si="1"/>
        <v>5.7160000000000002</v>
      </c>
      <c r="I34" s="8" t="str">
        <f t="shared" si="2"/>
        <v>OK</v>
      </c>
    </row>
    <row r="35" spans="2:9" x14ac:dyDescent="0.35">
      <c r="B35" s="15" t="s">
        <v>439</v>
      </c>
      <c r="C35" s="31">
        <v>5.0500000000000003E-2</v>
      </c>
      <c r="E35" s="8">
        <f>Revised_Data!J34</f>
        <v>48</v>
      </c>
      <c r="F35" s="27">
        <f>Revised_Data!K34</f>
        <v>6.3090000000000002</v>
      </c>
      <c r="G35" s="26">
        <f t="shared" si="1"/>
        <v>5.859</v>
      </c>
      <c r="I35" s="8" t="str">
        <f t="shared" si="2"/>
        <v>OK</v>
      </c>
    </row>
    <row r="36" spans="2:9" ht="15" thickBot="1" x14ac:dyDescent="0.4">
      <c r="B36" s="22" t="s">
        <v>440</v>
      </c>
      <c r="C36" s="32">
        <v>4.9000000000000002E-2</v>
      </c>
      <c r="E36" s="8">
        <f>Revised_Data!J35</f>
        <v>49</v>
      </c>
      <c r="F36" s="27">
        <f>Revised_Data!K35</f>
        <v>6.4669999999999996</v>
      </c>
      <c r="G36" s="26">
        <f t="shared" si="1"/>
        <v>6.0049999999999999</v>
      </c>
      <c r="I36" s="8" t="str">
        <f t="shared" si="2"/>
        <v>OK</v>
      </c>
    </row>
    <row r="37" spans="2:9" ht="15" thickBot="1" x14ac:dyDescent="0.4">
      <c r="B37" s="34" t="s">
        <v>441</v>
      </c>
      <c r="C37" s="35">
        <f>(1+C33)^(1/4)*(1+C34)^(1/4)*(1+C35)^(1/4)*(1+C36)^(1/4)-1</f>
        <v>5.0249613187143938E-2</v>
      </c>
      <c r="E37" s="8">
        <f>Revised_Data!J36</f>
        <v>50</v>
      </c>
      <c r="F37" s="27">
        <f>Revised_Data!K36</f>
        <v>6.6289999999999996</v>
      </c>
      <c r="G37" s="26">
        <f t="shared" si="1"/>
        <v>6.157</v>
      </c>
      <c r="I37" s="8" t="str">
        <f t="shared" si="2"/>
        <v>OK</v>
      </c>
    </row>
    <row r="38" spans="2:9" x14ac:dyDescent="0.35">
      <c r="E38" s="8">
        <f>Revised_Data!J37</f>
        <v>51</v>
      </c>
      <c r="F38" s="27">
        <f>Revised_Data!K37</f>
        <v>6.7949999999999999</v>
      </c>
      <c r="G38" s="26">
        <f t="shared" si="1"/>
        <v>6.3090000000000002</v>
      </c>
      <c r="I38" s="8" t="str">
        <f t="shared" si="2"/>
        <v>OK</v>
      </c>
    </row>
    <row r="39" spans="2:9" ht="15" thickBot="1" x14ac:dyDescent="0.4">
      <c r="B39" s="1" t="s">
        <v>472</v>
      </c>
      <c r="E39" s="8">
        <f>Revised_Data!J38</f>
        <v>52</v>
      </c>
      <c r="F39" s="27">
        <f>Revised_Data!K38</f>
        <v>6.9649999999999999</v>
      </c>
      <c r="G39" s="26">
        <f t="shared" si="1"/>
        <v>6.4669999999999996</v>
      </c>
      <c r="I39" s="8" t="str">
        <f t="shared" si="2"/>
        <v>OK</v>
      </c>
    </row>
    <row r="40" spans="2:9" x14ac:dyDescent="0.35">
      <c r="B40" s="94">
        <v>0</v>
      </c>
      <c r="C40" s="30">
        <v>0.4</v>
      </c>
      <c r="E40" s="8">
        <f>Revised_Data!J39</f>
        <v>53</v>
      </c>
      <c r="F40" s="27">
        <f>Revised_Data!K39</f>
        <v>7.1390000000000002</v>
      </c>
      <c r="G40" s="26">
        <f t="shared" si="1"/>
        <v>6.6289999999999996</v>
      </c>
      <c r="I40" s="8" t="str">
        <f t="shared" si="2"/>
        <v>OK</v>
      </c>
    </row>
    <row r="41" spans="2:9" x14ac:dyDescent="0.35">
      <c r="B41" s="9">
        <v>30000</v>
      </c>
      <c r="C41" s="31">
        <v>0.375</v>
      </c>
      <c r="E41" s="8">
        <f>Revised_Data!J40</f>
        <v>54</v>
      </c>
      <c r="F41" s="27">
        <f>Revised_Data!K40</f>
        <v>7.3170000000000002</v>
      </c>
      <c r="G41" s="26">
        <f t="shared" si="1"/>
        <v>6.7949999999999999</v>
      </c>
      <c r="I41" s="8" t="str">
        <f t="shared" si="2"/>
        <v>OK</v>
      </c>
    </row>
    <row r="42" spans="2:9" x14ac:dyDescent="0.35">
      <c r="B42" s="9">
        <v>60000</v>
      </c>
      <c r="C42" s="31">
        <v>0.35</v>
      </c>
      <c r="E42" s="8">
        <f>Revised_Data!J41</f>
        <v>55</v>
      </c>
      <c r="F42" s="27">
        <f>Revised_Data!K41</f>
        <v>7.5</v>
      </c>
      <c r="G42" s="26">
        <f t="shared" si="1"/>
        <v>6.9649999999999999</v>
      </c>
      <c r="I42" s="8" t="str">
        <f t="shared" si="2"/>
        <v>OK</v>
      </c>
    </row>
    <row r="43" spans="2:9" x14ac:dyDescent="0.35">
      <c r="B43" s="9">
        <v>90000</v>
      </c>
      <c r="C43" s="31">
        <v>0.32500000000000001</v>
      </c>
      <c r="E43" s="8">
        <f>Revised_Data!J42</f>
        <v>56</v>
      </c>
      <c r="F43" s="27">
        <f>Revised_Data!K42</f>
        <v>7.6899999999999995</v>
      </c>
      <c r="G43" s="26">
        <f t="shared" si="1"/>
        <v>7.1390000000000002</v>
      </c>
      <c r="I43" s="8" t="str">
        <f t="shared" si="2"/>
        <v>OK</v>
      </c>
    </row>
    <row r="44" spans="2:9" ht="15" thickBot="1" x14ac:dyDescent="0.4">
      <c r="B44" s="18">
        <v>120000</v>
      </c>
      <c r="C44" s="32">
        <v>0.3</v>
      </c>
      <c r="E44" s="8">
        <f>Revised_Data!J43</f>
        <v>57</v>
      </c>
      <c r="F44" s="27">
        <f>Revised_Data!K43</f>
        <v>7.88</v>
      </c>
      <c r="G44" s="26">
        <f t="shared" si="1"/>
        <v>7.3170000000000002</v>
      </c>
      <c r="I44" s="8" t="str">
        <f t="shared" si="2"/>
        <v>OK</v>
      </c>
    </row>
    <row r="45" spans="2:9" x14ac:dyDescent="0.35">
      <c r="E45" s="8">
        <f>Revised_Data!J44</f>
        <v>58</v>
      </c>
      <c r="F45" s="27">
        <f>Revised_Data!K44</f>
        <v>8.077</v>
      </c>
      <c r="G45" s="26">
        <f t="shared" si="1"/>
        <v>7.5</v>
      </c>
      <c r="I45" s="8" t="str">
        <f t="shared" si="2"/>
        <v>OK</v>
      </c>
    </row>
    <row r="46" spans="2:9" ht="15" thickBot="1" x14ac:dyDescent="0.4">
      <c r="B46" s="1" t="s">
        <v>442</v>
      </c>
      <c r="E46" s="8">
        <f>Revised_Data!J45</f>
        <v>59</v>
      </c>
      <c r="F46" s="27">
        <f>Revised_Data!K45</f>
        <v>8.2789999999999999</v>
      </c>
      <c r="G46" s="26">
        <f t="shared" si="1"/>
        <v>7.6899999999999995</v>
      </c>
      <c r="I46" s="8" t="str">
        <f t="shared" si="2"/>
        <v>OK</v>
      </c>
    </row>
    <row r="47" spans="2:9" ht="15" thickBot="1" x14ac:dyDescent="0.4">
      <c r="B47" s="33" t="s">
        <v>443</v>
      </c>
      <c r="C47" s="36">
        <f>SUMPRODUCT(Cust_Level_Projections!$N$4:$N$403,Cust_Level_Projections!$F$4:$F$403)/SUM(Cust_Level_Projections!$F$4:$F$403)</f>
        <v>0.13303821656050954</v>
      </c>
      <c r="E47" s="16">
        <f>Revised_Data!J46</f>
        <v>60</v>
      </c>
      <c r="F47" s="29">
        <f>Revised_Data!K46</f>
        <v>8.4860000000000007</v>
      </c>
      <c r="G47" s="28">
        <f t="shared" si="1"/>
        <v>7.88</v>
      </c>
      <c r="I47" s="16" t="str">
        <f t="shared" si="2"/>
        <v>OK</v>
      </c>
    </row>
    <row r="48" spans="2:9" ht="15" thickBot="1" x14ac:dyDescent="0.4">
      <c r="B48" s="22" t="s">
        <v>442</v>
      </c>
      <c r="C48" s="32">
        <f>C47-C20</f>
        <v>8.303821656050954E-2</v>
      </c>
    </row>
    <row r="50" spans="2:3" ht="15" thickBot="1" x14ac:dyDescent="0.4">
      <c r="B50" s="1" t="s">
        <v>445</v>
      </c>
    </row>
    <row r="51" spans="2:3" x14ac:dyDescent="0.35">
      <c r="B51" s="33" t="s">
        <v>409</v>
      </c>
      <c r="C51" s="42" t="s">
        <v>446</v>
      </c>
    </row>
    <row r="52" spans="2:3" x14ac:dyDescent="0.35">
      <c r="B52" s="15" t="s">
        <v>410</v>
      </c>
      <c r="C52" s="13" t="s">
        <v>446</v>
      </c>
    </row>
    <row r="53" spans="2:3" x14ac:dyDescent="0.35">
      <c r="B53" s="15" t="s">
        <v>411</v>
      </c>
      <c r="C53" s="13" t="s">
        <v>447</v>
      </c>
    </row>
    <row r="54" spans="2:3" ht="15" thickBot="1" x14ac:dyDescent="0.4">
      <c r="B54" s="22" t="s">
        <v>412</v>
      </c>
      <c r="C54" s="21" t="s">
        <v>447</v>
      </c>
    </row>
    <row r="55" spans="2:3" ht="15" thickBot="1" x14ac:dyDescent="0.4"/>
    <row r="56" spans="2:3" ht="15" thickBot="1" x14ac:dyDescent="0.4">
      <c r="B56" s="34" t="s">
        <v>450</v>
      </c>
      <c r="C56" s="35">
        <f>(C29+C30)*C28</f>
        <v>0.67500000000000004</v>
      </c>
    </row>
    <row r="58" spans="2:3" ht="15" thickBot="1" x14ac:dyDescent="0.4">
      <c r="B58" s="1" t="s">
        <v>453</v>
      </c>
    </row>
    <row r="59" spans="2:3" x14ac:dyDescent="0.35">
      <c r="B59" s="33" t="s">
        <v>455</v>
      </c>
      <c r="C59" s="42"/>
    </row>
    <row r="60" spans="2:3" x14ac:dyDescent="0.35">
      <c r="B60" s="15" t="s">
        <v>454</v>
      </c>
      <c r="C60" s="13"/>
    </row>
    <row r="61" spans="2:3" x14ac:dyDescent="0.35">
      <c r="B61" s="15" t="s">
        <v>446</v>
      </c>
      <c r="C61" s="13">
        <v>0.5</v>
      </c>
    </row>
    <row r="62" spans="2:3" x14ac:dyDescent="0.35">
      <c r="B62" s="15" t="s">
        <v>447</v>
      </c>
      <c r="C62" s="13">
        <v>1</v>
      </c>
    </row>
    <row r="63" spans="2:3" ht="15" thickBot="1" x14ac:dyDescent="0.4">
      <c r="B63" s="22" t="s">
        <v>598</v>
      </c>
      <c r="C63" s="21"/>
    </row>
    <row r="65" spans="2:3" ht="15" thickBot="1" x14ac:dyDescent="0.4">
      <c r="B65" s="1" t="s">
        <v>484</v>
      </c>
    </row>
    <row r="66" spans="2:3" x14ac:dyDescent="0.35">
      <c r="B66" s="33" t="s">
        <v>485</v>
      </c>
      <c r="C66" s="68">
        <f>C22*1.5</f>
        <v>0.30000000000000004</v>
      </c>
    </row>
    <row r="67" spans="2:3" x14ac:dyDescent="0.35">
      <c r="B67" s="15" t="s">
        <v>486</v>
      </c>
      <c r="C67" s="31">
        <v>0.03</v>
      </c>
    </row>
    <row r="68" spans="2:3" ht="15" thickBot="1" x14ac:dyDescent="0.4">
      <c r="B68" s="22" t="s">
        <v>487</v>
      </c>
      <c r="C68" s="32">
        <v>1.4999999999999999E-2</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90C78-C2DE-41E8-BF6C-AECE32F34CB7}">
  <dimension ref="B1:AC403"/>
  <sheetViews>
    <sheetView showGridLines="0" zoomScale="80" zoomScaleNormal="80" workbookViewId="0"/>
  </sheetViews>
  <sheetFormatPr defaultColWidth="8.7265625" defaultRowHeight="14.5" x14ac:dyDescent="0.35"/>
  <cols>
    <col min="1" max="1" width="4.26953125" style="2" customWidth="1"/>
    <col min="2" max="2" width="13.7265625" style="2" customWidth="1"/>
    <col min="3" max="3" width="9.26953125" style="2" bestFit="1" customWidth="1"/>
    <col min="4" max="4" width="9.453125" style="2" bestFit="1" customWidth="1"/>
    <col min="5" max="5" width="14" style="2" bestFit="1" customWidth="1"/>
    <col min="6" max="6" width="12.1796875" style="2" bestFit="1" customWidth="1"/>
    <col min="7" max="7" width="9.81640625" style="2" bestFit="1" customWidth="1"/>
    <col min="8" max="8" width="12.81640625" style="2" bestFit="1" customWidth="1"/>
    <col min="9" max="9" width="4.26953125" style="2" customWidth="1"/>
    <col min="10" max="13" width="9.453125" style="2" customWidth="1"/>
    <col min="14" max="14" width="9.26953125" style="2" customWidth="1"/>
    <col min="15" max="15" width="4.26953125" style="2" customWidth="1"/>
    <col min="16" max="16" width="10" style="2" bestFit="1" customWidth="1"/>
    <col min="17" max="17" width="10.1796875" style="2" bestFit="1" customWidth="1"/>
    <col min="18" max="18" width="8.81640625" style="2" bestFit="1" customWidth="1"/>
    <col min="19" max="19" width="9" style="2" bestFit="1" customWidth="1"/>
    <col min="20" max="20" width="12.1796875" style="2" customWidth="1"/>
    <col min="21" max="21" width="12.453125" style="2" customWidth="1"/>
    <col min="22" max="22" width="10.7265625" style="2" customWidth="1"/>
    <col min="23" max="23" width="11.81640625" style="2" bestFit="1" customWidth="1"/>
    <col min="24" max="24" width="4.26953125" style="2" customWidth="1"/>
    <col min="25" max="25" width="10.81640625" style="2" customWidth="1"/>
    <col min="26" max="26" width="11.81640625" style="2" bestFit="1" customWidth="1"/>
    <col min="27" max="27" width="4.26953125" style="2" customWidth="1"/>
    <col min="28" max="28" width="11.1796875" style="2" customWidth="1"/>
    <col min="29" max="29" width="12.26953125" style="2" customWidth="1"/>
    <col min="30" max="16384" width="8.7265625" style="2"/>
  </cols>
  <sheetData>
    <row r="1" spans="2:29" x14ac:dyDescent="0.35">
      <c r="B1" s="1" t="s">
        <v>488</v>
      </c>
    </row>
    <row r="2" spans="2:29" ht="15" thickBot="1" x14ac:dyDescent="0.4"/>
    <row r="3" spans="2:29" ht="87.5" thickBot="1" x14ac:dyDescent="0.4">
      <c r="B3" s="46" t="s">
        <v>1</v>
      </c>
      <c r="C3" s="47" t="s">
        <v>2</v>
      </c>
      <c r="D3" s="47" t="s">
        <v>3</v>
      </c>
      <c r="E3" s="47" t="s">
        <v>4</v>
      </c>
      <c r="F3" s="47" t="s">
        <v>5</v>
      </c>
      <c r="G3" s="47" t="s">
        <v>495</v>
      </c>
      <c r="H3" s="76" t="s">
        <v>413</v>
      </c>
      <c r="J3" s="46" t="s">
        <v>497</v>
      </c>
      <c r="K3" s="46" t="s">
        <v>501</v>
      </c>
      <c r="L3" s="46" t="s">
        <v>502</v>
      </c>
      <c r="M3" s="46" t="s">
        <v>506</v>
      </c>
      <c r="N3" s="69" t="s">
        <v>508</v>
      </c>
      <c r="P3" s="46" t="s">
        <v>444</v>
      </c>
      <c r="Q3" s="47" t="s">
        <v>467</v>
      </c>
      <c r="R3" s="47" t="s">
        <v>448</v>
      </c>
      <c r="S3" s="47" t="s">
        <v>449</v>
      </c>
      <c r="T3" s="47" t="s">
        <v>451</v>
      </c>
      <c r="U3" s="47" t="s">
        <v>452</v>
      </c>
      <c r="V3" s="47" t="s">
        <v>453</v>
      </c>
      <c r="W3" s="45" t="s">
        <v>456</v>
      </c>
      <c r="Y3" s="46" t="s">
        <v>510</v>
      </c>
      <c r="Z3" s="45" t="s">
        <v>511</v>
      </c>
      <c r="AB3" s="46" t="s">
        <v>543</v>
      </c>
      <c r="AC3" s="45" t="s">
        <v>544</v>
      </c>
    </row>
    <row r="4" spans="2:29" x14ac:dyDescent="0.35">
      <c r="B4" s="15" t="str">
        <f>Revised_Data!B4</f>
        <v>ACOSTA</v>
      </c>
      <c r="C4" s="11">
        <f>Revised_Data!C4</f>
        <v>22</v>
      </c>
      <c r="D4" s="10" t="str">
        <f>Revised_Data!D4</f>
        <v>F</v>
      </c>
      <c r="E4" s="10" t="str">
        <f>Revised_Data!E4</f>
        <v>Education Loan</v>
      </c>
      <c r="F4" s="11">
        <f>Revised_Data!F4</f>
        <v>14000000</v>
      </c>
      <c r="G4" s="12" t="str">
        <f>Revised_Data!G4</f>
        <v>No</v>
      </c>
      <c r="H4" s="77">
        <f>Revised_Data!H4</f>
        <v>-1.1106447037254592</v>
      </c>
      <c r="J4" s="74">
        <f>Parameters!$C$3</f>
        <v>7.0000000000000007E-2</v>
      </c>
      <c r="K4" s="74">
        <f>VLOOKUP(E4,Parameters!$B$5:$C$8,2,0)</f>
        <v>0.08</v>
      </c>
      <c r="L4" s="74">
        <f>IF(F4&lt;=Parameters!$A$10,Parameters!$C$10,IF(F4&lt;=Parameters!$A$11,Parameters!$C$11,Parameters!$C$11+INT((F4-Parameters!$A$11)/Parameters!$A$12)*Parameters!$C$12))</f>
        <v>9.0000000000000011E-3</v>
      </c>
      <c r="M4" s="74">
        <f>VLOOKUP(G4,Parameters!$B$14:$C$15,2,0)</f>
        <v>0</v>
      </c>
      <c r="N4" s="72">
        <f>J4+K4-L4-M4</f>
        <v>0.14100000000000001</v>
      </c>
      <c r="P4" s="9">
        <f>F4*N4</f>
        <v>1974000.0000000002</v>
      </c>
      <c r="Q4" s="10" t="str">
        <f>VLOOKUP(E4,Parameters!$B$51:$C$54,2,0)</f>
        <v>Unsecured</v>
      </c>
      <c r="R4" s="50">
        <f>VLOOKUP(C4,Parameters!$E$4:$G$47,IF(D4="M",2,3),0)</f>
        <v>3.085</v>
      </c>
      <c r="S4" s="11">
        <f>F4*R4/1000</f>
        <v>43190</v>
      </c>
      <c r="T4" s="12">
        <f>VLOOKUP(S4,Parameters!$B$40:$C$44,2,1)</f>
        <v>0.375</v>
      </c>
      <c r="U4" s="52">
        <f>S4*T4</f>
        <v>16196.25</v>
      </c>
      <c r="V4" s="12">
        <f>LEFT(Parameters!$B$59,4)*VLOOKUP(Q4,Parameters!$B$61:$C$62,2,0)+MID(Parameters!$B$59,9,4)*ABS(H4)</f>
        <v>3.1106447037254591E-2</v>
      </c>
      <c r="W4" s="43">
        <f>F4*V4</f>
        <v>435490.25852156425</v>
      </c>
      <c r="Y4" s="74">
        <f>MAX(V4,IF(Q4="Unsecured",Parameters!$C$67,Parameters!$C$68))</f>
        <v>3.1106447037254591E-2</v>
      </c>
      <c r="Z4" s="43">
        <f>Y4*F4</f>
        <v>435490.25852156425</v>
      </c>
      <c r="AB4" s="74" t="str">
        <f>IF(Y4&gt;=V4,"OK","Check")</f>
        <v>OK</v>
      </c>
      <c r="AC4" s="43" t="str">
        <f t="shared" ref="AC4:AC67" si="0">IF(Z4&gt;=W4,"OK","Check")</f>
        <v>OK</v>
      </c>
    </row>
    <row r="5" spans="2:29" x14ac:dyDescent="0.35">
      <c r="B5" s="15" t="str">
        <f>Revised_Data!B5</f>
        <v>ADAMS</v>
      </c>
      <c r="C5" s="11">
        <f>Revised_Data!C5</f>
        <v>58</v>
      </c>
      <c r="D5" s="10" t="str">
        <f>Revised_Data!D5</f>
        <v>F</v>
      </c>
      <c r="E5" s="10" t="str">
        <f>Revised_Data!E5</f>
        <v>Education Loan</v>
      </c>
      <c r="F5" s="11">
        <f>Revised_Data!F5</f>
        <v>9000000</v>
      </c>
      <c r="G5" s="12" t="str">
        <f>Revised_Data!G5</f>
        <v>No</v>
      </c>
      <c r="H5" s="77">
        <f>Revised_Data!H5</f>
        <v>1.1778199720275357</v>
      </c>
      <c r="J5" s="74">
        <f>Parameters!$C$3</f>
        <v>7.0000000000000007E-2</v>
      </c>
      <c r="K5" s="74">
        <f>VLOOKUP(E5,Parameters!$B$5:$C$8,2,0)</f>
        <v>0.08</v>
      </c>
      <c r="L5" s="74">
        <f>IF(F5&lt;=Parameters!$A$10,Parameters!$C$10,IF(F5&lt;=Parameters!$A$11,Parameters!$C$11,Parameters!$C$11+INT((F5-Parameters!$A$11)/Parameters!$A$12)*Parameters!$C$12))</f>
        <v>0</v>
      </c>
      <c r="M5" s="74">
        <f>VLOOKUP(G5,Parameters!$B$14:$C$15,2,0)</f>
        <v>0</v>
      </c>
      <c r="N5" s="72">
        <f t="shared" ref="N5:N68" si="1">J5+K5-L5-M5</f>
        <v>0.15000000000000002</v>
      </c>
      <c r="P5" s="9">
        <f t="shared" ref="P5:P68" si="2">F5*N5</f>
        <v>1350000.0000000002</v>
      </c>
      <c r="Q5" s="10" t="str">
        <f>VLOOKUP(E5,Parameters!$B$51:$C$54,2,0)</f>
        <v>Unsecured</v>
      </c>
      <c r="R5" s="50">
        <f>VLOOKUP(C5,Parameters!$E$4:$G$47,IF(D5="M",2,3),0)</f>
        <v>7.5</v>
      </c>
      <c r="S5" s="11">
        <f t="shared" ref="S5:S68" si="3">F5*R5/1000</f>
        <v>67500</v>
      </c>
      <c r="T5" s="12">
        <f>VLOOKUP(S5,Parameters!$B$40:$C$44,2,1)</f>
        <v>0.35</v>
      </c>
      <c r="U5" s="52">
        <f t="shared" ref="U5:U68" si="4">S5*T5</f>
        <v>23625</v>
      </c>
      <c r="V5" s="12">
        <f>LEFT(Parameters!$B$59,4)*VLOOKUP(Q5,Parameters!$B$61:$C$62,2,0)+MID(Parameters!$B$59,9,4)*ABS(H5)</f>
        <v>3.177819972027536E-2</v>
      </c>
      <c r="W5" s="43">
        <f t="shared" ref="W5:W68" si="5">F5*V5</f>
        <v>286003.79748247826</v>
      </c>
      <c r="Y5" s="74">
        <f>MAX(V5,IF(Q5="Unsecured",Parameters!$C$67,Parameters!$C$68))</f>
        <v>3.177819972027536E-2</v>
      </c>
      <c r="Z5" s="43">
        <f t="shared" ref="Z5:Z68" si="6">Y5*F5</f>
        <v>286003.79748247826</v>
      </c>
      <c r="AB5" s="74" t="str">
        <f t="shared" ref="AB5:AB68" si="7">IF(Y5&gt;=V5,"OK","Check")</f>
        <v>OK</v>
      </c>
      <c r="AC5" s="43" t="str">
        <f t="shared" si="0"/>
        <v>OK</v>
      </c>
    </row>
    <row r="6" spans="2:29" x14ac:dyDescent="0.35">
      <c r="B6" s="15" t="str">
        <f>Revised_Data!B6</f>
        <v>AGUILAR</v>
      </c>
      <c r="C6" s="11">
        <f>Revised_Data!C6</f>
        <v>19</v>
      </c>
      <c r="D6" s="10" t="str">
        <f>Revised_Data!D6</f>
        <v>M</v>
      </c>
      <c r="E6" s="10" t="str">
        <f>Revised_Data!E6</f>
        <v>Education Loan</v>
      </c>
      <c r="F6" s="11">
        <f>Revised_Data!F6</f>
        <v>10000000</v>
      </c>
      <c r="G6" s="12" t="str">
        <f>Revised_Data!G6</f>
        <v>No</v>
      </c>
      <c r="H6" s="77">
        <f>Revised_Data!H6</f>
        <v>0.83217425536876488</v>
      </c>
      <c r="J6" s="74">
        <f>Parameters!$C$3</f>
        <v>7.0000000000000007E-2</v>
      </c>
      <c r="K6" s="74">
        <f>VLOOKUP(E6,Parameters!$B$5:$C$8,2,0)</f>
        <v>0.08</v>
      </c>
      <c r="L6" s="74">
        <f>IF(F6&lt;=Parameters!$A$10,Parameters!$C$10,IF(F6&lt;=Parameters!$A$11,Parameters!$C$11,Parameters!$C$11+INT((F6-Parameters!$A$11)/Parameters!$A$12)*Parameters!$C$12))</f>
        <v>5.0000000000000001E-3</v>
      </c>
      <c r="M6" s="74">
        <f>VLOOKUP(G6,Parameters!$B$14:$C$15,2,0)</f>
        <v>0</v>
      </c>
      <c r="N6" s="72">
        <f t="shared" si="1"/>
        <v>0.14500000000000002</v>
      </c>
      <c r="P6" s="9">
        <f t="shared" si="2"/>
        <v>1450000.0000000002</v>
      </c>
      <c r="Q6" s="10" t="str">
        <f>VLOOKUP(E6,Parameters!$B$51:$C$54,2,0)</f>
        <v>Unsecured</v>
      </c>
      <c r="R6" s="50">
        <f>VLOOKUP(C6,Parameters!$E$4:$G$47,IF(D6="M",2,3),0)</f>
        <v>3.085</v>
      </c>
      <c r="S6" s="11">
        <f t="shared" si="3"/>
        <v>30850</v>
      </c>
      <c r="T6" s="12">
        <f>VLOOKUP(S6,Parameters!$B$40:$C$44,2,1)</f>
        <v>0.375</v>
      </c>
      <c r="U6" s="52">
        <f t="shared" si="4"/>
        <v>11568.75</v>
      </c>
      <c r="V6" s="12">
        <f>LEFT(Parameters!$B$59,4)*VLOOKUP(Q6,Parameters!$B$61:$C$62,2,0)+MID(Parameters!$B$59,9,4)*ABS(H6)</f>
        <v>2.8321742553687648E-2</v>
      </c>
      <c r="W6" s="43">
        <f t="shared" si="5"/>
        <v>283217.42553687649</v>
      </c>
      <c r="Y6" s="74">
        <f>MAX(V6,IF(Q6="Unsecured",Parameters!$C$67,Parameters!$C$68))</f>
        <v>0.03</v>
      </c>
      <c r="Z6" s="43">
        <f t="shared" si="6"/>
        <v>300000</v>
      </c>
      <c r="AB6" s="74" t="str">
        <f t="shared" si="7"/>
        <v>OK</v>
      </c>
      <c r="AC6" s="43" t="str">
        <f t="shared" si="0"/>
        <v>OK</v>
      </c>
    </row>
    <row r="7" spans="2:29" x14ac:dyDescent="0.35">
      <c r="B7" s="15" t="str">
        <f>Revised_Data!B7</f>
        <v>AGUIRRE</v>
      </c>
      <c r="C7" s="11">
        <f>Revised_Data!C7</f>
        <v>32</v>
      </c>
      <c r="D7" s="10" t="str">
        <f>Revised_Data!D7</f>
        <v>M</v>
      </c>
      <c r="E7" s="10" t="str">
        <f>Revised_Data!E7</f>
        <v>Personal Loan</v>
      </c>
      <c r="F7" s="11">
        <f>Revised_Data!F7</f>
        <v>12000000</v>
      </c>
      <c r="G7" s="12" t="str">
        <f>Revised_Data!G7</f>
        <v>No</v>
      </c>
      <c r="H7" s="77">
        <f>Revised_Data!H7</f>
        <v>0.61961130286769261</v>
      </c>
      <c r="J7" s="74">
        <f>Parameters!$C$3</f>
        <v>7.0000000000000007E-2</v>
      </c>
      <c r="K7" s="74">
        <f>VLOOKUP(E7,Parameters!$B$5:$C$8,2,0)</f>
        <v>0.1</v>
      </c>
      <c r="L7" s="74">
        <f>IF(F7&lt;=Parameters!$A$10,Parameters!$C$10,IF(F7&lt;=Parameters!$A$11,Parameters!$C$11,Parameters!$C$11+INT((F7-Parameters!$A$11)/Parameters!$A$12)*Parameters!$C$12))</f>
        <v>7.0000000000000001E-3</v>
      </c>
      <c r="M7" s="74">
        <f>VLOOKUP(G7,Parameters!$B$14:$C$15,2,0)</f>
        <v>0</v>
      </c>
      <c r="N7" s="72">
        <f t="shared" si="1"/>
        <v>0.16300000000000001</v>
      </c>
      <c r="P7" s="9">
        <f t="shared" si="2"/>
        <v>1956000</v>
      </c>
      <c r="Q7" s="10" t="str">
        <f>VLOOKUP(E7,Parameters!$B$51:$C$54,2,0)</f>
        <v>Unsecured</v>
      </c>
      <c r="R7" s="50">
        <f>VLOOKUP(C7,Parameters!$E$4:$G$47,IF(D7="M",2,3),0)</f>
        <v>4.2519999999999998</v>
      </c>
      <c r="S7" s="11">
        <f t="shared" si="3"/>
        <v>51024</v>
      </c>
      <c r="T7" s="12">
        <f>VLOOKUP(S7,Parameters!$B$40:$C$44,2,1)</f>
        <v>0.375</v>
      </c>
      <c r="U7" s="52">
        <f t="shared" si="4"/>
        <v>19134</v>
      </c>
      <c r="V7" s="12">
        <f>LEFT(Parameters!$B$59,4)*VLOOKUP(Q7,Parameters!$B$61:$C$62,2,0)+MID(Parameters!$B$59,9,4)*ABS(H7)</f>
        <v>2.6196113028676925E-2</v>
      </c>
      <c r="W7" s="43">
        <f t="shared" si="5"/>
        <v>314353.35634412308</v>
      </c>
      <c r="Y7" s="74">
        <f>MAX(V7,IF(Q7="Unsecured",Parameters!$C$67,Parameters!$C$68))</f>
        <v>0.03</v>
      </c>
      <c r="Z7" s="43">
        <f t="shared" si="6"/>
        <v>360000</v>
      </c>
      <c r="AB7" s="74" t="str">
        <f t="shared" si="7"/>
        <v>OK</v>
      </c>
      <c r="AC7" s="43" t="str">
        <f t="shared" si="0"/>
        <v>OK</v>
      </c>
    </row>
    <row r="8" spans="2:29" x14ac:dyDescent="0.35">
      <c r="B8" s="15" t="str">
        <f>Revised_Data!B8</f>
        <v>ALEXANDER</v>
      </c>
      <c r="C8" s="11">
        <f>Revised_Data!C8</f>
        <v>22</v>
      </c>
      <c r="D8" s="10" t="str">
        <f>Revised_Data!D8</f>
        <v>M</v>
      </c>
      <c r="E8" s="10" t="str">
        <f>Revised_Data!E8</f>
        <v>Education Loan</v>
      </c>
      <c r="F8" s="11">
        <f>Revised_Data!F8</f>
        <v>8000000</v>
      </c>
      <c r="G8" s="12" t="str">
        <f>Revised_Data!G8</f>
        <v>No</v>
      </c>
      <c r="H8" s="77">
        <f>Revised_Data!H8</f>
        <v>-2.0099079015942518</v>
      </c>
      <c r="J8" s="74">
        <f>Parameters!$C$3</f>
        <v>7.0000000000000007E-2</v>
      </c>
      <c r="K8" s="74">
        <f>VLOOKUP(E8,Parameters!$B$5:$C$8,2,0)</f>
        <v>0.08</v>
      </c>
      <c r="L8" s="74">
        <f>IF(F8&lt;=Parameters!$A$10,Parameters!$C$10,IF(F8&lt;=Parameters!$A$11,Parameters!$C$11,Parameters!$C$11+INT((F8-Parameters!$A$11)/Parameters!$A$12)*Parameters!$C$12))</f>
        <v>0</v>
      </c>
      <c r="M8" s="74">
        <f>VLOOKUP(G8,Parameters!$B$14:$C$15,2,0)</f>
        <v>0</v>
      </c>
      <c r="N8" s="72">
        <f t="shared" si="1"/>
        <v>0.15000000000000002</v>
      </c>
      <c r="P8" s="9">
        <f t="shared" si="2"/>
        <v>1200000.0000000002</v>
      </c>
      <c r="Q8" s="10" t="str">
        <f>VLOOKUP(E8,Parameters!$B$51:$C$54,2,0)</f>
        <v>Unsecured</v>
      </c>
      <c r="R8" s="50">
        <f>VLOOKUP(C8,Parameters!$E$4:$G$47,IF(D8="M",2,3),0)</f>
        <v>3.3220000000000001</v>
      </c>
      <c r="S8" s="11">
        <f t="shared" si="3"/>
        <v>26576</v>
      </c>
      <c r="T8" s="12">
        <f>VLOOKUP(S8,Parameters!$B$40:$C$44,2,1)</f>
        <v>0.4</v>
      </c>
      <c r="U8" s="52">
        <f t="shared" si="4"/>
        <v>10630.400000000001</v>
      </c>
      <c r="V8" s="12">
        <f>LEFT(Parameters!$B$59,4)*VLOOKUP(Q8,Parameters!$B$61:$C$62,2,0)+MID(Parameters!$B$59,9,4)*ABS(H8)</f>
        <v>4.0099079015942521E-2</v>
      </c>
      <c r="W8" s="43">
        <f t="shared" si="5"/>
        <v>320792.63212754019</v>
      </c>
      <c r="Y8" s="74">
        <f>MAX(V8,IF(Q8="Unsecured",Parameters!$C$67,Parameters!$C$68))</f>
        <v>4.0099079015942521E-2</v>
      </c>
      <c r="Z8" s="43">
        <f t="shared" si="6"/>
        <v>320792.63212754019</v>
      </c>
      <c r="AB8" s="74" t="str">
        <f t="shared" si="7"/>
        <v>OK</v>
      </c>
      <c r="AC8" s="43" t="str">
        <f t="shared" si="0"/>
        <v>OK</v>
      </c>
    </row>
    <row r="9" spans="2:29" x14ac:dyDescent="0.35">
      <c r="B9" s="15" t="str">
        <f>Revised_Data!B9</f>
        <v>ALLEN</v>
      </c>
      <c r="C9" s="11">
        <f>Revised_Data!C9</f>
        <v>37</v>
      </c>
      <c r="D9" s="10" t="str">
        <f>Revised_Data!D9</f>
        <v>M</v>
      </c>
      <c r="E9" s="10" t="str">
        <f>Revised_Data!E9</f>
        <v>Personal Loan</v>
      </c>
      <c r="F9" s="11">
        <f>Revised_Data!F9</f>
        <v>12000000</v>
      </c>
      <c r="G9" s="12" t="str">
        <f>Revised_Data!G9</f>
        <v>No</v>
      </c>
      <c r="H9" s="77">
        <f>Revised_Data!H9</f>
        <v>-0.93692640446011888</v>
      </c>
      <c r="J9" s="74">
        <f>Parameters!$C$3</f>
        <v>7.0000000000000007E-2</v>
      </c>
      <c r="K9" s="74">
        <f>VLOOKUP(E9,Parameters!$B$5:$C$8,2,0)</f>
        <v>0.1</v>
      </c>
      <c r="L9" s="74">
        <f>IF(F9&lt;=Parameters!$A$10,Parameters!$C$10,IF(F9&lt;=Parameters!$A$11,Parameters!$C$11,Parameters!$C$11+INT((F9-Parameters!$A$11)/Parameters!$A$12)*Parameters!$C$12))</f>
        <v>7.0000000000000001E-3</v>
      </c>
      <c r="M9" s="74">
        <f>VLOOKUP(G9,Parameters!$B$14:$C$15,2,0)</f>
        <v>0</v>
      </c>
      <c r="N9" s="72">
        <f t="shared" si="1"/>
        <v>0.16300000000000001</v>
      </c>
      <c r="P9" s="9">
        <f t="shared" si="2"/>
        <v>1956000</v>
      </c>
      <c r="Q9" s="10" t="str">
        <f>VLOOKUP(E9,Parameters!$B$51:$C$54,2,0)</f>
        <v>Unsecured</v>
      </c>
      <c r="R9" s="50">
        <f>VLOOKUP(C9,Parameters!$E$4:$G$47,IF(D9="M",2,3),0)</f>
        <v>4.8099999999999996</v>
      </c>
      <c r="S9" s="11">
        <f t="shared" si="3"/>
        <v>57719.999999999993</v>
      </c>
      <c r="T9" s="12">
        <f>VLOOKUP(S9,Parameters!$B$40:$C$44,2,1)</f>
        <v>0.375</v>
      </c>
      <c r="U9" s="52">
        <f t="shared" si="4"/>
        <v>21644.999999999996</v>
      </c>
      <c r="V9" s="12">
        <f>LEFT(Parameters!$B$59,4)*VLOOKUP(Q9,Parameters!$B$61:$C$62,2,0)+MID(Parameters!$B$59,9,4)*ABS(H9)</f>
        <v>2.936926404460119E-2</v>
      </c>
      <c r="W9" s="43">
        <f t="shared" si="5"/>
        <v>352431.16853521427</v>
      </c>
      <c r="Y9" s="74">
        <f>MAX(V9,IF(Q9="Unsecured",Parameters!$C$67,Parameters!$C$68))</f>
        <v>0.03</v>
      </c>
      <c r="Z9" s="43">
        <f t="shared" si="6"/>
        <v>360000</v>
      </c>
      <c r="AB9" s="74" t="str">
        <f t="shared" si="7"/>
        <v>OK</v>
      </c>
      <c r="AC9" s="43" t="str">
        <f t="shared" si="0"/>
        <v>OK</v>
      </c>
    </row>
    <row r="10" spans="2:29" x14ac:dyDescent="0.35">
      <c r="B10" s="15" t="str">
        <f>Revised_Data!B10</f>
        <v>ALVARADO</v>
      </c>
      <c r="C10" s="11">
        <f>Revised_Data!C10</f>
        <v>34</v>
      </c>
      <c r="D10" s="10" t="str">
        <f>Revised_Data!D10</f>
        <v>M</v>
      </c>
      <c r="E10" s="10" t="str">
        <f>Revised_Data!E10</f>
        <v>Education Loan</v>
      </c>
      <c r="F10" s="11">
        <f>Revised_Data!F10</f>
        <v>12000000</v>
      </c>
      <c r="G10" s="12" t="str">
        <f>Revised_Data!G10</f>
        <v>No</v>
      </c>
      <c r="H10" s="77">
        <f>Revised_Data!H10</f>
        <v>0.77959402180307169</v>
      </c>
      <c r="J10" s="74">
        <f>Parameters!$C$3</f>
        <v>7.0000000000000007E-2</v>
      </c>
      <c r="K10" s="74">
        <f>VLOOKUP(E10,Parameters!$B$5:$C$8,2,0)</f>
        <v>0.08</v>
      </c>
      <c r="L10" s="74">
        <f>IF(F10&lt;=Parameters!$A$10,Parameters!$C$10,IF(F10&lt;=Parameters!$A$11,Parameters!$C$11,Parameters!$C$11+INT((F10-Parameters!$A$11)/Parameters!$A$12)*Parameters!$C$12))</f>
        <v>7.0000000000000001E-3</v>
      </c>
      <c r="M10" s="74">
        <f>VLOOKUP(G10,Parameters!$B$14:$C$15,2,0)</f>
        <v>0</v>
      </c>
      <c r="N10" s="72">
        <f t="shared" si="1"/>
        <v>0.14300000000000002</v>
      </c>
      <c r="P10" s="9">
        <f t="shared" si="2"/>
        <v>1716000.0000000002</v>
      </c>
      <c r="Q10" s="10" t="str">
        <f>VLOOKUP(E10,Parameters!$B$51:$C$54,2,0)</f>
        <v>Unsecured</v>
      </c>
      <c r="R10" s="50">
        <f>VLOOKUP(C10,Parameters!$E$4:$G$47,IF(D10="M",2,3),0)</f>
        <v>4.4669999999999996</v>
      </c>
      <c r="S10" s="11">
        <f t="shared" si="3"/>
        <v>53603.999999999993</v>
      </c>
      <c r="T10" s="12">
        <f>VLOOKUP(S10,Parameters!$B$40:$C$44,2,1)</f>
        <v>0.375</v>
      </c>
      <c r="U10" s="52">
        <f t="shared" si="4"/>
        <v>20101.499999999996</v>
      </c>
      <c r="V10" s="12">
        <f>LEFT(Parameters!$B$59,4)*VLOOKUP(Q10,Parameters!$B$61:$C$62,2,0)+MID(Parameters!$B$59,9,4)*ABS(H10)</f>
        <v>2.7795940218030717E-2</v>
      </c>
      <c r="W10" s="43">
        <f t="shared" si="5"/>
        <v>333551.28261636861</v>
      </c>
      <c r="Y10" s="74">
        <f>MAX(V10,IF(Q10="Unsecured",Parameters!$C$67,Parameters!$C$68))</f>
        <v>0.03</v>
      </c>
      <c r="Z10" s="43">
        <f t="shared" si="6"/>
        <v>360000</v>
      </c>
      <c r="AB10" s="74" t="str">
        <f t="shared" si="7"/>
        <v>OK</v>
      </c>
      <c r="AC10" s="43" t="str">
        <f t="shared" si="0"/>
        <v>OK</v>
      </c>
    </row>
    <row r="11" spans="2:29" x14ac:dyDescent="0.35">
      <c r="B11" s="15" t="str">
        <f>Revised_Data!B11</f>
        <v>ALVAREZ</v>
      </c>
      <c r="C11" s="11">
        <f>Revised_Data!C11</f>
        <v>28</v>
      </c>
      <c r="D11" s="10" t="str">
        <f>Revised_Data!D11</f>
        <v>M</v>
      </c>
      <c r="E11" s="10" t="str">
        <f>Revised_Data!E11</f>
        <v>Vehicle Loan</v>
      </c>
      <c r="F11" s="11">
        <f>Revised_Data!F11</f>
        <v>12000000</v>
      </c>
      <c r="G11" s="12" t="str">
        <f>Revised_Data!G11</f>
        <v>No</v>
      </c>
      <c r="H11" s="77">
        <f>Revised_Data!H11</f>
        <v>1.5913995521727402</v>
      </c>
      <c r="J11" s="74">
        <f>Parameters!$C$3</f>
        <v>7.0000000000000007E-2</v>
      </c>
      <c r="K11" s="74">
        <f>VLOOKUP(E11,Parameters!$B$5:$C$8,2,0)</f>
        <v>0.06</v>
      </c>
      <c r="L11" s="74">
        <f>IF(F11&lt;=Parameters!$A$10,Parameters!$C$10,IF(F11&lt;=Parameters!$A$11,Parameters!$C$11,Parameters!$C$11+INT((F11-Parameters!$A$11)/Parameters!$A$12)*Parameters!$C$12))</f>
        <v>7.0000000000000001E-3</v>
      </c>
      <c r="M11" s="74">
        <f>VLOOKUP(G11,Parameters!$B$14:$C$15,2,0)</f>
        <v>0</v>
      </c>
      <c r="N11" s="72">
        <f t="shared" si="1"/>
        <v>0.123</v>
      </c>
      <c r="P11" s="9">
        <f t="shared" si="2"/>
        <v>1476000</v>
      </c>
      <c r="Q11" s="10" t="str">
        <f>VLOOKUP(E11,Parameters!$B$51:$C$54,2,0)</f>
        <v>Secured</v>
      </c>
      <c r="R11" s="50">
        <f>VLOOKUP(C11,Parameters!$E$4:$G$47,IF(D11="M",2,3),0)</f>
        <v>3.8519499999999995</v>
      </c>
      <c r="S11" s="11">
        <f t="shared" si="3"/>
        <v>46223.399999999994</v>
      </c>
      <c r="T11" s="12">
        <f>VLOOKUP(S11,Parameters!$B$40:$C$44,2,1)</f>
        <v>0.375</v>
      </c>
      <c r="U11" s="52">
        <f t="shared" si="4"/>
        <v>17333.774999999998</v>
      </c>
      <c r="V11" s="12">
        <f>LEFT(Parameters!$B$59,4)*VLOOKUP(Q11,Parameters!$B$61:$C$62,2,0)+MID(Parameters!$B$59,9,4)*ABS(H11)</f>
        <v>2.59139955217274E-2</v>
      </c>
      <c r="W11" s="43">
        <f t="shared" si="5"/>
        <v>310967.94626072882</v>
      </c>
      <c r="Y11" s="74">
        <f>MAX(V11,IF(Q11="Unsecured",Parameters!$C$67,Parameters!$C$68))</f>
        <v>2.59139955217274E-2</v>
      </c>
      <c r="Z11" s="43">
        <f t="shared" si="6"/>
        <v>310967.94626072882</v>
      </c>
      <c r="AB11" s="74" t="str">
        <f t="shared" si="7"/>
        <v>OK</v>
      </c>
      <c r="AC11" s="43" t="str">
        <f t="shared" si="0"/>
        <v>OK</v>
      </c>
    </row>
    <row r="12" spans="2:29" x14ac:dyDescent="0.35">
      <c r="B12" s="15" t="str">
        <f>Revised_Data!B12</f>
        <v>ANDERSON</v>
      </c>
      <c r="C12" s="11">
        <f>Revised_Data!C12</f>
        <v>47</v>
      </c>
      <c r="D12" s="10" t="str">
        <f>Revised_Data!D12</f>
        <v>M</v>
      </c>
      <c r="E12" s="10" t="str">
        <f>Revised_Data!E12</f>
        <v>Education Loan</v>
      </c>
      <c r="F12" s="11">
        <f>Revised_Data!F12</f>
        <v>13000000</v>
      </c>
      <c r="G12" s="12" t="str">
        <f>Revised_Data!G12</f>
        <v>No</v>
      </c>
      <c r="H12" s="77">
        <f>Revised_Data!H12</f>
        <v>-0.84163822449810488</v>
      </c>
      <c r="J12" s="74">
        <f>Parameters!$C$3</f>
        <v>7.0000000000000007E-2</v>
      </c>
      <c r="K12" s="74">
        <f>VLOOKUP(E12,Parameters!$B$5:$C$8,2,0)</f>
        <v>0.08</v>
      </c>
      <c r="L12" s="74">
        <f>IF(F12&lt;=Parameters!$A$10,Parameters!$C$10,IF(F12&lt;=Parameters!$A$11,Parameters!$C$11,Parameters!$C$11+INT((F12-Parameters!$A$11)/Parameters!$A$12)*Parameters!$C$12))</f>
        <v>8.0000000000000002E-3</v>
      </c>
      <c r="M12" s="74">
        <f>VLOOKUP(G12,Parameters!$B$14:$C$15,2,0)</f>
        <v>0</v>
      </c>
      <c r="N12" s="72">
        <f t="shared" si="1"/>
        <v>0.14200000000000002</v>
      </c>
      <c r="P12" s="9">
        <f t="shared" si="2"/>
        <v>1846000.0000000002</v>
      </c>
      <c r="Q12" s="10" t="str">
        <f>VLOOKUP(E12,Parameters!$B$51:$C$54,2,0)</f>
        <v>Unsecured</v>
      </c>
      <c r="R12" s="50">
        <f>VLOOKUP(C12,Parameters!$E$4:$G$47,IF(D12="M",2,3),0)</f>
        <v>6.157</v>
      </c>
      <c r="S12" s="11">
        <f t="shared" si="3"/>
        <v>80041</v>
      </c>
      <c r="T12" s="12">
        <f>VLOOKUP(S12,Parameters!$B$40:$C$44,2,1)</f>
        <v>0.35</v>
      </c>
      <c r="U12" s="52">
        <f t="shared" si="4"/>
        <v>28014.35</v>
      </c>
      <c r="V12" s="12">
        <f>LEFT(Parameters!$B$59,4)*VLOOKUP(Q12,Parameters!$B$61:$C$62,2,0)+MID(Parameters!$B$59,9,4)*ABS(H12)</f>
        <v>2.841638224498105E-2</v>
      </c>
      <c r="W12" s="43">
        <f t="shared" si="5"/>
        <v>369412.96918475366</v>
      </c>
      <c r="Y12" s="74">
        <f>MAX(V12,IF(Q12="Unsecured",Parameters!$C$67,Parameters!$C$68))</f>
        <v>0.03</v>
      </c>
      <c r="Z12" s="43">
        <f t="shared" si="6"/>
        <v>390000</v>
      </c>
      <c r="AB12" s="74" t="str">
        <f t="shared" si="7"/>
        <v>OK</v>
      </c>
      <c r="AC12" s="43" t="str">
        <f t="shared" si="0"/>
        <v>OK</v>
      </c>
    </row>
    <row r="13" spans="2:29" x14ac:dyDescent="0.35">
      <c r="B13" s="15" t="str">
        <f>Revised_Data!B13</f>
        <v>ANDREWS</v>
      </c>
      <c r="C13" s="11">
        <f>Revised_Data!C13</f>
        <v>40</v>
      </c>
      <c r="D13" s="10" t="str">
        <f>Revised_Data!D13</f>
        <v>M</v>
      </c>
      <c r="E13" s="10" t="str">
        <f>Revised_Data!E13</f>
        <v>Home Loan</v>
      </c>
      <c r="F13" s="11">
        <f>Revised_Data!F13</f>
        <v>9000000</v>
      </c>
      <c r="G13" s="12" t="str">
        <f>Revised_Data!G13</f>
        <v>No</v>
      </c>
      <c r="H13" s="77">
        <f>Revised_Data!H13</f>
        <v>-0.29295494855786119</v>
      </c>
      <c r="J13" s="74">
        <f>Parameters!$C$3</f>
        <v>7.0000000000000007E-2</v>
      </c>
      <c r="K13" s="74">
        <f>VLOOKUP(E13,Parameters!$B$5:$C$8,2,0)</f>
        <v>0.04</v>
      </c>
      <c r="L13" s="74">
        <f>IF(F13&lt;=Parameters!$A$10,Parameters!$C$10,IF(F13&lt;=Parameters!$A$11,Parameters!$C$11,Parameters!$C$11+INT((F13-Parameters!$A$11)/Parameters!$A$12)*Parameters!$C$12))</f>
        <v>0</v>
      </c>
      <c r="M13" s="74">
        <f>VLOOKUP(G13,Parameters!$B$14:$C$15,2,0)</f>
        <v>0</v>
      </c>
      <c r="N13" s="72">
        <f t="shared" si="1"/>
        <v>0.11000000000000001</v>
      </c>
      <c r="P13" s="9">
        <f t="shared" si="2"/>
        <v>990000.00000000012</v>
      </c>
      <c r="Q13" s="10" t="str">
        <f>VLOOKUP(E13,Parameters!$B$51:$C$54,2,0)</f>
        <v>Secured</v>
      </c>
      <c r="R13" s="50">
        <f>VLOOKUP(C13,Parameters!$E$4:$G$47,IF(D13="M",2,3),0)</f>
        <v>5.1790000000000003</v>
      </c>
      <c r="S13" s="11">
        <f t="shared" si="3"/>
        <v>46611</v>
      </c>
      <c r="T13" s="12">
        <f>VLOOKUP(S13,Parameters!$B$40:$C$44,2,1)</f>
        <v>0.375</v>
      </c>
      <c r="U13" s="52">
        <f t="shared" si="4"/>
        <v>17479.125</v>
      </c>
      <c r="V13" s="12">
        <f>LEFT(Parameters!$B$59,4)*VLOOKUP(Q13,Parameters!$B$61:$C$62,2,0)+MID(Parameters!$B$59,9,4)*ABS(H13)</f>
        <v>1.2929549485578612E-2</v>
      </c>
      <c r="W13" s="43">
        <f t="shared" si="5"/>
        <v>116365.94537020751</v>
      </c>
      <c r="Y13" s="74">
        <f>MAX(V13,IF(Q13="Unsecured",Parameters!$C$67,Parameters!$C$68))</f>
        <v>1.4999999999999999E-2</v>
      </c>
      <c r="Z13" s="43">
        <f t="shared" si="6"/>
        <v>135000</v>
      </c>
      <c r="AB13" s="74" t="str">
        <f t="shared" si="7"/>
        <v>OK</v>
      </c>
      <c r="AC13" s="43" t="str">
        <f t="shared" si="0"/>
        <v>OK</v>
      </c>
    </row>
    <row r="14" spans="2:29" x14ac:dyDescent="0.35">
      <c r="B14" s="15" t="str">
        <f>Revised_Data!B14</f>
        <v>ARMSTRONG</v>
      </c>
      <c r="C14" s="11">
        <f>Revised_Data!C14</f>
        <v>29</v>
      </c>
      <c r="D14" s="10" t="str">
        <f>Revised_Data!D14</f>
        <v>M</v>
      </c>
      <c r="E14" s="10" t="str">
        <f>Revised_Data!E14</f>
        <v>Vehicle Loan</v>
      </c>
      <c r="F14" s="11">
        <f>Revised_Data!F14</f>
        <v>12000000</v>
      </c>
      <c r="G14" s="12" t="str">
        <f>Revised_Data!G14</f>
        <v>No</v>
      </c>
      <c r="H14" s="77">
        <f>Revised_Data!H14</f>
        <v>0.64105116979468679</v>
      </c>
      <c r="J14" s="74">
        <f>Parameters!$C$3</f>
        <v>7.0000000000000007E-2</v>
      </c>
      <c r="K14" s="74">
        <f>VLOOKUP(E14,Parameters!$B$5:$C$8,2,0)</f>
        <v>0.06</v>
      </c>
      <c r="L14" s="74">
        <f>IF(F14&lt;=Parameters!$A$10,Parameters!$C$10,IF(F14&lt;=Parameters!$A$11,Parameters!$C$11,Parameters!$C$11+INT((F14-Parameters!$A$11)/Parameters!$A$12)*Parameters!$C$12))</f>
        <v>7.0000000000000001E-3</v>
      </c>
      <c r="M14" s="74">
        <f>VLOOKUP(G14,Parameters!$B$14:$C$15,2,0)</f>
        <v>0</v>
      </c>
      <c r="N14" s="72">
        <f t="shared" si="1"/>
        <v>0.123</v>
      </c>
      <c r="P14" s="9">
        <f t="shared" si="2"/>
        <v>1476000</v>
      </c>
      <c r="Q14" s="10" t="str">
        <f>VLOOKUP(E14,Parameters!$B$51:$C$54,2,0)</f>
        <v>Secured</v>
      </c>
      <c r="R14" s="50">
        <f>VLOOKUP(C14,Parameters!$E$4:$G$47,IF(D14="M",2,3),0)</f>
        <v>3.948</v>
      </c>
      <c r="S14" s="11">
        <f t="shared" si="3"/>
        <v>47376</v>
      </c>
      <c r="T14" s="12">
        <f>VLOOKUP(S14,Parameters!$B$40:$C$44,2,1)</f>
        <v>0.375</v>
      </c>
      <c r="U14" s="52">
        <f t="shared" si="4"/>
        <v>17766</v>
      </c>
      <c r="V14" s="12">
        <f>LEFT(Parameters!$B$59,4)*VLOOKUP(Q14,Parameters!$B$61:$C$62,2,0)+MID(Parameters!$B$59,9,4)*ABS(H14)</f>
        <v>1.641051169794687E-2</v>
      </c>
      <c r="W14" s="43">
        <f t="shared" si="5"/>
        <v>196926.14037536245</v>
      </c>
      <c r="Y14" s="74">
        <f>MAX(V14,IF(Q14="Unsecured",Parameters!$C$67,Parameters!$C$68))</f>
        <v>1.641051169794687E-2</v>
      </c>
      <c r="Z14" s="43">
        <f t="shared" si="6"/>
        <v>196926.14037536245</v>
      </c>
      <c r="AB14" s="74" t="str">
        <f t="shared" si="7"/>
        <v>OK</v>
      </c>
      <c r="AC14" s="43" t="str">
        <f t="shared" si="0"/>
        <v>OK</v>
      </c>
    </row>
    <row r="15" spans="2:29" x14ac:dyDescent="0.35">
      <c r="B15" s="15" t="str">
        <f>Revised_Data!B15</f>
        <v>ARNOLD</v>
      </c>
      <c r="C15" s="11">
        <f>Revised_Data!C15</f>
        <v>49</v>
      </c>
      <c r="D15" s="10" t="str">
        <f>Revised_Data!D15</f>
        <v>M</v>
      </c>
      <c r="E15" s="10" t="str">
        <f>Revised_Data!E15</f>
        <v>Home Loan</v>
      </c>
      <c r="F15" s="11">
        <f>Revised_Data!F15</f>
        <v>8000000</v>
      </c>
      <c r="G15" s="12" t="str">
        <f>Revised_Data!G15</f>
        <v>No</v>
      </c>
      <c r="H15" s="77">
        <f>Revised_Data!H15</f>
        <v>0.61863857040635661</v>
      </c>
      <c r="J15" s="74">
        <f>Parameters!$C$3</f>
        <v>7.0000000000000007E-2</v>
      </c>
      <c r="K15" s="74">
        <f>VLOOKUP(E15,Parameters!$B$5:$C$8,2,0)</f>
        <v>0.04</v>
      </c>
      <c r="L15" s="74">
        <f>IF(F15&lt;=Parameters!$A$10,Parameters!$C$10,IF(F15&lt;=Parameters!$A$11,Parameters!$C$11,Parameters!$C$11+INT((F15-Parameters!$A$11)/Parameters!$A$12)*Parameters!$C$12))</f>
        <v>0</v>
      </c>
      <c r="M15" s="74">
        <f>VLOOKUP(G15,Parameters!$B$14:$C$15,2,0)</f>
        <v>0</v>
      </c>
      <c r="N15" s="72">
        <f t="shared" si="1"/>
        <v>0.11000000000000001</v>
      </c>
      <c r="P15" s="9">
        <f t="shared" si="2"/>
        <v>880000.00000000012</v>
      </c>
      <c r="Q15" s="10" t="str">
        <f>VLOOKUP(E15,Parameters!$B$51:$C$54,2,0)</f>
        <v>Secured</v>
      </c>
      <c r="R15" s="50">
        <f>VLOOKUP(C15,Parameters!$E$4:$G$47,IF(D15="M",2,3),0)</f>
        <v>6.4669999999999996</v>
      </c>
      <c r="S15" s="11">
        <f t="shared" si="3"/>
        <v>51736</v>
      </c>
      <c r="T15" s="12">
        <f>VLOOKUP(S15,Parameters!$B$40:$C$44,2,1)</f>
        <v>0.375</v>
      </c>
      <c r="U15" s="52">
        <f t="shared" si="4"/>
        <v>19401</v>
      </c>
      <c r="V15" s="12">
        <f>LEFT(Parameters!$B$59,4)*VLOOKUP(Q15,Parameters!$B$61:$C$62,2,0)+MID(Parameters!$B$59,9,4)*ABS(H15)</f>
        <v>1.6186385704063565E-2</v>
      </c>
      <c r="W15" s="43">
        <f t="shared" si="5"/>
        <v>129491.08563250852</v>
      </c>
      <c r="Y15" s="74">
        <f>MAX(V15,IF(Q15="Unsecured",Parameters!$C$67,Parameters!$C$68))</f>
        <v>1.6186385704063565E-2</v>
      </c>
      <c r="Z15" s="43">
        <f t="shared" si="6"/>
        <v>129491.08563250852</v>
      </c>
      <c r="AB15" s="74" t="str">
        <f t="shared" si="7"/>
        <v>OK</v>
      </c>
      <c r="AC15" s="43" t="str">
        <f t="shared" si="0"/>
        <v>OK</v>
      </c>
    </row>
    <row r="16" spans="2:29" x14ac:dyDescent="0.35">
      <c r="B16" s="15" t="str">
        <f>Revised_Data!B16</f>
        <v>AUSTIN</v>
      </c>
      <c r="C16" s="11">
        <f>Revised_Data!C16</f>
        <v>60</v>
      </c>
      <c r="D16" s="10" t="str">
        <f>Revised_Data!D16</f>
        <v>M</v>
      </c>
      <c r="E16" s="10" t="str">
        <f>Revised_Data!E16</f>
        <v>Education Loan</v>
      </c>
      <c r="F16" s="11">
        <f>Revised_Data!F16</f>
        <v>10000000</v>
      </c>
      <c r="G16" s="12" t="str">
        <f>Revised_Data!G16</f>
        <v>No</v>
      </c>
      <c r="H16" s="77">
        <f>Revised_Data!H16</f>
        <v>-0.25982288226133693</v>
      </c>
      <c r="J16" s="74">
        <f>Parameters!$C$3</f>
        <v>7.0000000000000007E-2</v>
      </c>
      <c r="K16" s="74">
        <f>VLOOKUP(E16,Parameters!$B$5:$C$8,2,0)</f>
        <v>0.08</v>
      </c>
      <c r="L16" s="74">
        <f>IF(F16&lt;=Parameters!$A$10,Parameters!$C$10,IF(F16&lt;=Parameters!$A$11,Parameters!$C$11,Parameters!$C$11+INT((F16-Parameters!$A$11)/Parameters!$A$12)*Parameters!$C$12))</f>
        <v>5.0000000000000001E-3</v>
      </c>
      <c r="M16" s="74">
        <f>VLOOKUP(G16,Parameters!$B$14:$C$15,2,0)</f>
        <v>0</v>
      </c>
      <c r="N16" s="72">
        <f t="shared" si="1"/>
        <v>0.14500000000000002</v>
      </c>
      <c r="P16" s="9">
        <f t="shared" si="2"/>
        <v>1450000.0000000002</v>
      </c>
      <c r="Q16" s="10" t="str">
        <f>VLOOKUP(E16,Parameters!$B$51:$C$54,2,0)</f>
        <v>Unsecured</v>
      </c>
      <c r="R16" s="50">
        <f>VLOOKUP(C16,Parameters!$E$4:$G$47,IF(D16="M",2,3),0)</f>
        <v>8.4860000000000007</v>
      </c>
      <c r="S16" s="11">
        <f t="shared" si="3"/>
        <v>84860</v>
      </c>
      <c r="T16" s="12">
        <f>VLOOKUP(S16,Parameters!$B$40:$C$44,2,1)</f>
        <v>0.35</v>
      </c>
      <c r="U16" s="52">
        <f t="shared" si="4"/>
        <v>29700.999999999996</v>
      </c>
      <c r="V16" s="12">
        <f>LEFT(Parameters!$B$59,4)*VLOOKUP(Q16,Parameters!$B$61:$C$62,2,0)+MID(Parameters!$B$59,9,4)*ABS(H16)</f>
        <v>2.2598228822613371E-2</v>
      </c>
      <c r="W16" s="43">
        <f t="shared" si="5"/>
        <v>225982.28822613371</v>
      </c>
      <c r="Y16" s="74">
        <f>MAX(V16,IF(Q16="Unsecured",Parameters!$C$67,Parameters!$C$68))</f>
        <v>0.03</v>
      </c>
      <c r="Z16" s="43">
        <f t="shared" si="6"/>
        <v>300000</v>
      </c>
      <c r="AB16" s="74" t="str">
        <f t="shared" si="7"/>
        <v>OK</v>
      </c>
      <c r="AC16" s="43" t="str">
        <f t="shared" si="0"/>
        <v>OK</v>
      </c>
    </row>
    <row r="17" spans="2:29" x14ac:dyDescent="0.35">
      <c r="B17" s="15" t="str">
        <f>Revised_Data!B17</f>
        <v>AVILA</v>
      </c>
      <c r="C17" s="11">
        <f>Revised_Data!C17</f>
        <v>59</v>
      </c>
      <c r="D17" s="10" t="str">
        <f>Revised_Data!D17</f>
        <v>M</v>
      </c>
      <c r="E17" s="10" t="str">
        <f>Revised_Data!E17</f>
        <v>Vehicle Loan</v>
      </c>
      <c r="F17" s="11">
        <f>Revised_Data!F17</f>
        <v>9000000</v>
      </c>
      <c r="G17" s="12" t="str">
        <f>Revised_Data!G17</f>
        <v>Yes</v>
      </c>
      <c r="H17" s="77">
        <f>Revised_Data!H17</f>
        <v>1.704851169496554</v>
      </c>
      <c r="J17" s="74">
        <f>Parameters!$C$3</f>
        <v>7.0000000000000007E-2</v>
      </c>
      <c r="K17" s="74">
        <f>VLOOKUP(E17,Parameters!$B$5:$C$8,2,0)</f>
        <v>0.06</v>
      </c>
      <c r="L17" s="74">
        <f>IF(F17&lt;=Parameters!$A$10,Parameters!$C$10,IF(F17&lt;=Parameters!$A$11,Parameters!$C$11,Parameters!$C$11+INT((F17-Parameters!$A$11)/Parameters!$A$12)*Parameters!$C$12))</f>
        <v>0</v>
      </c>
      <c r="M17" s="74">
        <f>VLOOKUP(G17,Parameters!$B$14:$C$15,2,0)</f>
        <v>0.04</v>
      </c>
      <c r="N17" s="72">
        <f t="shared" si="1"/>
        <v>0.09</v>
      </c>
      <c r="P17" s="9">
        <f t="shared" si="2"/>
        <v>810000</v>
      </c>
      <c r="Q17" s="10" t="str">
        <f>VLOOKUP(E17,Parameters!$B$51:$C$54,2,0)</f>
        <v>Secured</v>
      </c>
      <c r="R17" s="50">
        <f>VLOOKUP(C17,Parameters!$E$4:$G$47,IF(D17="M",2,3),0)</f>
        <v>8.2789999999999999</v>
      </c>
      <c r="S17" s="11">
        <f t="shared" si="3"/>
        <v>74511</v>
      </c>
      <c r="T17" s="12">
        <f>VLOOKUP(S17,Parameters!$B$40:$C$44,2,1)</f>
        <v>0.35</v>
      </c>
      <c r="U17" s="52">
        <f t="shared" si="4"/>
        <v>26078.85</v>
      </c>
      <c r="V17" s="12">
        <f>LEFT(Parameters!$B$59,4)*VLOOKUP(Q17,Parameters!$B$61:$C$62,2,0)+MID(Parameters!$B$59,9,4)*ABS(H17)</f>
        <v>2.7048511694965541E-2</v>
      </c>
      <c r="W17" s="43">
        <f t="shared" si="5"/>
        <v>243436.60525468987</v>
      </c>
      <c r="Y17" s="74">
        <f>MAX(V17,IF(Q17="Unsecured",Parameters!$C$67,Parameters!$C$68))</f>
        <v>2.7048511694965541E-2</v>
      </c>
      <c r="Z17" s="43">
        <f t="shared" si="6"/>
        <v>243436.60525468987</v>
      </c>
      <c r="AB17" s="74" t="str">
        <f t="shared" si="7"/>
        <v>OK</v>
      </c>
      <c r="AC17" s="43" t="str">
        <f t="shared" si="0"/>
        <v>OK</v>
      </c>
    </row>
    <row r="18" spans="2:29" x14ac:dyDescent="0.35">
      <c r="B18" s="15" t="str">
        <f>Revised_Data!B18</f>
        <v>AYALA</v>
      </c>
      <c r="C18" s="11">
        <f>Revised_Data!C18</f>
        <v>30</v>
      </c>
      <c r="D18" s="10" t="str">
        <f>Revised_Data!D18</f>
        <v>M</v>
      </c>
      <c r="E18" s="10" t="str">
        <f>Revised_Data!E18</f>
        <v>Personal Loan</v>
      </c>
      <c r="F18" s="11">
        <f>Revised_Data!F18</f>
        <v>13000000</v>
      </c>
      <c r="G18" s="12" t="str">
        <f>Revised_Data!G18</f>
        <v>No</v>
      </c>
      <c r="H18" s="77">
        <f>Revised_Data!H18</f>
        <v>-1.9498275450587499</v>
      </c>
      <c r="J18" s="74">
        <f>Parameters!$C$3</f>
        <v>7.0000000000000007E-2</v>
      </c>
      <c r="K18" s="74">
        <f>VLOOKUP(E18,Parameters!$B$5:$C$8,2,0)</f>
        <v>0.1</v>
      </c>
      <c r="L18" s="74">
        <f>IF(F18&lt;=Parameters!$A$10,Parameters!$C$10,IF(F18&lt;=Parameters!$A$11,Parameters!$C$11,Parameters!$C$11+INT((F18-Parameters!$A$11)/Parameters!$A$12)*Parameters!$C$12))</f>
        <v>8.0000000000000002E-3</v>
      </c>
      <c r="M18" s="74">
        <f>VLOOKUP(G18,Parameters!$B$14:$C$15,2,0)</f>
        <v>0</v>
      </c>
      <c r="N18" s="72">
        <f t="shared" si="1"/>
        <v>0.16200000000000001</v>
      </c>
      <c r="P18" s="9">
        <f t="shared" si="2"/>
        <v>2106000</v>
      </c>
      <c r="Q18" s="10" t="str">
        <f>VLOOKUP(E18,Parameters!$B$51:$C$54,2,0)</f>
        <v>Unsecured</v>
      </c>
      <c r="R18" s="50">
        <f>VLOOKUP(C18,Parameters!$E$4:$G$47,IF(D18="M",2,3),0)</f>
        <v>4.0469999999999997</v>
      </c>
      <c r="S18" s="11">
        <f t="shared" si="3"/>
        <v>52610.999999999993</v>
      </c>
      <c r="T18" s="12">
        <f>VLOOKUP(S18,Parameters!$B$40:$C$44,2,1)</f>
        <v>0.375</v>
      </c>
      <c r="U18" s="52">
        <f t="shared" si="4"/>
        <v>19729.124999999996</v>
      </c>
      <c r="V18" s="12">
        <f>LEFT(Parameters!$B$59,4)*VLOOKUP(Q18,Parameters!$B$61:$C$62,2,0)+MID(Parameters!$B$59,9,4)*ABS(H18)</f>
        <v>3.9498275450587497E-2</v>
      </c>
      <c r="W18" s="43">
        <f t="shared" si="5"/>
        <v>513477.58085763745</v>
      </c>
      <c r="Y18" s="74">
        <f>MAX(V18,IF(Q18="Unsecured",Parameters!$C$67,Parameters!$C$68))</f>
        <v>3.9498275450587497E-2</v>
      </c>
      <c r="Z18" s="43">
        <f t="shared" si="6"/>
        <v>513477.58085763745</v>
      </c>
      <c r="AB18" s="74" t="str">
        <f t="shared" si="7"/>
        <v>OK</v>
      </c>
      <c r="AC18" s="43" t="str">
        <f t="shared" si="0"/>
        <v>OK</v>
      </c>
    </row>
    <row r="19" spans="2:29" x14ac:dyDescent="0.35">
      <c r="B19" s="15" t="str">
        <f>Revised_Data!B19</f>
        <v>BAILEY</v>
      </c>
      <c r="C19" s="11">
        <f>Revised_Data!C19</f>
        <v>24</v>
      </c>
      <c r="D19" s="10" t="str">
        <f>Revised_Data!D19</f>
        <v>F</v>
      </c>
      <c r="E19" s="10" t="str">
        <f>Revised_Data!E19</f>
        <v>Home Loan</v>
      </c>
      <c r="F19" s="11">
        <f>Revised_Data!F19</f>
        <v>13000000</v>
      </c>
      <c r="G19" s="12" t="str">
        <f>Revised_Data!G19</f>
        <v>No</v>
      </c>
      <c r="H19" s="77">
        <f>Revised_Data!H19</f>
        <v>1.1108306892539845</v>
      </c>
      <c r="J19" s="74">
        <f>Parameters!$C$3</f>
        <v>7.0000000000000007E-2</v>
      </c>
      <c r="K19" s="74">
        <f>VLOOKUP(E19,Parameters!$B$5:$C$8,2,0)</f>
        <v>0.04</v>
      </c>
      <c r="L19" s="74">
        <f>IF(F19&lt;=Parameters!$A$10,Parameters!$C$10,IF(F19&lt;=Parameters!$A$11,Parameters!$C$11,Parameters!$C$11+INT((F19-Parameters!$A$11)/Parameters!$A$12)*Parameters!$C$12))</f>
        <v>8.0000000000000002E-3</v>
      </c>
      <c r="M19" s="74">
        <f>VLOOKUP(G19,Parameters!$B$14:$C$15,2,0)</f>
        <v>0</v>
      </c>
      <c r="N19" s="72">
        <f t="shared" si="1"/>
        <v>0.10200000000000001</v>
      </c>
      <c r="P19" s="9">
        <f t="shared" si="2"/>
        <v>1326000</v>
      </c>
      <c r="Q19" s="10" t="str">
        <f>VLOOKUP(E19,Parameters!$B$51:$C$54,2,0)</f>
        <v>Secured</v>
      </c>
      <c r="R19" s="50">
        <f>VLOOKUP(C19,Parameters!$E$4:$G$47,IF(D19="M",2,3),0)</f>
        <v>3.2410000000000001</v>
      </c>
      <c r="S19" s="11">
        <f t="shared" si="3"/>
        <v>42133</v>
      </c>
      <c r="T19" s="12">
        <f>VLOOKUP(S19,Parameters!$B$40:$C$44,2,1)</f>
        <v>0.375</v>
      </c>
      <c r="U19" s="52">
        <f t="shared" si="4"/>
        <v>15799.875</v>
      </c>
      <c r="V19" s="12">
        <f>LEFT(Parameters!$B$59,4)*VLOOKUP(Q19,Parameters!$B$61:$C$62,2,0)+MID(Parameters!$B$59,9,4)*ABS(H19)</f>
        <v>2.1108306892539848E-2</v>
      </c>
      <c r="W19" s="43">
        <f t="shared" si="5"/>
        <v>274407.98960301804</v>
      </c>
      <c r="Y19" s="74">
        <f>MAX(V19,IF(Q19="Unsecured",Parameters!$C$67,Parameters!$C$68))</f>
        <v>2.1108306892539848E-2</v>
      </c>
      <c r="Z19" s="43">
        <f t="shared" si="6"/>
        <v>274407.98960301804</v>
      </c>
      <c r="AB19" s="74" t="str">
        <f t="shared" si="7"/>
        <v>OK</v>
      </c>
      <c r="AC19" s="43" t="str">
        <f t="shared" si="0"/>
        <v>OK</v>
      </c>
    </row>
    <row r="20" spans="2:29" x14ac:dyDescent="0.35">
      <c r="B20" s="15" t="str">
        <f>Revised_Data!B20</f>
        <v>BAKER</v>
      </c>
      <c r="C20" s="11">
        <f>Revised_Data!C20</f>
        <v>46</v>
      </c>
      <c r="D20" s="10" t="str">
        <f>Revised_Data!D20</f>
        <v>F</v>
      </c>
      <c r="E20" s="10" t="str">
        <f>Revised_Data!E20</f>
        <v>Vehicle Loan</v>
      </c>
      <c r="F20" s="11">
        <f>Revised_Data!F20</f>
        <v>11000000</v>
      </c>
      <c r="G20" s="12" t="str">
        <f>Revised_Data!G20</f>
        <v>No</v>
      </c>
      <c r="H20" s="77">
        <f>Revised_Data!H20</f>
        <v>-0.4869390898787514</v>
      </c>
      <c r="J20" s="74">
        <f>Parameters!$C$3</f>
        <v>7.0000000000000007E-2</v>
      </c>
      <c r="K20" s="74">
        <f>VLOOKUP(E20,Parameters!$B$5:$C$8,2,0)</f>
        <v>0.06</v>
      </c>
      <c r="L20" s="74">
        <f>IF(F20&lt;=Parameters!$A$10,Parameters!$C$10,IF(F20&lt;=Parameters!$A$11,Parameters!$C$11,Parameters!$C$11+INT((F20-Parameters!$A$11)/Parameters!$A$12)*Parameters!$C$12))</f>
        <v>6.0000000000000001E-3</v>
      </c>
      <c r="M20" s="74">
        <f>VLOOKUP(G20,Parameters!$B$14:$C$15,2,0)</f>
        <v>0</v>
      </c>
      <c r="N20" s="72">
        <f t="shared" si="1"/>
        <v>0.124</v>
      </c>
      <c r="P20" s="9">
        <f t="shared" si="2"/>
        <v>1364000</v>
      </c>
      <c r="Q20" s="10" t="str">
        <f>VLOOKUP(E20,Parameters!$B$51:$C$54,2,0)</f>
        <v>Secured</v>
      </c>
      <c r="R20" s="50">
        <f>VLOOKUP(C20,Parameters!$E$4:$G$47,IF(D20="M",2,3),0)</f>
        <v>5.577024999999999</v>
      </c>
      <c r="S20" s="11">
        <f t="shared" si="3"/>
        <v>61347.274999999994</v>
      </c>
      <c r="T20" s="12">
        <f>VLOOKUP(S20,Parameters!$B$40:$C$44,2,1)</f>
        <v>0.35</v>
      </c>
      <c r="U20" s="52">
        <f t="shared" si="4"/>
        <v>21471.546249999996</v>
      </c>
      <c r="V20" s="12">
        <f>LEFT(Parameters!$B$59,4)*VLOOKUP(Q20,Parameters!$B$61:$C$62,2,0)+MID(Parameters!$B$59,9,4)*ABS(H20)</f>
        <v>1.4869390898787515E-2</v>
      </c>
      <c r="W20" s="43">
        <f t="shared" si="5"/>
        <v>163563.29988666266</v>
      </c>
      <c r="Y20" s="74">
        <f>MAX(V20,IF(Q20="Unsecured",Parameters!$C$67,Parameters!$C$68))</f>
        <v>1.4999999999999999E-2</v>
      </c>
      <c r="Z20" s="43">
        <f t="shared" si="6"/>
        <v>165000</v>
      </c>
      <c r="AB20" s="74" t="str">
        <f t="shared" si="7"/>
        <v>OK</v>
      </c>
      <c r="AC20" s="43" t="str">
        <f t="shared" si="0"/>
        <v>OK</v>
      </c>
    </row>
    <row r="21" spans="2:29" x14ac:dyDescent="0.35">
      <c r="B21" s="15" t="str">
        <f>Revised_Data!B21</f>
        <v>BALDWIN</v>
      </c>
      <c r="C21" s="11">
        <f>Revised_Data!C21</f>
        <v>27</v>
      </c>
      <c r="D21" s="10" t="str">
        <f>Revised_Data!D21</f>
        <v>M</v>
      </c>
      <c r="E21" s="10" t="str">
        <f>Revised_Data!E21</f>
        <v>Vehicle Loan</v>
      </c>
      <c r="F21" s="11">
        <f>Revised_Data!F21</f>
        <v>11000000</v>
      </c>
      <c r="G21" s="12" t="str">
        <f>Revised_Data!G21</f>
        <v>No</v>
      </c>
      <c r="H21" s="77">
        <f>Revised_Data!H21</f>
        <v>-0.63516689881952693</v>
      </c>
      <c r="J21" s="74">
        <f>Parameters!$C$3</f>
        <v>7.0000000000000007E-2</v>
      </c>
      <c r="K21" s="74">
        <f>VLOOKUP(E21,Parameters!$B$5:$C$8,2,0)</f>
        <v>0.06</v>
      </c>
      <c r="L21" s="74">
        <f>IF(F21&lt;=Parameters!$A$10,Parameters!$C$10,IF(F21&lt;=Parameters!$A$11,Parameters!$C$11,Parameters!$C$11+INT((F21-Parameters!$A$11)/Parameters!$A$12)*Parameters!$C$12))</f>
        <v>6.0000000000000001E-3</v>
      </c>
      <c r="M21" s="74">
        <f>VLOOKUP(G21,Parameters!$B$14:$C$15,2,0)</f>
        <v>0</v>
      </c>
      <c r="N21" s="72">
        <f t="shared" si="1"/>
        <v>0.124</v>
      </c>
      <c r="P21" s="9">
        <f t="shared" si="2"/>
        <v>1364000</v>
      </c>
      <c r="Q21" s="10" t="str">
        <f>VLOOKUP(E21,Parameters!$B$51:$C$54,2,0)</f>
        <v>Secured</v>
      </c>
      <c r="R21" s="50">
        <f>VLOOKUP(C21,Parameters!$E$4:$G$47,IF(D21="M",2,3),0)</f>
        <v>3.758</v>
      </c>
      <c r="S21" s="11">
        <f t="shared" si="3"/>
        <v>41338</v>
      </c>
      <c r="T21" s="12">
        <f>VLOOKUP(S21,Parameters!$B$40:$C$44,2,1)</f>
        <v>0.375</v>
      </c>
      <c r="U21" s="52">
        <f t="shared" si="4"/>
        <v>15501.75</v>
      </c>
      <c r="V21" s="12">
        <f>LEFT(Parameters!$B$59,4)*VLOOKUP(Q21,Parameters!$B$61:$C$62,2,0)+MID(Parameters!$B$59,9,4)*ABS(H21)</f>
        <v>1.6351668988195268E-2</v>
      </c>
      <c r="W21" s="43">
        <f t="shared" si="5"/>
        <v>179868.35887014796</v>
      </c>
      <c r="Y21" s="74">
        <f>MAX(V21,IF(Q21="Unsecured",Parameters!$C$67,Parameters!$C$68))</f>
        <v>1.6351668988195268E-2</v>
      </c>
      <c r="Z21" s="43">
        <f t="shared" si="6"/>
        <v>179868.35887014796</v>
      </c>
      <c r="AB21" s="74" t="str">
        <f t="shared" si="7"/>
        <v>OK</v>
      </c>
      <c r="AC21" s="43" t="str">
        <f t="shared" si="0"/>
        <v>OK</v>
      </c>
    </row>
    <row r="22" spans="2:29" x14ac:dyDescent="0.35">
      <c r="B22" s="15" t="str">
        <f>Revised_Data!B22</f>
        <v>BANKS</v>
      </c>
      <c r="C22" s="11">
        <f>Revised_Data!C22</f>
        <v>27</v>
      </c>
      <c r="D22" s="10" t="str">
        <f>Revised_Data!D22</f>
        <v>M</v>
      </c>
      <c r="E22" s="10" t="str">
        <f>Revised_Data!E22</f>
        <v>Personal Loan</v>
      </c>
      <c r="F22" s="11">
        <f>Revised_Data!F22</f>
        <v>10000000</v>
      </c>
      <c r="G22" s="12" t="str">
        <f>Revised_Data!G22</f>
        <v>No</v>
      </c>
      <c r="H22" s="77">
        <f>Revised_Data!H22</f>
        <v>-0.34206237560412306</v>
      </c>
      <c r="J22" s="74">
        <f>Parameters!$C$3</f>
        <v>7.0000000000000007E-2</v>
      </c>
      <c r="K22" s="74">
        <f>VLOOKUP(E22,Parameters!$B$5:$C$8,2,0)</f>
        <v>0.1</v>
      </c>
      <c r="L22" s="74">
        <f>IF(F22&lt;=Parameters!$A$10,Parameters!$C$10,IF(F22&lt;=Parameters!$A$11,Parameters!$C$11,Parameters!$C$11+INT((F22-Parameters!$A$11)/Parameters!$A$12)*Parameters!$C$12))</f>
        <v>5.0000000000000001E-3</v>
      </c>
      <c r="M22" s="74">
        <f>VLOOKUP(G22,Parameters!$B$14:$C$15,2,0)</f>
        <v>0</v>
      </c>
      <c r="N22" s="72">
        <f t="shared" si="1"/>
        <v>0.16500000000000001</v>
      </c>
      <c r="P22" s="9">
        <f t="shared" si="2"/>
        <v>1650000</v>
      </c>
      <c r="Q22" s="10" t="str">
        <f>VLOOKUP(E22,Parameters!$B$51:$C$54,2,0)</f>
        <v>Unsecured</v>
      </c>
      <c r="R22" s="50">
        <f>VLOOKUP(C22,Parameters!$E$4:$G$47,IF(D22="M",2,3),0)</f>
        <v>3.758</v>
      </c>
      <c r="S22" s="11">
        <f t="shared" si="3"/>
        <v>37580</v>
      </c>
      <c r="T22" s="12">
        <f>VLOOKUP(S22,Parameters!$B$40:$C$44,2,1)</f>
        <v>0.375</v>
      </c>
      <c r="U22" s="52">
        <f t="shared" si="4"/>
        <v>14092.5</v>
      </c>
      <c r="V22" s="12">
        <f>LEFT(Parameters!$B$59,4)*VLOOKUP(Q22,Parameters!$B$61:$C$62,2,0)+MID(Parameters!$B$59,9,4)*ABS(H22)</f>
        <v>2.3420623756041231E-2</v>
      </c>
      <c r="W22" s="43">
        <f t="shared" si="5"/>
        <v>234206.23756041232</v>
      </c>
      <c r="Y22" s="74">
        <f>MAX(V22,IF(Q22="Unsecured",Parameters!$C$67,Parameters!$C$68))</f>
        <v>0.03</v>
      </c>
      <c r="Z22" s="43">
        <f t="shared" si="6"/>
        <v>300000</v>
      </c>
      <c r="AB22" s="74" t="str">
        <f t="shared" si="7"/>
        <v>OK</v>
      </c>
      <c r="AC22" s="43" t="str">
        <f t="shared" si="0"/>
        <v>OK</v>
      </c>
    </row>
    <row r="23" spans="2:29" x14ac:dyDescent="0.35">
      <c r="B23" s="15" t="str">
        <f>Revised_Data!B23</f>
        <v>BARBER</v>
      </c>
      <c r="C23" s="11">
        <f>Revised_Data!C23</f>
        <v>45</v>
      </c>
      <c r="D23" s="10" t="str">
        <f>Revised_Data!D23</f>
        <v>F</v>
      </c>
      <c r="E23" s="10" t="str">
        <f>Revised_Data!E23</f>
        <v>Education Loan</v>
      </c>
      <c r="F23" s="11">
        <f>Revised_Data!F23</f>
        <v>13000000</v>
      </c>
      <c r="G23" s="12" t="str">
        <f>Revised_Data!G23</f>
        <v>No</v>
      </c>
      <c r="H23" s="77">
        <f>Revised_Data!H23</f>
        <v>-0.53936173991096703</v>
      </c>
      <c r="J23" s="74">
        <f>Parameters!$C$3</f>
        <v>7.0000000000000007E-2</v>
      </c>
      <c r="K23" s="74">
        <f>VLOOKUP(E23,Parameters!$B$5:$C$8,2,0)</f>
        <v>0.08</v>
      </c>
      <c r="L23" s="74">
        <f>IF(F23&lt;=Parameters!$A$10,Parameters!$C$10,IF(F23&lt;=Parameters!$A$11,Parameters!$C$11,Parameters!$C$11+INT((F23-Parameters!$A$11)/Parameters!$A$12)*Parameters!$C$12))</f>
        <v>8.0000000000000002E-3</v>
      </c>
      <c r="M23" s="74">
        <f>VLOOKUP(G23,Parameters!$B$14:$C$15,2,0)</f>
        <v>0</v>
      </c>
      <c r="N23" s="72">
        <f t="shared" si="1"/>
        <v>0.14200000000000002</v>
      </c>
      <c r="P23" s="9">
        <f t="shared" si="2"/>
        <v>1846000.0000000002</v>
      </c>
      <c r="Q23" s="10" t="str">
        <f>VLOOKUP(E23,Parameters!$B$51:$C$54,2,0)</f>
        <v>Unsecured</v>
      </c>
      <c r="R23" s="50">
        <f>VLOOKUP(C23,Parameters!$E$4:$G$47,IF(D23="M",2,3),0)</f>
        <v>5.4409999999999998</v>
      </c>
      <c r="S23" s="11">
        <f t="shared" si="3"/>
        <v>70733</v>
      </c>
      <c r="T23" s="12">
        <f>VLOOKUP(S23,Parameters!$B$40:$C$44,2,1)</f>
        <v>0.35</v>
      </c>
      <c r="U23" s="52">
        <f t="shared" si="4"/>
        <v>24756.55</v>
      </c>
      <c r="V23" s="12">
        <f>LEFT(Parameters!$B$59,4)*VLOOKUP(Q23,Parameters!$B$61:$C$62,2,0)+MID(Parameters!$B$59,9,4)*ABS(H23)</f>
        <v>2.5393617399109669E-2</v>
      </c>
      <c r="W23" s="43">
        <f t="shared" si="5"/>
        <v>330117.02618842572</v>
      </c>
      <c r="Y23" s="74">
        <f>MAX(V23,IF(Q23="Unsecured",Parameters!$C$67,Parameters!$C$68))</f>
        <v>0.03</v>
      </c>
      <c r="Z23" s="43">
        <f t="shared" si="6"/>
        <v>390000</v>
      </c>
      <c r="AB23" s="74" t="str">
        <f t="shared" si="7"/>
        <v>OK</v>
      </c>
      <c r="AC23" s="43" t="str">
        <f t="shared" si="0"/>
        <v>OK</v>
      </c>
    </row>
    <row r="24" spans="2:29" x14ac:dyDescent="0.35">
      <c r="B24" s="15" t="str">
        <f>Revised_Data!B24</f>
        <v>BARKER</v>
      </c>
      <c r="C24" s="11">
        <f>Revised_Data!C24</f>
        <v>44</v>
      </c>
      <c r="D24" s="10" t="str">
        <f>Revised_Data!D24</f>
        <v>F</v>
      </c>
      <c r="E24" s="10" t="str">
        <f>Revised_Data!E24</f>
        <v>Personal Loan</v>
      </c>
      <c r="F24" s="11">
        <f>Revised_Data!F24</f>
        <v>10000000</v>
      </c>
      <c r="G24" s="12" t="str">
        <f>Revised_Data!G24</f>
        <v>No</v>
      </c>
      <c r="H24" s="77">
        <f>Revised_Data!H24</f>
        <v>-1.2532378408301672</v>
      </c>
      <c r="J24" s="74">
        <f>Parameters!$C$3</f>
        <v>7.0000000000000007E-2</v>
      </c>
      <c r="K24" s="74">
        <f>VLOOKUP(E24,Parameters!$B$5:$C$8,2,0)</f>
        <v>0.1</v>
      </c>
      <c r="L24" s="74">
        <f>IF(F24&lt;=Parameters!$A$10,Parameters!$C$10,IF(F24&lt;=Parameters!$A$11,Parameters!$C$11,Parameters!$C$11+INT((F24-Parameters!$A$11)/Parameters!$A$12)*Parameters!$C$12))</f>
        <v>5.0000000000000001E-3</v>
      </c>
      <c r="M24" s="74">
        <f>VLOOKUP(G24,Parameters!$B$14:$C$15,2,0)</f>
        <v>0</v>
      </c>
      <c r="N24" s="72">
        <f t="shared" si="1"/>
        <v>0.16500000000000001</v>
      </c>
      <c r="P24" s="9">
        <f t="shared" si="2"/>
        <v>1650000</v>
      </c>
      <c r="Q24" s="10" t="str">
        <f>VLOOKUP(E24,Parameters!$B$51:$C$54,2,0)</f>
        <v>Unsecured</v>
      </c>
      <c r="R24" s="50">
        <f>VLOOKUP(C24,Parameters!$E$4:$G$47,IF(D24="M",2,3),0)</f>
        <v>5.3079999999999998</v>
      </c>
      <c r="S24" s="11">
        <f t="shared" si="3"/>
        <v>53080</v>
      </c>
      <c r="T24" s="12">
        <f>VLOOKUP(S24,Parameters!$B$40:$C$44,2,1)</f>
        <v>0.375</v>
      </c>
      <c r="U24" s="52">
        <f t="shared" si="4"/>
        <v>19905</v>
      </c>
      <c r="V24" s="12">
        <f>LEFT(Parameters!$B$59,4)*VLOOKUP(Q24,Parameters!$B$61:$C$62,2,0)+MID(Parameters!$B$59,9,4)*ABS(H24)</f>
        <v>3.2532378408301671E-2</v>
      </c>
      <c r="W24" s="43">
        <f t="shared" si="5"/>
        <v>325323.78408301668</v>
      </c>
      <c r="Y24" s="74">
        <f>MAX(V24,IF(Q24="Unsecured",Parameters!$C$67,Parameters!$C$68))</f>
        <v>3.2532378408301671E-2</v>
      </c>
      <c r="Z24" s="43">
        <f t="shared" si="6"/>
        <v>325323.78408301668</v>
      </c>
      <c r="AB24" s="74" t="str">
        <f t="shared" si="7"/>
        <v>OK</v>
      </c>
      <c r="AC24" s="43" t="str">
        <f t="shared" si="0"/>
        <v>OK</v>
      </c>
    </row>
    <row r="25" spans="2:29" x14ac:dyDescent="0.35">
      <c r="B25" s="15" t="str">
        <f>Revised_Data!B25</f>
        <v>BARNES</v>
      </c>
      <c r="C25" s="11">
        <f>Revised_Data!C25</f>
        <v>29</v>
      </c>
      <c r="D25" s="10" t="str">
        <f>Revised_Data!D25</f>
        <v>M</v>
      </c>
      <c r="E25" s="10" t="str">
        <f>Revised_Data!E25</f>
        <v>Vehicle Loan</v>
      </c>
      <c r="F25" s="11">
        <f>Revised_Data!F25</f>
        <v>14000000</v>
      </c>
      <c r="G25" s="12" t="str">
        <f>Revised_Data!G25</f>
        <v>No</v>
      </c>
      <c r="H25" s="77">
        <f>Revised_Data!H25</f>
        <v>2.1014225580258332E-2</v>
      </c>
      <c r="J25" s="74">
        <f>Parameters!$C$3</f>
        <v>7.0000000000000007E-2</v>
      </c>
      <c r="K25" s="74">
        <f>VLOOKUP(E25,Parameters!$B$5:$C$8,2,0)</f>
        <v>0.06</v>
      </c>
      <c r="L25" s="74">
        <f>IF(F25&lt;=Parameters!$A$10,Parameters!$C$10,IF(F25&lt;=Parameters!$A$11,Parameters!$C$11,Parameters!$C$11+INT((F25-Parameters!$A$11)/Parameters!$A$12)*Parameters!$C$12))</f>
        <v>9.0000000000000011E-3</v>
      </c>
      <c r="M25" s="74">
        <f>VLOOKUP(G25,Parameters!$B$14:$C$15,2,0)</f>
        <v>0</v>
      </c>
      <c r="N25" s="72">
        <f t="shared" si="1"/>
        <v>0.121</v>
      </c>
      <c r="P25" s="9">
        <f t="shared" si="2"/>
        <v>1694000</v>
      </c>
      <c r="Q25" s="10" t="str">
        <f>VLOOKUP(E25,Parameters!$B$51:$C$54,2,0)</f>
        <v>Secured</v>
      </c>
      <c r="R25" s="50">
        <f>VLOOKUP(C25,Parameters!$E$4:$G$47,IF(D25="M",2,3),0)</f>
        <v>3.948</v>
      </c>
      <c r="S25" s="11">
        <f t="shared" si="3"/>
        <v>55272</v>
      </c>
      <c r="T25" s="12">
        <f>VLOOKUP(S25,Parameters!$B$40:$C$44,2,1)</f>
        <v>0.375</v>
      </c>
      <c r="U25" s="52">
        <f t="shared" si="4"/>
        <v>20727</v>
      </c>
      <c r="V25" s="12">
        <f>LEFT(Parameters!$B$59,4)*VLOOKUP(Q25,Parameters!$B$61:$C$62,2,0)+MID(Parameters!$B$59,9,4)*ABS(H25)</f>
        <v>1.0210142255802584E-2</v>
      </c>
      <c r="W25" s="43">
        <f t="shared" si="5"/>
        <v>142941.99158123619</v>
      </c>
      <c r="Y25" s="74">
        <f>MAX(V25,IF(Q25="Unsecured",Parameters!$C$67,Parameters!$C$68))</f>
        <v>1.4999999999999999E-2</v>
      </c>
      <c r="Z25" s="43">
        <f t="shared" si="6"/>
        <v>210000</v>
      </c>
      <c r="AB25" s="74" t="str">
        <f t="shared" si="7"/>
        <v>OK</v>
      </c>
      <c r="AC25" s="43" t="str">
        <f t="shared" si="0"/>
        <v>OK</v>
      </c>
    </row>
    <row r="26" spans="2:29" x14ac:dyDescent="0.35">
      <c r="B26" s="15" t="str">
        <f>Revised_Data!B26</f>
        <v>BARNETT</v>
      </c>
      <c r="C26" s="11">
        <f>Revised_Data!C26</f>
        <v>30</v>
      </c>
      <c r="D26" s="10" t="str">
        <f>Revised_Data!D26</f>
        <v>M</v>
      </c>
      <c r="E26" s="10" t="str">
        <f>Revised_Data!E26</f>
        <v>Education Loan</v>
      </c>
      <c r="F26" s="11">
        <f>Revised_Data!F26</f>
        <v>11000000</v>
      </c>
      <c r="G26" s="12" t="str">
        <f>Revised_Data!G26</f>
        <v>No</v>
      </c>
      <c r="H26" s="77">
        <f>Revised_Data!H26</f>
        <v>-0.77461629926297804</v>
      </c>
      <c r="J26" s="74">
        <f>Parameters!$C$3</f>
        <v>7.0000000000000007E-2</v>
      </c>
      <c r="K26" s="74">
        <f>VLOOKUP(E26,Parameters!$B$5:$C$8,2,0)</f>
        <v>0.08</v>
      </c>
      <c r="L26" s="74">
        <f>IF(F26&lt;=Parameters!$A$10,Parameters!$C$10,IF(F26&lt;=Parameters!$A$11,Parameters!$C$11,Parameters!$C$11+INT((F26-Parameters!$A$11)/Parameters!$A$12)*Parameters!$C$12))</f>
        <v>6.0000000000000001E-3</v>
      </c>
      <c r="M26" s="74">
        <f>VLOOKUP(G26,Parameters!$B$14:$C$15,2,0)</f>
        <v>0</v>
      </c>
      <c r="N26" s="72">
        <f t="shared" si="1"/>
        <v>0.14400000000000002</v>
      </c>
      <c r="P26" s="9">
        <f t="shared" si="2"/>
        <v>1584000.0000000002</v>
      </c>
      <c r="Q26" s="10" t="str">
        <f>VLOOKUP(E26,Parameters!$B$51:$C$54,2,0)</f>
        <v>Unsecured</v>
      </c>
      <c r="R26" s="50">
        <f>VLOOKUP(C26,Parameters!$E$4:$G$47,IF(D26="M",2,3),0)</f>
        <v>4.0469999999999997</v>
      </c>
      <c r="S26" s="11">
        <f t="shared" si="3"/>
        <v>44517</v>
      </c>
      <c r="T26" s="12">
        <f>VLOOKUP(S26,Parameters!$B$40:$C$44,2,1)</f>
        <v>0.375</v>
      </c>
      <c r="U26" s="52">
        <f t="shared" si="4"/>
        <v>16693.875</v>
      </c>
      <c r="V26" s="12">
        <f>LEFT(Parameters!$B$59,4)*VLOOKUP(Q26,Parameters!$B$61:$C$62,2,0)+MID(Parameters!$B$59,9,4)*ABS(H26)</f>
        <v>2.7746162992629782E-2</v>
      </c>
      <c r="W26" s="43">
        <f t="shared" si="5"/>
        <v>305207.79291892762</v>
      </c>
      <c r="Y26" s="74">
        <f>MAX(V26,IF(Q26="Unsecured",Parameters!$C$67,Parameters!$C$68))</f>
        <v>0.03</v>
      </c>
      <c r="Z26" s="43">
        <f t="shared" si="6"/>
        <v>330000</v>
      </c>
      <c r="AB26" s="74" t="str">
        <f t="shared" si="7"/>
        <v>OK</v>
      </c>
      <c r="AC26" s="43" t="str">
        <f t="shared" si="0"/>
        <v>OK</v>
      </c>
    </row>
    <row r="27" spans="2:29" x14ac:dyDescent="0.35">
      <c r="B27" s="15" t="str">
        <f>Revised_Data!B27</f>
        <v>BARRETT</v>
      </c>
      <c r="C27" s="11">
        <f>Revised_Data!C27</f>
        <v>39</v>
      </c>
      <c r="D27" s="10" t="str">
        <f>Revised_Data!D27</f>
        <v>F</v>
      </c>
      <c r="E27" s="10" t="str">
        <f>Revised_Data!E27</f>
        <v>Education Loan</v>
      </c>
      <c r="F27" s="11">
        <f>Revised_Data!F27</f>
        <v>9000000</v>
      </c>
      <c r="G27" s="12" t="str">
        <f>Revised_Data!G27</f>
        <v>No</v>
      </c>
      <c r="H27" s="77">
        <f>Revised_Data!H27</f>
        <v>-0.59918005076971403</v>
      </c>
      <c r="J27" s="74">
        <f>Parameters!$C$3</f>
        <v>7.0000000000000007E-2</v>
      </c>
      <c r="K27" s="74">
        <f>VLOOKUP(E27,Parameters!$B$5:$C$8,2,0)</f>
        <v>0.08</v>
      </c>
      <c r="L27" s="74">
        <f>IF(F27&lt;=Parameters!$A$10,Parameters!$C$10,IF(F27&lt;=Parameters!$A$11,Parameters!$C$11,Parameters!$C$11+INT((F27-Parameters!$A$11)/Parameters!$A$12)*Parameters!$C$12))</f>
        <v>0</v>
      </c>
      <c r="M27" s="74">
        <f>VLOOKUP(G27,Parameters!$B$14:$C$15,2,0)</f>
        <v>0</v>
      </c>
      <c r="N27" s="72">
        <f t="shared" si="1"/>
        <v>0.15000000000000002</v>
      </c>
      <c r="P27" s="9">
        <f t="shared" si="2"/>
        <v>1350000.0000000002</v>
      </c>
      <c r="Q27" s="10" t="str">
        <f>VLOOKUP(E27,Parameters!$B$51:$C$54,2,0)</f>
        <v>Unsecured</v>
      </c>
      <c r="R27" s="50">
        <f>VLOOKUP(C27,Parameters!$E$4:$G$47,IF(D27="M",2,3),0)</f>
        <v>4.6929999999999996</v>
      </c>
      <c r="S27" s="11">
        <f t="shared" si="3"/>
        <v>42237</v>
      </c>
      <c r="T27" s="12">
        <f>VLOOKUP(S27,Parameters!$B$40:$C$44,2,1)</f>
        <v>0.375</v>
      </c>
      <c r="U27" s="52">
        <f t="shared" si="4"/>
        <v>15838.875</v>
      </c>
      <c r="V27" s="12">
        <f>LEFT(Parameters!$B$59,4)*VLOOKUP(Q27,Parameters!$B$61:$C$62,2,0)+MID(Parameters!$B$59,9,4)*ABS(H27)</f>
        <v>2.599180050769714E-2</v>
      </c>
      <c r="W27" s="43">
        <f t="shared" si="5"/>
        <v>233926.20456927427</v>
      </c>
      <c r="Y27" s="74">
        <f>MAX(V27,IF(Q27="Unsecured",Parameters!$C$67,Parameters!$C$68))</f>
        <v>0.03</v>
      </c>
      <c r="Z27" s="43">
        <f t="shared" si="6"/>
        <v>270000</v>
      </c>
      <c r="AB27" s="74" t="str">
        <f t="shared" si="7"/>
        <v>OK</v>
      </c>
      <c r="AC27" s="43" t="str">
        <f t="shared" si="0"/>
        <v>OK</v>
      </c>
    </row>
    <row r="28" spans="2:29" x14ac:dyDescent="0.35">
      <c r="B28" s="15" t="str">
        <f>Revised_Data!B28</f>
        <v>BATES</v>
      </c>
      <c r="C28" s="11">
        <f>Revised_Data!C28</f>
        <v>49</v>
      </c>
      <c r="D28" s="10" t="str">
        <f>Revised_Data!D28</f>
        <v>M</v>
      </c>
      <c r="E28" s="10" t="str">
        <f>Revised_Data!E28</f>
        <v>Education Loan</v>
      </c>
      <c r="F28" s="11">
        <f>Revised_Data!F28</f>
        <v>12000000</v>
      </c>
      <c r="G28" s="12" t="str">
        <f>Revised_Data!G28</f>
        <v>No</v>
      </c>
      <c r="H28" s="77">
        <f>Revised_Data!H28</f>
        <v>1.6154231298223503</v>
      </c>
      <c r="J28" s="74">
        <f>Parameters!$C$3</f>
        <v>7.0000000000000007E-2</v>
      </c>
      <c r="K28" s="74">
        <f>VLOOKUP(E28,Parameters!$B$5:$C$8,2,0)</f>
        <v>0.08</v>
      </c>
      <c r="L28" s="74">
        <f>IF(F28&lt;=Parameters!$A$10,Parameters!$C$10,IF(F28&lt;=Parameters!$A$11,Parameters!$C$11,Parameters!$C$11+INT((F28-Parameters!$A$11)/Parameters!$A$12)*Parameters!$C$12))</f>
        <v>7.0000000000000001E-3</v>
      </c>
      <c r="M28" s="74">
        <f>VLOOKUP(G28,Parameters!$B$14:$C$15,2,0)</f>
        <v>0</v>
      </c>
      <c r="N28" s="72">
        <f t="shared" si="1"/>
        <v>0.14300000000000002</v>
      </c>
      <c r="P28" s="9">
        <f t="shared" si="2"/>
        <v>1716000.0000000002</v>
      </c>
      <c r="Q28" s="10" t="str">
        <f>VLOOKUP(E28,Parameters!$B$51:$C$54,2,0)</f>
        <v>Unsecured</v>
      </c>
      <c r="R28" s="50">
        <f>VLOOKUP(C28,Parameters!$E$4:$G$47,IF(D28="M",2,3),0)</f>
        <v>6.4669999999999996</v>
      </c>
      <c r="S28" s="11">
        <f t="shared" si="3"/>
        <v>77604</v>
      </c>
      <c r="T28" s="12">
        <f>VLOOKUP(S28,Parameters!$B$40:$C$44,2,1)</f>
        <v>0.35</v>
      </c>
      <c r="U28" s="52">
        <f t="shared" si="4"/>
        <v>27161.399999999998</v>
      </c>
      <c r="V28" s="12">
        <f>LEFT(Parameters!$B$59,4)*VLOOKUP(Q28,Parameters!$B$61:$C$62,2,0)+MID(Parameters!$B$59,9,4)*ABS(H28)</f>
        <v>3.6154231298223503E-2</v>
      </c>
      <c r="W28" s="43">
        <f t="shared" si="5"/>
        <v>433850.77557868202</v>
      </c>
      <c r="Y28" s="74">
        <f>MAX(V28,IF(Q28="Unsecured",Parameters!$C$67,Parameters!$C$68))</f>
        <v>3.6154231298223503E-2</v>
      </c>
      <c r="Z28" s="43">
        <f t="shared" si="6"/>
        <v>433850.77557868202</v>
      </c>
      <c r="AB28" s="74" t="str">
        <f t="shared" si="7"/>
        <v>OK</v>
      </c>
      <c r="AC28" s="43" t="str">
        <f t="shared" si="0"/>
        <v>OK</v>
      </c>
    </row>
    <row r="29" spans="2:29" x14ac:dyDescent="0.35">
      <c r="B29" s="15" t="str">
        <f>Revised_Data!B29</f>
        <v>BECK</v>
      </c>
      <c r="C29" s="11">
        <f>Revised_Data!C29</f>
        <v>28</v>
      </c>
      <c r="D29" s="10" t="str">
        <f>Revised_Data!D29</f>
        <v>F</v>
      </c>
      <c r="E29" s="10" t="str">
        <f>Revised_Data!E29</f>
        <v>Home Loan</v>
      </c>
      <c r="F29" s="11">
        <f>Revised_Data!F29</f>
        <v>10000000</v>
      </c>
      <c r="G29" s="12" t="str">
        <f>Revised_Data!G29</f>
        <v>No</v>
      </c>
      <c r="H29" s="77">
        <f>Revised_Data!H29</f>
        <v>0.14349649522104033</v>
      </c>
      <c r="J29" s="74">
        <f>Parameters!$C$3</f>
        <v>7.0000000000000007E-2</v>
      </c>
      <c r="K29" s="74">
        <f>VLOOKUP(E29,Parameters!$B$5:$C$8,2,0)</f>
        <v>0.04</v>
      </c>
      <c r="L29" s="74">
        <f>IF(F29&lt;=Parameters!$A$10,Parameters!$C$10,IF(F29&lt;=Parameters!$A$11,Parameters!$C$11,Parameters!$C$11+INT((F29-Parameters!$A$11)/Parameters!$A$12)*Parameters!$C$12))</f>
        <v>5.0000000000000001E-3</v>
      </c>
      <c r="M29" s="74">
        <f>VLOOKUP(G29,Parameters!$B$14:$C$15,2,0)</f>
        <v>0</v>
      </c>
      <c r="N29" s="72">
        <f t="shared" si="1"/>
        <v>0.10500000000000001</v>
      </c>
      <c r="P29" s="9">
        <f t="shared" si="2"/>
        <v>1050000</v>
      </c>
      <c r="Q29" s="10" t="str">
        <f>VLOOKUP(E29,Parameters!$B$51:$C$54,2,0)</f>
        <v>Secured</v>
      </c>
      <c r="R29" s="50">
        <f>VLOOKUP(C29,Parameters!$E$4:$G$47,IF(D29="M",2,3),0)</f>
        <v>3.577</v>
      </c>
      <c r="S29" s="11">
        <f t="shared" si="3"/>
        <v>35770</v>
      </c>
      <c r="T29" s="12">
        <f>VLOOKUP(S29,Parameters!$B$40:$C$44,2,1)</f>
        <v>0.375</v>
      </c>
      <c r="U29" s="52">
        <f t="shared" si="4"/>
        <v>13413.75</v>
      </c>
      <c r="V29" s="12">
        <f>LEFT(Parameters!$B$59,4)*VLOOKUP(Q29,Parameters!$B$61:$C$62,2,0)+MID(Parameters!$B$59,9,4)*ABS(H29)</f>
        <v>1.1434964952210403E-2</v>
      </c>
      <c r="W29" s="43">
        <f t="shared" si="5"/>
        <v>114349.64952210402</v>
      </c>
      <c r="Y29" s="74">
        <f>MAX(V29,IF(Q29="Unsecured",Parameters!$C$67,Parameters!$C$68))</f>
        <v>1.4999999999999999E-2</v>
      </c>
      <c r="Z29" s="43">
        <f t="shared" si="6"/>
        <v>150000</v>
      </c>
      <c r="AB29" s="74" t="str">
        <f t="shared" si="7"/>
        <v>OK</v>
      </c>
      <c r="AC29" s="43" t="str">
        <f t="shared" si="0"/>
        <v>OK</v>
      </c>
    </row>
    <row r="30" spans="2:29" x14ac:dyDescent="0.35">
      <c r="B30" s="15" t="str">
        <f>Revised_Data!B30</f>
        <v>BECKER</v>
      </c>
      <c r="C30" s="11">
        <f>Revised_Data!C30</f>
        <v>23</v>
      </c>
      <c r="D30" s="10" t="str">
        <f>Revised_Data!D30</f>
        <v>F</v>
      </c>
      <c r="E30" s="10" t="str">
        <f>Revised_Data!E30</f>
        <v>Home Loan</v>
      </c>
      <c r="F30" s="11">
        <f>Revised_Data!F30</f>
        <v>12000000</v>
      </c>
      <c r="G30" s="12" t="str">
        <f>Revised_Data!G30</f>
        <v>No</v>
      </c>
      <c r="H30" s="77">
        <f>Revised_Data!H30</f>
        <v>-0.52892384922916413</v>
      </c>
      <c r="J30" s="74">
        <f>Parameters!$C$3</f>
        <v>7.0000000000000007E-2</v>
      </c>
      <c r="K30" s="74">
        <f>VLOOKUP(E30,Parameters!$B$5:$C$8,2,0)</f>
        <v>0.04</v>
      </c>
      <c r="L30" s="74">
        <f>IF(F30&lt;=Parameters!$A$10,Parameters!$C$10,IF(F30&lt;=Parameters!$A$11,Parameters!$C$11,Parameters!$C$11+INT((F30-Parameters!$A$11)/Parameters!$A$12)*Parameters!$C$12))</f>
        <v>7.0000000000000001E-3</v>
      </c>
      <c r="M30" s="74">
        <f>VLOOKUP(G30,Parameters!$B$14:$C$15,2,0)</f>
        <v>0</v>
      </c>
      <c r="N30" s="72">
        <f t="shared" si="1"/>
        <v>0.10300000000000001</v>
      </c>
      <c r="P30" s="9">
        <f t="shared" si="2"/>
        <v>1236000</v>
      </c>
      <c r="Q30" s="10" t="str">
        <f>VLOOKUP(E30,Parameters!$B$51:$C$54,2,0)</f>
        <v>Secured</v>
      </c>
      <c r="R30" s="50">
        <f>VLOOKUP(C30,Parameters!$E$4:$G$47,IF(D30="M",2,3),0)</f>
        <v>3.1619999999999999</v>
      </c>
      <c r="S30" s="11">
        <f t="shared" si="3"/>
        <v>37944</v>
      </c>
      <c r="T30" s="12">
        <f>VLOOKUP(S30,Parameters!$B$40:$C$44,2,1)</f>
        <v>0.375</v>
      </c>
      <c r="U30" s="52">
        <f t="shared" si="4"/>
        <v>14229</v>
      </c>
      <c r="V30" s="12">
        <f>LEFT(Parameters!$B$59,4)*VLOOKUP(Q30,Parameters!$B$61:$C$62,2,0)+MID(Parameters!$B$59,9,4)*ABS(H30)</f>
        <v>1.5289238492291642E-2</v>
      </c>
      <c r="W30" s="43">
        <f t="shared" si="5"/>
        <v>183470.8619074997</v>
      </c>
      <c r="Y30" s="74">
        <f>MAX(V30,IF(Q30="Unsecured",Parameters!$C$67,Parameters!$C$68))</f>
        <v>1.5289238492291642E-2</v>
      </c>
      <c r="Z30" s="43">
        <f t="shared" si="6"/>
        <v>183470.8619074997</v>
      </c>
      <c r="AB30" s="74" t="str">
        <f t="shared" si="7"/>
        <v>OK</v>
      </c>
      <c r="AC30" s="43" t="str">
        <f t="shared" si="0"/>
        <v>OK</v>
      </c>
    </row>
    <row r="31" spans="2:29" x14ac:dyDescent="0.35">
      <c r="B31" s="15" t="str">
        <f>Revised_Data!B31</f>
        <v>BELL</v>
      </c>
      <c r="C31" s="11">
        <f>Revised_Data!C31</f>
        <v>21</v>
      </c>
      <c r="D31" s="10" t="str">
        <f>Revised_Data!D31</f>
        <v>F</v>
      </c>
      <c r="E31" s="10" t="str">
        <f>Revised_Data!E31</f>
        <v>Home Loan</v>
      </c>
      <c r="F31" s="11">
        <f>Revised_Data!F31</f>
        <v>13000000</v>
      </c>
      <c r="G31" s="12" t="str">
        <f>Revised_Data!G31</f>
        <v>No</v>
      </c>
      <c r="H31" s="77">
        <f>Revised_Data!H31</f>
        <v>-0.55185874498898446</v>
      </c>
      <c r="J31" s="74">
        <f>Parameters!$C$3</f>
        <v>7.0000000000000007E-2</v>
      </c>
      <c r="K31" s="74">
        <f>VLOOKUP(E31,Parameters!$B$5:$C$8,2,0)</f>
        <v>0.04</v>
      </c>
      <c r="L31" s="74">
        <f>IF(F31&lt;=Parameters!$A$10,Parameters!$C$10,IF(F31&lt;=Parameters!$A$11,Parameters!$C$11,Parameters!$C$11+INT((F31-Parameters!$A$11)/Parameters!$A$12)*Parameters!$C$12))</f>
        <v>8.0000000000000002E-3</v>
      </c>
      <c r="M31" s="74">
        <f>VLOOKUP(G31,Parameters!$B$14:$C$15,2,0)</f>
        <v>0</v>
      </c>
      <c r="N31" s="72">
        <f t="shared" si="1"/>
        <v>0.10200000000000001</v>
      </c>
      <c r="P31" s="9">
        <f t="shared" si="2"/>
        <v>1326000</v>
      </c>
      <c r="Q31" s="10" t="str">
        <f>VLOOKUP(E31,Parameters!$B$51:$C$54,2,0)</f>
        <v>Secured</v>
      </c>
      <c r="R31" s="50">
        <f>VLOOKUP(C31,Parameters!$E$4:$G$47,IF(D31="M",2,3),0)</f>
        <v>3.01</v>
      </c>
      <c r="S31" s="11">
        <f t="shared" si="3"/>
        <v>39130</v>
      </c>
      <c r="T31" s="12">
        <f>VLOOKUP(S31,Parameters!$B$40:$C$44,2,1)</f>
        <v>0.375</v>
      </c>
      <c r="U31" s="52">
        <f t="shared" si="4"/>
        <v>14673.75</v>
      </c>
      <c r="V31" s="12">
        <f>LEFT(Parameters!$B$59,4)*VLOOKUP(Q31,Parameters!$B$61:$C$62,2,0)+MID(Parameters!$B$59,9,4)*ABS(H31)</f>
        <v>1.5518587449889844E-2</v>
      </c>
      <c r="W31" s="43">
        <f t="shared" si="5"/>
        <v>201741.63684856798</v>
      </c>
      <c r="Y31" s="74">
        <f>MAX(V31,IF(Q31="Unsecured",Parameters!$C$67,Parameters!$C$68))</f>
        <v>1.5518587449889844E-2</v>
      </c>
      <c r="Z31" s="43">
        <f t="shared" si="6"/>
        <v>201741.63684856798</v>
      </c>
      <c r="AB31" s="74" t="str">
        <f t="shared" si="7"/>
        <v>OK</v>
      </c>
      <c r="AC31" s="43" t="str">
        <f t="shared" si="0"/>
        <v>OK</v>
      </c>
    </row>
    <row r="32" spans="2:29" x14ac:dyDescent="0.35">
      <c r="B32" s="15" t="str">
        <f>Revised_Data!B32</f>
        <v>BENNETT</v>
      </c>
      <c r="C32" s="11">
        <f>Revised_Data!C32</f>
        <v>49</v>
      </c>
      <c r="D32" s="10" t="str">
        <f>Revised_Data!D32</f>
        <v>F</v>
      </c>
      <c r="E32" s="10" t="str">
        <f>Revised_Data!E32</f>
        <v>Education Loan</v>
      </c>
      <c r="F32" s="11">
        <f>Revised_Data!F32</f>
        <v>10000000</v>
      </c>
      <c r="G32" s="12" t="str">
        <f>Revised_Data!G32</f>
        <v>No</v>
      </c>
      <c r="H32" s="77">
        <f>Revised_Data!H32</f>
        <v>-5.6442998413998073E-2</v>
      </c>
      <c r="J32" s="74">
        <f>Parameters!$C$3</f>
        <v>7.0000000000000007E-2</v>
      </c>
      <c r="K32" s="74">
        <f>VLOOKUP(E32,Parameters!$B$5:$C$8,2,0)</f>
        <v>0.08</v>
      </c>
      <c r="L32" s="74">
        <f>IF(F32&lt;=Parameters!$A$10,Parameters!$C$10,IF(F32&lt;=Parameters!$A$11,Parameters!$C$11,Parameters!$C$11+INT((F32-Parameters!$A$11)/Parameters!$A$12)*Parameters!$C$12))</f>
        <v>5.0000000000000001E-3</v>
      </c>
      <c r="M32" s="74">
        <f>VLOOKUP(G32,Parameters!$B$14:$C$15,2,0)</f>
        <v>0</v>
      </c>
      <c r="N32" s="72">
        <f t="shared" si="1"/>
        <v>0.14500000000000002</v>
      </c>
      <c r="P32" s="9">
        <f t="shared" si="2"/>
        <v>1450000.0000000002</v>
      </c>
      <c r="Q32" s="10" t="str">
        <f>VLOOKUP(E32,Parameters!$B$51:$C$54,2,0)</f>
        <v>Unsecured</v>
      </c>
      <c r="R32" s="50">
        <f>VLOOKUP(C32,Parameters!$E$4:$G$47,IF(D32="M",2,3),0)</f>
        <v>6.0049999999999999</v>
      </c>
      <c r="S32" s="11">
        <f t="shared" si="3"/>
        <v>60050</v>
      </c>
      <c r="T32" s="12">
        <f>VLOOKUP(S32,Parameters!$B$40:$C$44,2,1)</f>
        <v>0.35</v>
      </c>
      <c r="U32" s="52">
        <f t="shared" si="4"/>
        <v>21017.5</v>
      </c>
      <c r="V32" s="12">
        <f>LEFT(Parameters!$B$59,4)*VLOOKUP(Q32,Parameters!$B$61:$C$62,2,0)+MID(Parameters!$B$59,9,4)*ABS(H32)</f>
        <v>2.056442998413998E-2</v>
      </c>
      <c r="W32" s="43">
        <f t="shared" si="5"/>
        <v>205644.2998413998</v>
      </c>
      <c r="Y32" s="74">
        <f>MAX(V32,IF(Q32="Unsecured",Parameters!$C$67,Parameters!$C$68))</f>
        <v>0.03</v>
      </c>
      <c r="Z32" s="43">
        <f t="shared" si="6"/>
        <v>300000</v>
      </c>
      <c r="AB32" s="74" t="str">
        <f t="shared" si="7"/>
        <v>OK</v>
      </c>
      <c r="AC32" s="43" t="str">
        <f t="shared" si="0"/>
        <v>OK</v>
      </c>
    </row>
    <row r="33" spans="2:29" x14ac:dyDescent="0.35">
      <c r="B33" s="15" t="str">
        <f>Revised_Data!B33</f>
        <v>BENSON</v>
      </c>
      <c r="C33" s="11">
        <f>Revised_Data!C33</f>
        <v>59</v>
      </c>
      <c r="D33" s="10" t="str">
        <f>Revised_Data!D33</f>
        <v>M</v>
      </c>
      <c r="E33" s="10" t="str">
        <f>Revised_Data!E33</f>
        <v>Home Loan</v>
      </c>
      <c r="F33" s="11">
        <f>Revised_Data!F33</f>
        <v>8000000</v>
      </c>
      <c r="G33" s="12" t="str">
        <f>Revised_Data!G33</f>
        <v>No</v>
      </c>
      <c r="H33" s="77">
        <f>Revised_Data!H33</f>
        <v>0.82166717165457659</v>
      </c>
      <c r="J33" s="74">
        <f>Parameters!$C$3</f>
        <v>7.0000000000000007E-2</v>
      </c>
      <c r="K33" s="74">
        <f>VLOOKUP(E33,Parameters!$B$5:$C$8,2,0)</f>
        <v>0.04</v>
      </c>
      <c r="L33" s="74">
        <f>IF(F33&lt;=Parameters!$A$10,Parameters!$C$10,IF(F33&lt;=Parameters!$A$11,Parameters!$C$11,Parameters!$C$11+INT((F33-Parameters!$A$11)/Parameters!$A$12)*Parameters!$C$12))</f>
        <v>0</v>
      </c>
      <c r="M33" s="74">
        <f>VLOOKUP(G33,Parameters!$B$14:$C$15,2,0)</f>
        <v>0</v>
      </c>
      <c r="N33" s="72">
        <f t="shared" si="1"/>
        <v>0.11000000000000001</v>
      </c>
      <c r="P33" s="9">
        <f t="shared" si="2"/>
        <v>880000.00000000012</v>
      </c>
      <c r="Q33" s="10" t="str">
        <f>VLOOKUP(E33,Parameters!$B$51:$C$54,2,0)</f>
        <v>Secured</v>
      </c>
      <c r="R33" s="50">
        <f>VLOOKUP(C33,Parameters!$E$4:$G$47,IF(D33="M",2,3),0)</f>
        <v>8.2789999999999999</v>
      </c>
      <c r="S33" s="11">
        <f t="shared" si="3"/>
        <v>66232</v>
      </c>
      <c r="T33" s="12">
        <f>VLOOKUP(S33,Parameters!$B$40:$C$44,2,1)</f>
        <v>0.35</v>
      </c>
      <c r="U33" s="52">
        <f t="shared" si="4"/>
        <v>23181.199999999997</v>
      </c>
      <c r="V33" s="12">
        <f>LEFT(Parameters!$B$59,4)*VLOOKUP(Q33,Parameters!$B$61:$C$62,2,0)+MID(Parameters!$B$59,9,4)*ABS(H33)</f>
        <v>1.8216671716545764E-2</v>
      </c>
      <c r="W33" s="43">
        <f t="shared" si="5"/>
        <v>145733.3737323661</v>
      </c>
      <c r="Y33" s="74">
        <f>MAX(V33,IF(Q33="Unsecured",Parameters!$C$67,Parameters!$C$68))</f>
        <v>1.8216671716545764E-2</v>
      </c>
      <c r="Z33" s="43">
        <f t="shared" si="6"/>
        <v>145733.3737323661</v>
      </c>
      <c r="AB33" s="74" t="str">
        <f t="shared" si="7"/>
        <v>OK</v>
      </c>
      <c r="AC33" s="43" t="str">
        <f t="shared" si="0"/>
        <v>OK</v>
      </c>
    </row>
    <row r="34" spans="2:29" x14ac:dyDescent="0.35">
      <c r="B34" s="15" t="str">
        <f>Revised_Data!B34</f>
        <v>BERRY</v>
      </c>
      <c r="C34" s="11">
        <f>Revised_Data!C34</f>
        <v>46</v>
      </c>
      <c r="D34" s="10" t="str">
        <f>Revised_Data!D34</f>
        <v>M</v>
      </c>
      <c r="E34" s="10" t="str">
        <f>Revised_Data!E34</f>
        <v>Education Loan</v>
      </c>
      <c r="F34" s="11">
        <f>Revised_Data!F34</f>
        <v>12000000</v>
      </c>
      <c r="G34" s="12" t="str">
        <f>Revised_Data!G34</f>
        <v>No</v>
      </c>
      <c r="H34" s="77">
        <f>Revised_Data!H34</f>
        <v>-0.28572007752289413</v>
      </c>
      <c r="J34" s="74">
        <f>Parameters!$C$3</f>
        <v>7.0000000000000007E-2</v>
      </c>
      <c r="K34" s="74">
        <f>VLOOKUP(E34,Parameters!$B$5:$C$8,2,0)</f>
        <v>0.08</v>
      </c>
      <c r="L34" s="74">
        <f>IF(F34&lt;=Parameters!$A$10,Parameters!$C$10,IF(F34&lt;=Parameters!$A$11,Parameters!$C$11,Parameters!$C$11+INT((F34-Parameters!$A$11)/Parameters!$A$12)*Parameters!$C$12))</f>
        <v>7.0000000000000001E-3</v>
      </c>
      <c r="M34" s="74">
        <f>VLOOKUP(G34,Parameters!$B$14:$C$15,2,0)</f>
        <v>0</v>
      </c>
      <c r="N34" s="72">
        <f t="shared" si="1"/>
        <v>0.14300000000000002</v>
      </c>
      <c r="P34" s="9">
        <f t="shared" si="2"/>
        <v>1716000.0000000002</v>
      </c>
      <c r="Q34" s="10" t="str">
        <f>VLOOKUP(E34,Parameters!$B$51:$C$54,2,0)</f>
        <v>Unsecured</v>
      </c>
      <c r="R34" s="50">
        <f>VLOOKUP(C34,Parameters!$E$4:$G$47,IF(D34="M",2,3),0)</f>
        <v>6.0049999999999999</v>
      </c>
      <c r="S34" s="11">
        <f t="shared" si="3"/>
        <v>72060</v>
      </c>
      <c r="T34" s="12">
        <f>VLOOKUP(S34,Parameters!$B$40:$C$44,2,1)</f>
        <v>0.35</v>
      </c>
      <c r="U34" s="52">
        <f t="shared" si="4"/>
        <v>25221</v>
      </c>
      <c r="V34" s="12">
        <f>LEFT(Parameters!$B$59,4)*VLOOKUP(Q34,Parameters!$B$61:$C$62,2,0)+MID(Parameters!$B$59,9,4)*ABS(H34)</f>
        <v>2.2857200775228941E-2</v>
      </c>
      <c r="W34" s="43">
        <f t="shared" si="5"/>
        <v>274286.40930274728</v>
      </c>
      <c r="Y34" s="74">
        <f>MAX(V34,IF(Q34="Unsecured",Parameters!$C$67,Parameters!$C$68))</f>
        <v>0.03</v>
      </c>
      <c r="Z34" s="43">
        <f t="shared" si="6"/>
        <v>360000</v>
      </c>
      <c r="AB34" s="74" t="str">
        <f t="shared" si="7"/>
        <v>OK</v>
      </c>
      <c r="AC34" s="43" t="str">
        <f t="shared" si="0"/>
        <v>OK</v>
      </c>
    </row>
    <row r="35" spans="2:29" x14ac:dyDescent="0.35">
      <c r="B35" s="15" t="str">
        <f>Revised_Data!B35</f>
        <v>BISHOP</v>
      </c>
      <c r="C35" s="11">
        <f>Revised_Data!C35</f>
        <v>44</v>
      </c>
      <c r="D35" s="10" t="str">
        <f>Revised_Data!D35</f>
        <v>M</v>
      </c>
      <c r="E35" s="10" t="str">
        <f>Revised_Data!E35</f>
        <v>Home Loan</v>
      </c>
      <c r="F35" s="11">
        <f>Revised_Data!F35</f>
        <v>11000000</v>
      </c>
      <c r="G35" s="12" t="str">
        <f>Revised_Data!G35</f>
        <v>No</v>
      </c>
      <c r="H35" s="77">
        <f>Revised_Data!H35</f>
        <v>0.57432308719676795</v>
      </c>
      <c r="J35" s="74">
        <f>Parameters!$C$3</f>
        <v>7.0000000000000007E-2</v>
      </c>
      <c r="K35" s="74">
        <f>VLOOKUP(E35,Parameters!$B$5:$C$8,2,0)</f>
        <v>0.04</v>
      </c>
      <c r="L35" s="74">
        <f>IF(F35&lt;=Parameters!$A$10,Parameters!$C$10,IF(F35&lt;=Parameters!$A$11,Parameters!$C$11,Parameters!$C$11+INT((F35-Parameters!$A$11)/Parameters!$A$12)*Parameters!$C$12))</f>
        <v>6.0000000000000001E-3</v>
      </c>
      <c r="M35" s="74">
        <f>VLOOKUP(G35,Parameters!$B$14:$C$15,2,0)</f>
        <v>0</v>
      </c>
      <c r="N35" s="72">
        <f t="shared" si="1"/>
        <v>0.10400000000000001</v>
      </c>
      <c r="P35" s="9">
        <f t="shared" si="2"/>
        <v>1144000</v>
      </c>
      <c r="Q35" s="10" t="str">
        <f>VLOOKUP(E35,Parameters!$B$51:$C$54,2,0)</f>
        <v>Secured</v>
      </c>
      <c r="R35" s="50">
        <f>VLOOKUP(C35,Parameters!$E$4:$G$47,IF(D35="M",2,3),0)</f>
        <v>5.7160000000000002</v>
      </c>
      <c r="S35" s="11">
        <f t="shared" si="3"/>
        <v>62876</v>
      </c>
      <c r="T35" s="12">
        <f>VLOOKUP(S35,Parameters!$B$40:$C$44,2,1)</f>
        <v>0.35</v>
      </c>
      <c r="U35" s="52">
        <f t="shared" si="4"/>
        <v>22006.6</v>
      </c>
      <c r="V35" s="12">
        <f>LEFT(Parameters!$B$59,4)*VLOOKUP(Q35,Parameters!$B$61:$C$62,2,0)+MID(Parameters!$B$59,9,4)*ABS(H35)</f>
        <v>1.5743230871967679E-2</v>
      </c>
      <c r="W35" s="43">
        <f t="shared" si="5"/>
        <v>173175.53959164448</v>
      </c>
      <c r="Y35" s="74">
        <f>MAX(V35,IF(Q35="Unsecured",Parameters!$C$67,Parameters!$C$68))</f>
        <v>1.5743230871967679E-2</v>
      </c>
      <c r="Z35" s="43">
        <f t="shared" si="6"/>
        <v>173175.53959164448</v>
      </c>
      <c r="AB35" s="74" t="str">
        <f t="shared" si="7"/>
        <v>OK</v>
      </c>
      <c r="AC35" s="43" t="str">
        <f t="shared" si="0"/>
        <v>OK</v>
      </c>
    </row>
    <row r="36" spans="2:29" x14ac:dyDescent="0.35">
      <c r="B36" s="15" t="str">
        <f>Revised_Data!B36</f>
        <v>BLACK</v>
      </c>
      <c r="C36" s="11">
        <f>Revised_Data!C36</f>
        <v>30</v>
      </c>
      <c r="D36" s="10" t="str">
        <f>Revised_Data!D36</f>
        <v>F</v>
      </c>
      <c r="E36" s="10" t="str">
        <f>Revised_Data!E36</f>
        <v>Home Loan</v>
      </c>
      <c r="F36" s="11">
        <f>Revised_Data!F36</f>
        <v>11000000</v>
      </c>
      <c r="G36" s="12" t="str">
        <f>Revised_Data!G36</f>
        <v>No</v>
      </c>
      <c r="H36" s="77">
        <f>Revised_Data!H36</f>
        <v>5.8537885146831975E-2</v>
      </c>
      <c r="J36" s="74">
        <f>Parameters!$C$3</f>
        <v>7.0000000000000007E-2</v>
      </c>
      <c r="K36" s="74">
        <f>VLOOKUP(E36,Parameters!$B$5:$C$8,2,0)</f>
        <v>0.04</v>
      </c>
      <c r="L36" s="74">
        <f>IF(F36&lt;=Parameters!$A$10,Parameters!$C$10,IF(F36&lt;=Parameters!$A$11,Parameters!$C$11,Parameters!$C$11+INT((F36-Parameters!$A$11)/Parameters!$A$12)*Parameters!$C$12))</f>
        <v>6.0000000000000001E-3</v>
      </c>
      <c r="M36" s="74">
        <f>VLOOKUP(G36,Parameters!$B$14:$C$15,2,0)</f>
        <v>0</v>
      </c>
      <c r="N36" s="72">
        <f t="shared" si="1"/>
        <v>0.10400000000000001</v>
      </c>
      <c r="P36" s="9">
        <f t="shared" si="2"/>
        <v>1144000</v>
      </c>
      <c r="Q36" s="10" t="str">
        <f>VLOOKUP(E36,Parameters!$B$51:$C$54,2,0)</f>
        <v>Secured</v>
      </c>
      <c r="R36" s="50">
        <f>VLOOKUP(C36,Parameters!$E$4:$G$47,IF(D36="M",2,3),0)</f>
        <v>3.758</v>
      </c>
      <c r="S36" s="11">
        <f t="shared" si="3"/>
        <v>41338</v>
      </c>
      <c r="T36" s="12">
        <f>VLOOKUP(S36,Parameters!$B$40:$C$44,2,1)</f>
        <v>0.375</v>
      </c>
      <c r="U36" s="52">
        <f t="shared" si="4"/>
        <v>15501.75</v>
      </c>
      <c r="V36" s="12">
        <f>LEFT(Parameters!$B$59,4)*VLOOKUP(Q36,Parameters!$B$61:$C$62,2,0)+MID(Parameters!$B$59,9,4)*ABS(H36)</f>
        <v>1.0585378851468321E-2</v>
      </c>
      <c r="W36" s="43">
        <f t="shared" si="5"/>
        <v>116439.16736615152</v>
      </c>
      <c r="Y36" s="74">
        <f>MAX(V36,IF(Q36="Unsecured",Parameters!$C$67,Parameters!$C$68))</f>
        <v>1.4999999999999999E-2</v>
      </c>
      <c r="Z36" s="43">
        <f t="shared" si="6"/>
        <v>165000</v>
      </c>
      <c r="AB36" s="74" t="str">
        <f t="shared" si="7"/>
        <v>OK</v>
      </c>
      <c r="AC36" s="43" t="str">
        <f t="shared" si="0"/>
        <v>OK</v>
      </c>
    </row>
    <row r="37" spans="2:29" x14ac:dyDescent="0.35">
      <c r="B37" s="15" t="str">
        <f>Revised_Data!B37</f>
        <v>BOWEN</v>
      </c>
      <c r="C37" s="11">
        <f>Revised_Data!C37</f>
        <v>31</v>
      </c>
      <c r="D37" s="10" t="str">
        <f>Revised_Data!D37</f>
        <v>M</v>
      </c>
      <c r="E37" s="10" t="str">
        <f>Revised_Data!E37</f>
        <v>Home Loan</v>
      </c>
      <c r="F37" s="11">
        <f>Revised_Data!F37</f>
        <v>10000000</v>
      </c>
      <c r="G37" s="12" t="str">
        <f>Revised_Data!G37</f>
        <v>No</v>
      </c>
      <c r="H37" s="77">
        <f>Revised_Data!H37</f>
        <v>1.0187425310185303</v>
      </c>
      <c r="J37" s="74">
        <f>Parameters!$C$3</f>
        <v>7.0000000000000007E-2</v>
      </c>
      <c r="K37" s="74">
        <f>VLOOKUP(E37,Parameters!$B$5:$C$8,2,0)</f>
        <v>0.04</v>
      </c>
      <c r="L37" s="74">
        <f>IF(F37&lt;=Parameters!$A$10,Parameters!$C$10,IF(F37&lt;=Parameters!$A$11,Parameters!$C$11,Parameters!$C$11+INT((F37-Parameters!$A$11)/Parameters!$A$12)*Parameters!$C$12))</f>
        <v>5.0000000000000001E-3</v>
      </c>
      <c r="M37" s="74">
        <f>VLOOKUP(G37,Parameters!$B$14:$C$15,2,0)</f>
        <v>0</v>
      </c>
      <c r="N37" s="72">
        <f t="shared" si="1"/>
        <v>0.10500000000000001</v>
      </c>
      <c r="P37" s="9">
        <f t="shared" si="2"/>
        <v>1050000</v>
      </c>
      <c r="Q37" s="10" t="str">
        <f>VLOOKUP(E37,Parameters!$B$51:$C$54,2,0)</f>
        <v>Secured</v>
      </c>
      <c r="R37" s="50">
        <f>VLOOKUP(C37,Parameters!$E$4:$G$47,IF(D37="M",2,3),0)</f>
        <v>4.1494999999999997</v>
      </c>
      <c r="S37" s="11">
        <f t="shared" si="3"/>
        <v>41495</v>
      </c>
      <c r="T37" s="12">
        <f>VLOOKUP(S37,Parameters!$B$40:$C$44,2,1)</f>
        <v>0.375</v>
      </c>
      <c r="U37" s="52">
        <f t="shared" si="4"/>
        <v>15560.625</v>
      </c>
      <c r="V37" s="12">
        <f>LEFT(Parameters!$B$59,4)*VLOOKUP(Q37,Parameters!$B$61:$C$62,2,0)+MID(Parameters!$B$59,9,4)*ABS(H37)</f>
        <v>2.0187425310185303E-2</v>
      </c>
      <c r="W37" s="43">
        <f t="shared" si="5"/>
        <v>201874.25310185304</v>
      </c>
      <c r="Y37" s="74">
        <f>MAX(V37,IF(Q37="Unsecured",Parameters!$C$67,Parameters!$C$68))</f>
        <v>2.0187425310185303E-2</v>
      </c>
      <c r="Z37" s="43">
        <f t="shared" si="6"/>
        <v>201874.25310185304</v>
      </c>
      <c r="AB37" s="74" t="str">
        <f t="shared" si="7"/>
        <v>OK</v>
      </c>
      <c r="AC37" s="43" t="str">
        <f t="shared" si="0"/>
        <v>OK</v>
      </c>
    </row>
    <row r="38" spans="2:29" x14ac:dyDescent="0.35">
      <c r="B38" s="15" t="str">
        <f>Revised_Data!B38</f>
        <v>BOWMAN</v>
      </c>
      <c r="C38" s="11">
        <f>Revised_Data!C38</f>
        <v>24</v>
      </c>
      <c r="D38" s="10" t="str">
        <f>Revised_Data!D38</f>
        <v>M</v>
      </c>
      <c r="E38" s="10" t="str">
        <f>Revised_Data!E38</f>
        <v>Vehicle Loan</v>
      </c>
      <c r="F38" s="11">
        <f>Revised_Data!F38</f>
        <v>12000000</v>
      </c>
      <c r="G38" s="12" t="str">
        <f>Revised_Data!G38</f>
        <v>No</v>
      </c>
      <c r="H38" s="77">
        <f>Revised_Data!H38</f>
        <v>-0.99966652793824351</v>
      </c>
      <c r="J38" s="74">
        <f>Parameters!$C$3</f>
        <v>7.0000000000000007E-2</v>
      </c>
      <c r="K38" s="74">
        <f>VLOOKUP(E38,Parameters!$B$5:$C$8,2,0)</f>
        <v>0.06</v>
      </c>
      <c r="L38" s="74">
        <f>IF(F38&lt;=Parameters!$A$10,Parameters!$C$10,IF(F38&lt;=Parameters!$A$11,Parameters!$C$11,Parameters!$C$11+INT((F38-Parameters!$A$11)/Parameters!$A$12)*Parameters!$C$12))</f>
        <v>7.0000000000000001E-3</v>
      </c>
      <c r="M38" s="74">
        <f>VLOOKUP(G38,Parameters!$B$14:$C$15,2,0)</f>
        <v>0</v>
      </c>
      <c r="N38" s="72">
        <f t="shared" si="1"/>
        <v>0.123</v>
      </c>
      <c r="P38" s="9">
        <f t="shared" si="2"/>
        <v>1476000</v>
      </c>
      <c r="Q38" s="10" t="str">
        <f>VLOOKUP(E38,Parameters!$B$51:$C$54,2,0)</f>
        <v>Secured</v>
      </c>
      <c r="R38" s="50">
        <f>VLOOKUP(C38,Parameters!$E$4:$G$47,IF(D38="M",2,3),0)</f>
        <v>3.49</v>
      </c>
      <c r="S38" s="11">
        <f t="shared" si="3"/>
        <v>41880</v>
      </c>
      <c r="T38" s="12">
        <f>VLOOKUP(S38,Parameters!$B$40:$C$44,2,1)</f>
        <v>0.375</v>
      </c>
      <c r="U38" s="52">
        <f t="shared" si="4"/>
        <v>15705</v>
      </c>
      <c r="V38" s="12">
        <f>LEFT(Parameters!$B$59,4)*VLOOKUP(Q38,Parameters!$B$61:$C$62,2,0)+MID(Parameters!$B$59,9,4)*ABS(H38)</f>
        <v>1.9996665279382438E-2</v>
      </c>
      <c r="W38" s="43">
        <f t="shared" si="5"/>
        <v>239959.98335258925</v>
      </c>
      <c r="Y38" s="74">
        <f>MAX(V38,IF(Q38="Unsecured",Parameters!$C$67,Parameters!$C$68))</f>
        <v>1.9996665279382438E-2</v>
      </c>
      <c r="Z38" s="43">
        <f t="shared" si="6"/>
        <v>239959.98335258925</v>
      </c>
      <c r="AB38" s="74" t="str">
        <f t="shared" si="7"/>
        <v>OK</v>
      </c>
      <c r="AC38" s="43" t="str">
        <f t="shared" si="0"/>
        <v>OK</v>
      </c>
    </row>
    <row r="39" spans="2:29" x14ac:dyDescent="0.35">
      <c r="B39" s="15" t="str">
        <f>Revised_Data!B39</f>
        <v>BOYD</v>
      </c>
      <c r="C39" s="11">
        <f>Revised_Data!C39</f>
        <v>58</v>
      </c>
      <c r="D39" s="10" t="str">
        <f>Revised_Data!D39</f>
        <v>F</v>
      </c>
      <c r="E39" s="10" t="str">
        <f>Revised_Data!E39</f>
        <v>Vehicle Loan</v>
      </c>
      <c r="F39" s="11">
        <f>Revised_Data!F39</f>
        <v>11000000</v>
      </c>
      <c r="G39" s="12" t="str">
        <f>Revised_Data!G39</f>
        <v>No</v>
      </c>
      <c r="H39" s="77">
        <f>Revised_Data!H39</f>
        <v>0.43111462539109158</v>
      </c>
      <c r="J39" s="74">
        <f>Parameters!$C$3</f>
        <v>7.0000000000000007E-2</v>
      </c>
      <c r="K39" s="74">
        <f>VLOOKUP(E39,Parameters!$B$5:$C$8,2,0)</f>
        <v>0.06</v>
      </c>
      <c r="L39" s="74">
        <f>IF(F39&lt;=Parameters!$A$10,Parameters!$C$10,IF(F39&lt;=Parameters!$A$11,Parameters!$C$11,Parameters!$C$11+INT((F39-Parameters!$A$11)/Parameters!$A$12)*Parameters!$C$12))</f>
        <v>6.0000000000000001E-3</v>
      </c>
      <c r="M39" s="74">
        <f>VLOOKUP(G39,Parameters!$B$14:$C$15,2,0)</f>
        <v>0</v>
      </c>
      <c r="N39" s="72">
        <f t="shared" si="1"/>
        <v>0.124</v>
      </c>
      <c r="P39" s="9">
        <f t="shared" si="2"/>
        <v>1364000</v>
      </c>
      <c r="Q39" s="10" t="str">
        <f>VLOOKUP(E39,Parameters!$B$51:$C$54,2,0)</f>
        <v>Secured</v>
      </c>
      <c r="R39" s="50">
        <f>VLOOKUP(C39,Parameters!$E$4:$G$47,IF(D39="M",2,3),0)</f>
        <v>7.5</v>
      </c>
      <c r="S39" s="11">
        <f t="shared" si="3"/>
        <v>82500</v>
      </c>
      <c r="T39" s="12">
        <f>VLOOKUP(S39,Parameters!$B$40:$C$44,2,1)</f>
        <v>0.35</v>
      </c>
      <c r="U39" s="52">
        <f t="shared" si="4"/>
        <v>28874.999999999996</v>
      </c>
      <c r="V39" s="12">
        <f>LEFT(Parameters!$B$59,4)*VLOOKUP(Q39,Parameters!$B$61:$C$62,2,0)+MID(Parameters!$B$59,9,4)*ABS(H39)</f>
        <v>1.4311146253910917E-2</v>
      </c>
      <c r="W39" s="43">
        <f t="shared" si="5"/>
        <v>157422.60879302007</v>
      </c>
      <c r="Y39" s="74">
        <f>MAX(V39,IF(Q39="Unsecured",Parameters!$C$67,Parameters!$C$68))</f>
        <v>1.4999999999999999E-2</v>
      </c>
      <c r="Z39" s="43">
        <f t="shared" si="6"/>
        <v>165000</v>
      </c>
      <c r="AB39" s="74" t="str">
        <f t="shared" si="7"/>
        <v>OK</v>
      </c>
      <c r="AC39" s="43" t="str">
        <f t="shared" si="0"/>
        <v>OK</v>
      </c>
    </row>
    <row r="40" spans="2:29" x14ac:dyDescent="0.35">
      <c r="B40" s="15" t="str">
        <f>Revised_Data!B40</f>
        <v>BRADLEY</v>
      </c>
      <c r="C40" s="11">
        <f>Revised_Data!C40</f>
        <v>37</v>
      </c>
      <c r="D40" s="10" t="str">
        <f>Revised_Data!D40</f>
        <v>M</v>
      </c>
      <c r="E40" s="10" t="str">
        <f>Revised_Data!E40</f>
        <v>Home Loan</v>
      </c>
      <c r="F40" s="11">
        <f>Revised_Data!F40</f>
        <v>12000000</v>
      </c>
      <c r="G40" s="12" t="str">
        <f>Revised_Data!G40</f>
        <v>Yes</v>
      </c>
      <c r="H40" s="77">
        <f>Revised_Data!H40</f>
        <v>-0.89902673654845577</v>
      </c>
      <c r="J40" s="74">
        <f>Parameters!$C$3</f>
        <v>7.0000000000000007E-2</v>
      </c>
      <c r="K40" s="74">
        <f>VLOOKUP(E40,Parameters!$B$5:$C$8,2,0)</f>
        <v>0.04</v>
      </c>
      <c r="L40" s="74">
        <f>IF(F40&lt;=Parameters!$A$10,Parameters!$C$10,IF(F40&lt;=Parameters!$A$11,Parameters!$C$11,Parameters!$C$11+INT((F40-Parameters!$A$11)/Parameters!$A$12)*Parameters!$C$12))</f>
        <v>7.0000000000000001E-3</v>
      </c>
      <c r="M40" s="74">
        <f>VLOOKUP(G40,Parameters!$B$14:$C$15,2,0)</f>
        <v>0.04</v>
      </c>
      <c r="N40" s="72">
        <f t="shared" si="1"/>
        <v>6.3E-2</v>
      </c>
      <c r="P40" s="9">
        <f t="shared" si="2"/>
        <v>756000</v>
      </c>
      <c r="Q40" s="10" t="str">
        <f>VLOOKUP(E40,Parameters!$B$51:$C$54,2,0)</f>
        <v>Secured</v>
      </c>
      <c r="R40" s="50">
        <f>VLOOKUP(C40,Parameters!$E$4:$G$47,IF(D40="M",2,3),0)</f>
        <v>4.8099999999999996</v>
      </c>
      <c r="S40" s="11">
        <f t="shared" si="3"/>
        <v>57719.999999999993</v>
      </c>
      <c r="T40" s="12">
        <f>VLOOKUP(S40,Parameters!$B$40:$C$44,2,1)</f>
        <v>0.375</v>
      </c>
      <c r="U40" s="52">
        <f t="shared" si="4"/>
        <v>21644.999999999996</v>
      </c>
      <c r="V40" s="12">
        <f>LEFT(Parameters!$B$59,4)*VLOOKUP(Q40,Parameters!$B$61:$C$62,2,0)+MID(Parameters!$B$59,9,4)*ABS(H40)</f>
        <v>1.8990267365484557E-2</v>
      </c>
      <c r="W40" s="43">
        <f t="shared" si="5"/>
        <v>227883.20838581468</v>
      </c>
      <c r="Y40" s="74">
        <f>MAX(V40,IF(Q40="Unsecured",Parameters!$C$67,Parameters!$C$68))</f>
        <v>1.8990267365484557E-2</v>
      </c>
      <c r="Z40" s="43">
        <f t="shared" si="6"/>
        <v>227883.20838581468</v>
      </c>
      <c r="AB40" s="74" t="str">
        <f t="shared" si="7"/>
        <v>OK</v>
      </c>
      <c r="AC40" s="43" t="str">
        <f t="shared" si="0"/>
        <v>OK</v>
      </c>
    </row>
    <row r="41" spans="2:29" x14ac:dyDescent="0.35">
      <c r="B41" s="15" t="str">
        <f>Revised_Data!B41</f>
        <v>BREWER</v>
      </c>
      <c r="C41" s="11">
        <f>Revised_Data!C41</f>
        <v>23</v>
      </c>
      <c r="D41" s="10" t="str">
        <f>Revised_Data!D41</f>
        <v>F</v>
      </c>
      <c r="E41" s="10" t="str">
        <f>Revised_Data!E41</f>
        <v>Home Loan</v>
      </c>
      <c r="F41" s="11">
        <f>Revised_Data!F41</f>
        <v>10000000</v>
      </c>
      <c r="G41" s="12" t="str">
        <f>Revised_Data!G41</f>
        <v>No</v>
      </c>
      <c r="H41" s="77">
        <f>Revised_Data!H41</f>
        <v>0.42109056090233771</v>
      </c>
      <c r="J41" s="74">
        <f>Parameters!$C$3</f>
        <v>7.0000000000000007E-2</v>
      </c>
      <c r="K41" s="74">
        <f>VLOOKUP(E41,Parameters!$B$5:$C$8,2,0)</f>
        <v>0.04</v>
      </c>
      <c r="L41" s="74">
        <f>IF(F41&lt;=Parameters!$A$10,Parameters!$C$10,IF(F41&lt;=Parameters!$A$11,Parameters!$C$11,Parameters!$C$11+INT((F41-Parameters!$A$11)/Parameters!$A$12)*Parameters!$C$12))</f>
        <v>5.0000000000000001E-3</v>
      </c>
      <c r="M41" s="74">
        <f>VLOOKUP(G41,Parameters!$B$14:$C$15,2,0)</f>
        <v>0</v>
      </c>
      <c r="N41" s="72">
        <f t="shared" si="1"/>
        <v>0.10500000000000001</v>
      </c>
      <c r="P41" s="9">
        <f t="shared" si="2"/>
        <v>1050000</v>
      </c>
      <c r="Q41" s="10" t="str">
        <f>VLOOKUP(E41,Parameters!$B$51:$C$54,2,0)</f>
        <v>Secured</v>
      </c>
      <c r="R41" s="50">
        <f>VLOOKUP(C41,Parameters!$E$4:$G$47,IF(D41="M",2,3),0)</f>
        <v>3.1619999999999999</v>
      </c>
      <c r="S41" s="11">
        <f t="shared" si="3"/>
        <v>31620</v>
      </c>
      <c r="T41" s="12">
        <f>VLOOKUP(S41,Parameters!$B$40:$C$44,2,1)</f>
        <v>0.375</v>
      </c>
      <c r="U41" s="52">
        <f t="shared" si="4"/>
        <v>11857.5</v>
      </c>
      <c r="V41" s="12">
        <f>LEFT(Parameters!$B$59,4)*VLOOKUP(Q41,Parameters!$B$61:$C$62,2,0)+MID(Parameters!$B$59,9,4)*ABS(H41)</f>
        <v>1.4210905609023376E-2</v>
      </c>
      <c r="W41" s="43">
        <f t="shared" si="5"/>
        <v>142109.05609023376</v>
      </c>
      <c r="Y41" s="74">
        <f>MAX(V41,IF(Q41="Unsecured",Parameters!$C$67,Parameters!$C$68))</f>
        <v>1.4999999999999999E-2</v>
      </c>
      <c r="Z41" s="43">
        <f t="shared" si="6"/>
        <v>150000</v>
      </c>
      <c r="AB41" s="74" t="str">
        <f t="shared" si="7"/>
        <v>OK</v>
      </c>
      <c r="AC41" s="43" t="str">
        <f t="shared" si="0"/>
        <v>OK</v>
      </c>
    </row>
    <row r="42" spans="2:29" x14ac:dyDescent="0.35">
      <c r="B42" s="15" t="str">
        <f>Revised_Data!B42</f>
        <v>BROOKS</v>
      </c>
      <c r="C42" s="11">
        <f>Revised_Data!C42</f>
        <v>49</v>
      </c>
      <c r="D42" s="10" t="str">
        <f>Revised_Data!D42</f>
        <v>M</v>
      </c>
      <c r="E42" s="10" t="str">
        <f>Revised_Data!E42</f>
        <v>Education Loan</v>
      </c>
      <c r="F42" s="11">
        <f>Revised_Data!F42</f>
        <v>11000000</v>
      </c>
      <c r="G42" s="12" t="str">
        <f>Revised_Data!G42</f>
        <v>No</v>
      </c>
      <c r="H42" s="77">
        <f>Revised_Data!H42</f>
        <v>-1.0014395996295131</v>
      </c>
      <c r="J42" s="74">
        <f>Parameters!$C$3</f>
        <v>7.0000000000000007E-2</v>
      </c>
      <c r="K42" s="74">
        <f>VLOOKUP(E42,Parameters!$B$5:$C$8,2,0)</f>
        <v>0.08</v>
      </c>
      <c r="L42" s="74">
        <f>IF(F42&lt;=Parameters!$A$10,Parameters!$C$10,IF(F42&lt;=Parameters!$A$11,Parameters!$C$11,Parameters!$C$11+INT((F42-Parameters!$A$11)/Parameters!$A$12)*Parameters!$C$12))</f>
        <v>6.0000000000000001E-3</v>
      </c>
      <c r="M42" s="74">
        <f>VLOOKUP(G42,Parameters!$B$14:$C$15,2,0)</f>
        <v>0</v>
      </c>
      <c r="N42" s="72">
        <f t="shared" si="1"/>
        <v>0.14400000000000002</v>
      </c>
      <c r="P42" s="9">
        <f t="shared" si="2"/>
        <v>1584000.0000000002</v>
      </c>
      <c r="Q42" s="10" t="str">
        <f>VLOOKUP(E42,Parameters!$B$51:$C$54,2,0)</f>
        <v>Unsecured</v>
      </c>
      <c r="R42" s="50">
        <f>VLOOKUP(C42,Parameters!$E$4:$G$47,IF(D42="M",2,3),0)</f>
        <v>6.4669999999999996</v>
      </c>
      <c r="S42" s="11">
        <f t="shared" si="3"/>
        <v>71137</v>
      </c>
      <c r="T42" s="12">
        <f>VLOOKUP(S42,Parameters!$B$40:$C$44,2,1)</f>
        <v>0.35</v>
      </c>
      <c r="U42" s="52">
        <f t="shared" si="4"/>
        <v>24897.949999999997</v>
      </c>
      <c r="V42" s="12">
        <f>LEFT(Parameters!$B$59,4)*VLOOKUP(Q42,Parameters!$B$61:$C$62,2,0)+MID(Parameters!$B$59,9,4)*ABS(H42)</f>
        <v>3.0014395996295132E-2</v>
      </c>
      <c r="W42" s="43">
        <f t="shared" si="5"/>
        <v>330158.35595924646</v>
      </c>
      <c r="Y42" s="74">
        <f>MAX(V42,IF(Q42="Unsecured",Parameters!$C$67,Parameters!$C$68))</f>
        <v>3.0014395996295132E-2</v>
      </c>
      <c r="Z42" s="43">
        <f t="shared" si="6"/>
        <v>330158.35595924646</v>
      </c>
      <c r="AB42" s="74" t="str">
        <f t="shared" si="7"/>
        <v>OK</v>
      </c>
      <c r="AC42" s="43" t="str">
        <f t="shared" si="0"/>
        <v>OK</v>
      </c>
    </row>
    <row r="43" spans="2:29" x14ac:dyDescent="0.35">
      <c r="B43" s="15" t="str">
        <f>Revised_Data!B43</f>
        <v>BRYANT</v>
      </c>
      <c r="C43" s="11">
        <f>Revised_Data!C43</f>
        <v>20</v>
      </c>
      <c r="D43" s="10" t="str">
        <f>Revised_Data!D43</f>
        <v>M</v>
      </c>
      <c r="E43" s="10" t="str">
        <f>Revised_Data!E43</f>
        <v>Personal Loan</v>
      </c>
      <c r="F43" s="11">
        <f>Revised_Data!F43</f>
        <v>12000000</v>
      </c>
      <c r="G43" s="12" t="str">
        <f>Revised_Data!G43</f>
        <v>No</v>
      </c>
      <c r="H43" s="77">
        <f>Revised_Data!H43</f>
        <v>0.27118825216659104</v>
      </c>
      <c r="J43" s="74">
        <f>Parameters!$C$3</f>
        <v>7.0000000000000007E-2</v>
      </c>
      <c r="K43" s="74">
        <f>VLOOKUP(E43,Parameters!$B$5:$C$8,2,0)</f>
        <v>0.1</v>
      </c>
      <c r="L43" s="74">
        <f>IF(F43&lt;=Parameters!$A$10,Parameters!$C$10,IF(F43&lt;=Parameters!$A$11,Parameters!$C$11,Parameters!$C$11+INT((F43-Parameters!$A$11)/Parameters!$A$12)*Parameters!$C$12))</f>
        <v>7.0000000000000001E-3</v>
      </c>
      <c r="M43" s="74">
        <f>VLOOKUP(G43,Parameters!$B$14:$C$15,2,0)</f>
        <v>0</v>
      </c>
      <c r="N43" s="72">
        <f t="shared" si="1"/>
        <v>0.16300000000000001</v>
      </c>
      <c r="P43" s="9">
        <f t="shared" si="2"/>
        <v>1956000</v>
      </c>
      <c r="Q43" s="10" t="str">
        <f>VLOOKUP(E43,Parameters!$B$51:$C$54,2,0)</f>
        <v>Unsecured</v>
      </c>
      <c r="R43" s="50">
        <f>VLOOKUP(C43,Parameters!$E$4:$G$47,IF(D43="M",2,3),0)</f>
        <v>3.1619999999999999</v>
      </c>
      <c r="S43" s="11">
        <f t="shared" si="3"/>
        <v>37944</v>
      </c>
      <c r="T43" s="12">
        <f>VLOOKUP(S43,Parameters!$B$40:$C$44,2,1)</f>
        <v>0.375</v>
      </c>
      <c r="U43" s="52">
        <f t="shared" si="4"/>
        <v>14229</v>
      </c>
      <c r="V43" s="12">
        <f>LEFT(Parameters!$B$59,4)*VLOOKUP(Q43,Parameters!$B$61:$C$62,2,0)+MID(Parameters!$B$59,9,4)*ABS(H43)</f>
        <v>2.2711882521665911E-2</v>
      </c>
      <c r="W43" s="43">
        <f t="shared" si="5"/>
        <v>272542.59025999095</v>
      </c>
      <c r="Y43" s="74">
        <f>MAX(V43,IF(Q43="Unsecured",Parameters!$C$67,Parameters!$C$68))</f>
        <v>0.03</v>
      </c>
      <c r="Z43" s="43">
        <f t="shared" si="6"/>
        <v>360000</v>
      </c>
      <c r="AB43" s="74" t="str">
        <f t="shared" si="7"/>
        <v>OK</v>
      </c>
      <c r="AC43" s="43" t="str">
        <f t="shared" si="0"/>
        <v>OK</v>
      </c>
    </row>
    <row r="44" spans="2:29" x14ac:dyDescent="0.35">
      <c r="B44" s="15" t="str">
        <f>Revised_Data!B44</f>
        <v>BURKE</v>
      </c>
      <c r="C44" s="11">
        <f>Revised_Data!C44</f>
        <v>25</v>
      </c>
      <c r="D44" s="10" t="str">
        <f>Revised_Data!D44</f>
        <v>M</v>
      </c>
      <c r="E44" s="10" t="str">
        <f>Revised_Data!E44</f>
        <v>Home Loan</v>
      </c>
      <c r="F44" s="11">
        <f>Revised_Data!F44</f>
        <v>13000000</v>
      </c>
      <c r="G44" s="12" t="str">
        <f>Revised_Data!G44</f>
        <v>No</v>
      </c>
      <c r="H44" s="77">
        <f>Revised_Data!H44</f>
        <v>2.5381062435970625</v>
      </c>
      <c r="J44" s="74">
        <f>Parameters!$C$3</f>
        <v>7.0000000000000007E-2</v>
      </c>
      <c r="K44" s="74">
        <f>VLOOKUP(E44,Parameters!$B$5:$C$8,2,0)</f>
        <v>0.04</v>
      </c>
      <c r="L44" s="74">
        <f>IF(F44&lt;=Parameters!$A$10,Parameters!$C$10,IF(F44&lt;=Parameters!$A$11,Parameters!$C$11,Parameters!$C$11+INT((F44-Parameters!$A$11)/Parameters!$A$12)*Parameters!$C$12))</f>
        <v>8.0000000000000002E-3</v>
      </c>
      <c r="M44" s="74">
        <f>VLOOKUP(G44,Parameters!$B$14:$C$15,2,0)</f>
        <v>0</v>
      </c>
      <c r="N44" s="72">
        <f t="shared" si="1"/>
        <v>0.10200000000000001</v>
      </c>
      <c r="P44" s="9">
        <f t="shared" si="2"/>
        <v>1326000</v>
      </c>
      <c r="Q44" s="10" t="str">
        <f>VLOOKUP(E44,Parameters!$B$51:$C$54,2,0)</f>
        <v>Secured</v>
      </c>
      <c r="R44" s="50">
        <f>VLOOKUP(C44,Parameters!$E$4:$G$47,IF(D44="M",2,3),0)</f>
        <v>3.577</v>
      </c>
      <c r="S44" s="11">
        <f t="shared" si="3"/>
        <v>46501</v>
      </c>
      <c r="T44" s="12">
        <f>VLOOKUP(S44,Parameters!$B$40:$C$44,2,1)</f>
        <v>0.375</v>
      </c>
      <c r="U44" s="52">
        <f t="shared" si="4"/>
        <v>17437.875</v>
      </c>
      <c r="V44" s="12">
        <f>LEFT(Parameters!$B$59,4)*VLOOKUP(Q44,Parameters!$B$61:$C$62,2,0)+MID(Parameters!$B$59,9,4)*ABS(H44)</f>
        <v>3.5381062435970626E-2</v>
      </c>
      <c r="W44" s="43">
        <f t="shared" si="5"/>
        <v>459953.81166761811</v>
      </c>
      <c r="Y44" s="74">
        <f>MAX(V44,IF(Q44="Unsecured",Parameters!$C$67,Parameters!$C$68))</f>
        <v>3.5381062435970626E-2</v>
      </c>
      <c r="Z44" s="43">
        <f t="shared" si="6"/>
        <v>459953.81166761811</v>
      </c>
      <c r="AB44" s="74" t="str">
        <f t="shared" si="7"/>
        <v>OK</v>
      </c>
      <c r="AC44" s="43" t="str">
        <f t="shared" si="0"/>
        <v>OK</v>
      </c>
    </row>
    <row r="45" spans="2:29" x14ac:dyDescent="0.35">
      <c r="B45" s="15" t="str">
        <f>Revised_Data!B45</f>
        <v>BURNS</v>
      </c>
      <c r="C45" s="11">
        <f>Revised_Data!C45</f>
        <v>29</v>
      </c>
      <c r="D45" s="10" t="str">
        <f>Revised_Data!D45</f>
        <v>F</v>
      </c>
      <c r="E45" s="10" t="str">
        <f>Revised_Data!E45</f>
        <v>Personal Loan</v>
      </c>
      <c r="F45" s="11">
        <f>Revised_Data!F45</f>
        <v>10000000</v>
      </c>
      <c r="G45" s="12" t="str">
        <f>Revised_Data!G45</f>
        <v>No</v>
      </c>
      <c r="H45" s="77">
        <f>Revised_Data!H45</f>
        <v>-2.2736015933893294</v>
      </c>
      <c r="J45" s="74">
        <f>Parameters!$C$3</f>
        <v>7.0000000000000007E-2</v>
      </c>
      <c r="K45" s="74">
        <f>VLOOKUP(E45,Parameters!$B$5:$C$8,2,0)</f>
        <v>0.1</v>
      </c>
      <c r="L45" s="74">
        <f>IF(F45&lt;=Parameters!$A$10,Parameters!$C$10,IF(F45&lt;=Parameters!$A$11,Parameters!$C$11,Parameters!$C$11+INT((F45-Parameters!$A$11)/Parameters!$A$12)*Parameters!$C$12))</f>
        <v>5.0000000000000001E-3</v>
      </c>
      <c r="M45" s="74">
        <f>VLOOKUP(G45,Parameters!$B$14:$C$15,2,0)</f>
        <v>0</v>
      </c>
      <c r="N45" s="72">
        <f t="shared" si="1"/>
        <v>0.16500000000000001</v>
      </c>
      <c r="P45" s="9">
        <f t="shared" si="2"/>
        <v>1650000</v>
      </c>
      <c r="Q45" s="10" t="str">
        <f>VLOOKUP(E45,Parameters!$B$51:$C$54,2,0)</f>
        <v>Unsecured</v>
      </c>
      <c r="R45" s="50">
        <f>VLOOKUP(C45,Parameters!$E$4:$G$47,IF(D45="M",2,3),0)</f>
        <v>3.6659999999999999</v>
      </c>
      <c r="S45" s="11">
        <f t="shared" si="3"/>
        <v>36660</v>
      </c>
      <c r="T45" s="12">
        <f>VLOOKUP(S45,Parameters!$B$40:$C$44,2,1)</f>
        <v>0.375</v>
      </c>
      <c r="U45" s="52">
        <f t="shared" si="4"/>
        <v>13747.5</v>
      </c>
      <c r="V45" s="12">
        <f>LEFT(Parameters!$B$59,4)*VLOOKUP(Q45,Parameters!$B$61:$C$62,2,0)+MID(Parameters!$B$59,9,4)*ABS(H45)</f>
        <v>4.2736015933893298E-2</v>
      </c>
      <c r="W45" s="43">
        <f t="shared" si="5"/>
        <v>427360.15933893301</v>
      </c>
      <c r="Y45" s="74">
        <f>MAX(V45,IF(Q45="Unsecured",Parameters!$C$67,Parameters!$C$68))</f>
        <v>4.2736015933893298E-2</v>
      </c>
      <c r="Z45" s="43">
        <f t="shared" si="6"/>
        <v>427360.15933893301</v>
      </c>
      <c r="AB45" s="74" t="str">
        <f t="shared" si="7"/>
        <v>OK</v>
      </c>
      <c r="AC45" s="43" t="str">
        <f t="shared" si="0"/>
        <v>OK</v>
      </c>
    </row>
    <row r="46" spans="2:29" x14ac:dyDescent="0.35">
      <c r="B46" s="15" t="str">
        <f>Revised_Data!B46</f>
        <v>BURTON</v>
      </c>
      <c r="C46" s="11">
        <f>Revised_Data!C46</f>
        <v>34</v>
      </c>
      <c r="D46" s="10" t="str">
        <f>Revised_Data!D46</f>
        <v>F</v>
      </c>
      <c r="E46" s="10" t="str">
        <f>Revised_Data!E46</f>
        <v>Vehicle Loan</v>
      </c>
      <c r="F46" s="11">
        <f>Revised_Data!F46</f>
        <v>10000000</v>
      </c>
      <c r="G46" s="12" t="str">
        <f>Revised_Data!G46</f>
        <v>No</v>
      </c>
      <c r="H46" s="77">
        <f>Revised_Data!H46</f>
        <v>-1.5533812728287839</v>
      </c>
      <c r="J46" s="74">
        <f>Parameters!$C$3</f>
        <v>7.0000000000000007E-2</v>
      </c>
      <c r="K46" s="74">
        <f>VLOOKUP(E46,Parameters!$B$5:$C$8,2,0)</f>
        <v>0.06</v>
      </c>
      <c r="L46" s="74">
        <f>IF(F46&lt;=Parameters!$A$10,Parameters!$C$10,IF(F46&lt;=Parameters!$A$11,Parameters!$C$11,Parameters!$C$11+INT((F46-Parameters!$A$11)/Parameters!$A$12)*Parameters!$C$12))</f>
        <v>5.0000000000000001E-3</v>
      </c>
      <c r="M46" s="74">
        <f>VLOOKUP(G46,Parameters!$B$14:$C$15,2,0)</f>
        <v>0</v>
      </c>
      <c r="N46" s="72">
        <f t="shared" si="1"/>
        <v>0.125</v>
      </c>
      <c r="P46" s="9">
        <f t="shared" si="2"/>
        <v>1250000</v>
      </c>
      <c r="Q46" s="10" t="str">
        <f>VLOOKUP(E46,Parameters!$B$51:$C$54,2,0)</f>
        <v>Secured</v>
      </c>
      <c r="R46" s="50">
        <f>VLOOKUP(C46,Parameters!$E$4:$G$47,IF(D46="M",2,3),0)</f>
        <v>4.1494999999999997</v>
      </c>
      <c r="S46" s="11">
        <f t="shared" si="3"/>
        <v>41495</v>
      </c>
      <c r="T46" s="12">
        <f>VLOOKUP(S46,Parameters!$B$40:$C$44,2,1)</f>
        <v>0.375</v>
      </c>
      <c r="U46" s="52">
        <f t="shared" si="4"/>
        <v>15560.625</v>
      </c>
      <c r="V46" s="12">
        <f>LEFT(Parameters!$B$59,4)*VLOOKUP(Q46,Parameters!$B$61:$C$62,2,0)+MID(Parameters!$B$59,9,4)*ABS(H46)</f>
        <v>2.5533812728287839E-2</v>
      </c>
      <c r="W46" s="43">
        <f t="shared" si="5"/>
        <v>255338.12728287838</v>
      </c>
      <c r="Y46" s="74">
        <f>MAX(V46,IF(Q46="Unsecured",Parameters!$C$67,Parameters!$C$68))</f>
        <v>2.5533812728287839E-2</v>
      </c>
      <c r="Z46" s="43">
        <f t="shared" si="6"/>
        <v>255338.12728287838</v>
      </c>
      <c r="AB46" s="74" t="str">
        <f t="shared" si="7"/>
        <v>OK</v>
      </c>
      <c r="AC46" s="43" t="str">
        <f t="shared" si="0"/>
        <v>OK</v>
      </c>
    </row>
    <row r="47" spans="2:29" x14ac:dyDescent="0.35">
      <c r="B47" s="15" t="str">
        <f>Revised_Data!B47</f>
        <v>BUSH</v>
      </c>
      <c r="C47" s="11">
        <f>Revised_Data!C47</f>
        <v>54</v>
      </c>
      <c r="D47" s="10" t="str">
        <f>Revised_Data!D47</f>
        <v>F</v>
      </c>
      <c r="E47" s="10" t="str">
        <f>Revised_Data!E47</f>
        <v>Education Loan</v>
      </c>
      <c r="F47" s="11">
        <f>Revised_Data!F47</f>
        <v>9000000</v>
      </c>
      <c r="G47" s="12" t="str">
        <f>Revised_Data!G47</f>
        <v>No</v>
      </c>
      <c r="H47" s="77">
        <f>Revised_Data!H47</f>
        <v>-0.69678167272878067</v>
      </c>
      <c r="J47" s="74">
        <f>Parameters!$C$3</f>
        <v>7.0000000000000007E-2</v>
      </c>
      <c r="K47" s="74">
        <f>VLOOKUP(E47,Parameters!$B$5:$C$8,2,0)</f>
        <v>0.08</v>
      </c>
      <c r="L47" s="74">
        <f>IF(F47&lt;=Parameters!$A$10,Parameters!$C$10,IF(F47&lt;=Parameters!$A$11,Parameters!$C$11,Parameters!$C$11+INT((F47-Parameters!$A$11)/Parameters!$A$12)*Parameters!$C$12))</f>
        <v>0</v>
      </c>
      <c r="M47" s="74">
        <f>VLOOKUP(G47,Parameters!$B$14:$C$15,2,0)</f>
        <v>0</v>
      </c>
      <c r="N47" s="72">
        <f t="shared" si="1"/>
        <v>0.15000000000000002</v>
      </c>
      <c r="P47" s="9">
        <f t="shared" si="2"/>
        <v>1350000.0000000002</v>
      </c>
      <c r="Q47" s="10" t="str">
        <f>VLOOKUP(E47,Parameters!$B$51:$C$54,2,0)</f>
        <v>Unsecured</v>
      </c>
      <c r="R47" s="50">
        <f>VLOOKUP(C47,Parameters!$E$4:$G$47,IF(D47="M",2,3),0)</f>
        <v>6.7949999999999999</v>
      </c>
      <c r="S47" s="11">
        <f t="shared" si="3"/>
        <v>61155</v>
      </c>
      <c r="T47" s="12">
        <f>VLOOKUP(S47,Parameters!$B$40:$C$44,2,1)</f>
        <v>0.35</v>
      </c>
      <c r="U47" s="52">
        <f t="shared" si="4"/>
        <v>21404.25</v>
      </c>
      <c r="V47" s="12">
        <f>LEFT(Parameters!$B$59,4)*VLOOKUP(Q47,Parameters!$B$61:$C$62,2,0)+MID(Parameters!$B$59,9,4)*ABS(H47)</f>
        <v>2.6967816727287808E-2</v>
      </c>
      <c r="W47" s="43">
        <f t="shared" si="5"/>
        <v>242710.35054559028</v>
      </c>
      <c r="Y47" s="74">
        <f>MAX(V47,IF(Q47="Unsecured",Parameters!$C$67,Parameters!$C$68))</f>
        <v>0.03</v>
      </c>
      <c r="Z47" s="43">
        <f t="shared" si="6"/>
        <v>270000</v>
      </c>
      <c r="AB47" s="74" t="str">
        <f t="shared" si="7"/>
        <v>OK</v>
      </c>
      <c r="AC47" s="43" t="str">
        <f t="shared" si="0"/>
        <v>OK</v>
      </c>
    </row>
    <row r="48" spans="2:29" x14ac:dyDescent="0.35">
      <c r="B48" s="15" t="str">
        <f>Revised_Data!B48</f>
        <v>BUTLER</v>
      </c>
      <c r="C48" s="11">
        <f>Revised_Data!C48</f>
        <v>55</v>
      </c>
      <c r="D48" s="10" t="str">
        <f>Revised_Data!D48</f>
        <v>M</v>
      </c>
      <c r="E48" s="10" t="str">
        <f>Revised_Data!E48</f>
        <v>Education Loan</v>
      </c>
      <c r="F48" s="11">
        <f>Revised_Data!F48</f>
        <v>9000000</v>
      </c>
      <c r="G48" s="12" t="str">
        <f>Revised_Data!G48</f>
        <v>No</v>
      </c>
      <c r="H48" s="77">
        <f>Revised_Data!H48</f>
        <v>-0.16145025199562585</v>
      </c>
      <c r="J48" s="74">
        <f>Parameters!$C$3</f>
        <v>7.0000000000000007E-2</v>
      </c>
      <c r="K48" s="74">
        <f>VLOOKUP(E48,Parameters!$B$5:$C$8,2,0)</f>
        <v>0.08</v>
      </c>
      <c r="L48" s="74">
        <f>IF(F48&lt;=Parameters!$A$10,Parameters!$C$10,IF(F48&lt;=Parameters!$A$11,Parameters!$C$11,Parameters!$C$11+INT((F48-Parameters!$A$11)/Parameters!$A$12)*Parameters!$C$12))</f>
        <v>0</v>
      </c>
      <c r="M48" s="74">
        <f>VLOOKUP(G48,Parameters!$B$14:$C$15,2,0)</f>
        <v>0</v>
      </c>
      <c r="N48" s="72">
        <f t="shared" si="1"/>
        <v>0.15000000000000002</v>
      </c>
      <c r="P48" s="9">
        <f t="shared" si="2"/>
        <v>1350000.0000000002</v>
      </c>
      <c r="Q48" s="10" t="str">
        <f>VLOOKUP(E48,Parameters!$B$51:$C$54,2,0)</f>
        <v>Unsecured</v>
      </c>
      <c r="R48" s="50">
        <f>VLOOKUP(C48,Parameters!$E$4:$G$47,IF(D48="M",2,3),0)</f>
        <v>7.5</v>
      </c>
      <c r="S48" s="11">
        <f t="shared" si="3"/>
        <v>67500</v>
      </c>
      <c r="T48" s="12">
        <f>VLOOKUP(S48,Parameters!$B$40:$C$44,2,1)</f>
        <v>0.35</v>
      </c>
      <c r="U48" s="52">
        <f t="shared" si="4"/>
        <v>23625</v>
      </c>
      <c r="V48" s="12">
        <f>LEFT(Parameters!$B$59,4)*VLOOKUP(Q48,Parameters!$B$61:$C$62,2,0)+MID(Parameters!$B$59,9,4)*ABS(H48)</f>
        <v>2.1614502519956259E-2</v>
      </c>
      <c r="W48" s="43">
        <f t="shared" si="5"/>
        <v>194530.52267960634</v>
      </c>
      <c r="Y48" s="74">
        <f>MAX(V48,IF(Q48="Unsecured",Parameters!$C$67,Parameters!$C$68))</f>
        <v>0.03</v>
      </c>
      <c r="Z48" s="43">
        <f t="shared" si="6"/>
        <v>270000</v>
      </c>
      <c r="AB48" s="74" t="str">
        <f t="shared" si="7"/>
        <v>OK</v>
      </c>
      <c r="AC48" s="43" t="str">
        <f t="shared" si="0"/>
        <v>OK</v>
      </c>
    </row>
    <row r="49" spans="2:29" x14ac:dyDescent="0.35">
      <c r="B49" s="15" t="str">
        <f>Revised_Data!B49</f>
        <v>BYRD</v>
      </c>
      <c r="C49" s="11">
        <f>Revised_Data!C49</f>
        <v>35</v>
      </c>
      <c r="D49" s="10" t="str">
        <f>Revised_Data!D49</f>
        <v>F</v>
      </c>
      <c r="E49" s="10" t="str">
        <f>Revised_Data!E49</f>
        <v>Education Loan</v>
      </c>
      <c r="F49" s="11">
        <f>Revised_Data!F49</f>
        <v>8000000</v>
      </c>
      <c r="G49" s="12" t="str">
        <f>Revised_Data!G49</f>
        <v>No</v>
      </c>
      <c r="H49" s="77">
        <f>Revised_Data!H49</f>
        <v>1.1514516135195962</v>
      </c>
      <c r="J49" s="74">
        <f>Parameters!$C$3</f>
        <v>7.0000000000000007E-2</v>
      </c>
      <c r="K49" s="74">
        <f>VLOOKUP(E49,Parameters!$B$5:$C$8,2,0)</f>
        <v>0.08</v>
      </c>
      <c r="L49" s="74">
        <f>IF(F49&lt;=Parameters!$A$10,Parameters!$C$10,IF(F49&lt;=Parameters!$A$11,Parameters!$C$11,Parameters!$C$11+INT((F49-Parameters!$A$11)/Parameters!$A$12)*Parameters!$C$12))</f>
        <v>0</v>
      </c>
      <c r="M49" s="74">
        <f>VLOOKUP(G49,Parameters!$B$14:$C$15,2,0)</f>
        <v>0</v>
      </c>
      <c r="N49" s="72">
        <f t="shared" si="1"/>
        <v>0.15000000000000002</v>
      </c>
      <c r="P49" s="9">
        <f t="shared" si="2"/>
        <v>1200000.0000000002</v>
      </c>
      <c r="Q49" s="10" t="str">
        <f>VLOOKUP(E49,Parameters!$B$51:$C$54,2,0)</f>
        <v>Unsecured</v>
      </c>
      <c r="R49" s="50">
        <f>VLOOKUP(C49,Parameters!$E$4:$G$47,IF(D49="M",2,3),0)</f>
        <v>4.2519999999999998</v>
      </c>
      <c r="S49" s="11">
        <f t="shared" si="3"/>
        <v>34016</v>
      </c>
      <c r="T49" s="12">
        <f>VLOOKUP(S49,Parameters!$B$40:$C$44,2,1)</f>
        <v>0.375</v>
      </c>
      <c r="U49" s="52">
        <f t="shared" si="4"/>
        <v>12756</v>
      </c>
      <c r="V49" s="12">
        <f>LEFT(Parameters!$B$59,4)*VLOOKUP(Q49,Parameters!$B$61:$C$62,2,0)+MID(Parameters!$B$59,9,4)*ABS(H49)</f>
        <v>3.1514516135195965E-2</v>
      </c>
      <c r="W49" s="43">
        <f t="shared" si="5"/>
        <v>252116.12908156772</v>
      </c>
      <c r="Y49" s="74">
        <f>MAX(V49,IF(Q49="Unsecured",Parameters!$C$67,Parameters!$C$68))</f>
        <v>3.1514516135195965E-2</v>
      </c>
      <c r="Z49" s="43">
        <f t="shared" si="6"/>
        <v>252116.12908156772</v>
      </c>
      <c r="AB49" s="74" t="str">
        <f t="shared" si="7"/>
        <v>OK</v>
      </c>
      <c r="AC49" s="43" t="str">
        <f t="shared" si="0"/>
        <v>OK</v>
      </c>
    </row>
    <row r="50" spans="2:29" x14ac:dyDescent="0.35">
      <c r="B50" s="15" t="str">
        <f>Revised_Data!B50</f>
        <v>CABRERA</v>
      </c>
      <c r="C50" s="11">
        <f>Revised_Data!C50</f>
        <v>25</v>
      </c>
      <c r="D50" s="10" t="str">
        <f>Revised_Data!D50</f>
        <v>M</v>
      </c>
      <c r="E50" s="10" t="str">
        <f>Revised_Data!E50</f>
        <v>Education Loan</v>
      </c>
      <c r="F50" s="11">
        <f>Revised_Data!F50</f>
        <v>9000000</v>
      </c>
      <c r="G50" s="12" t="str">
        <f>Revised_Data!G50</f>
        <v>No</v>
      </c>
      <c r="H50" s="77">
        <f>Revised_Data!H50</f>
        <v>0.74526236999668949</v>
      </c>
      <c r="J50" s="74">
        <f>Parameters!$C$3</f>
        <v>7.0000000000000007E-2</v>
      </c>
      <c r="K50" s="74">
        <f>VLOOKUP(E50,Parameters!$B$5:$C$8,2,0)</f>
        <v>0.08</v>
      </c>
      <c r="L50" s="74">
        <f>IF(F50&lt;=Parameters!$A$10,Parameters!$C$10,IF(F50&lt;=Parameters!$A$11,Parameters!$C$11,Parameters!$C$11+INT((F50-Parameters!$A$11)/Parameters!$A$12)*Parameters!$C$12))</f>
        <v>0</v>
      </c>
      <c r="M50" s="74">
        <f>VLOOKUP(G50,Parameters!$B$14:$C$15,2,0)</f>
        <v>0</v>
      </c>
      <c r="N50" s="72">
        <f t="shared" si="1"/>
        <v>0.15000000000000002</v>
      </c>
      <c r="P50" s="9">
        <f t="shared" si="2"/>
        <v>1350000.0000000002</v>
      </c>
      <c r="Q50" s="10" t="str">
        <f>VLOOKUP(E50,Parameters!$B$51:$C$54,2,0)</f>
        <v>Unsecured</v>
      </c>
      <c r="R50" s="50">
        <f>VLOOKUP(C50,Parameters!$E$4:$G$47,IF(D50="M",2,3),0)</f>
        <v>3.577</v>
      </c>
      <c r="S50" s="11">
        <f t="shared" si="3"/>
        <v>32193</v>
      </c>
      <c r="T50" s="12">
        <f>VLOOKUP(S50,Parameters!$B$40:$C$44,2,1)</f>
        <v>0.375</v>
      </c>
      <c r="U50" s="52">
        <f t="shared" si="4"/>
        <v>12072.375</v>
      </c>
      <c r="V50" s="12">
        <f>LEFT(Parameters!$B$59,4)*VLOOKUP(Q50,Parameters!$B$61:$C$62,2,0)+MID(Parameters!$B$59,9,4)*ABS(H50)</f>
        <v>2.7452623699966896E-2</v>
      </c>
      <c r="W50" s="43">
        <f t="shared" si="5"/>
        <v>247073.61329970206</v>
      </c>
      <c r="Y50" s="74">
        <f>MAX(V50,IF(Q50="Unsecured",Parameters!$C$67,Parameters!$C$68))</f>
        <v>0.03</v>
      </c>
      <c r="Z50" s="43">
        <f t="shared" si="6"/>
        <v>270000</v>
      </c>
      <c r="AB50" s="74" t="str">
        <f t="shared" si="7"/>
        <v>OK</v>
      </c>
      <c r="AC50" s="43" t="str">
        <f t="shared" si="0"/>
        <v>OK</v>
      </c>
    </row>
    <row r="51" spans="2:29" x14ac:dyDescent="0.35">
      <c r="B51" s="15" t="str">
        <f>Revised_Data!B51</f>
        <v>CALDWELL</v>
      </c>
      <c r="C51" s="11">
        <f>Revised_Data!C51</f>
        <v>34</v>
      </c>
      <c r="D51" s="10" t="str">
        <f>Revised_Data!D51</f>
        <v>F</v>
      </c>
      <c r="E51" s="10" t="str">
        <f>Revised_Data!E51</f>
        <v>Home Loan</v>
      </c>
      <c r="F51" s="11">
        <f>Revised_Data!F51</f>
        <v>11000000</v>
      </c>
      <c r="G51" s="12" t="str">
        <f>Revised_Data!G51</f>
        <v>No</v>
      </c>
      <c r="H51" s="77">
        <f>Revised_Data!H51</f>
        <v>-1.9679367213992494</v>
      </c>
      <c r="J51" s="74">
        <f>Parameters!$C$3</f>
        <v>7.0000000000000007E-2</v>
      </c>
      <c r="K51" s="74">
        <f>VLOOKUP(E51,Parameters!$B$5:$C$8,2,0)</f>
        <v>0.04</v>
      </c>
      <c r="L51" s="74">
        <f>IF(F51&lt;=Parameters!$A$10,Parameters!$C$10,IF(F51&lt;=Parameters!$A$11,Parameters!$C$11,Parameters!$C$11+INT((F51-Parameters!$A$11)/Parameters!$A$12)*Parameters!$C$12))</f>
        <v>6.0000000000000001E-3</v>
      </c>
      <c r="M51" s="74">
        <f>VLOOKUP(G51,Parameters!$B$14:$C$15,2,0)</f>
        <v>0</v>
      </c>
      <c r="N51" s="72">
        <f t="shared" si="1"/>
        <v>0.10400000000000001</v>
      </c>
      <c r="P51" s="9">
        <f t="shared" si="2"/>
        <v>1144000</v>
      </c>
      <c r="Q51" s="10" t="str">
        <f>VLOOKUP(E51,Parameters!$B$51:$C$54,2,0)</f>
        <v>Secured</v>
      </c>
      <c r="R51" s="50">
        <f>VLOOKUP(C51,Parameters!$E$4:$G$47,IF(D51="M",2,3),0)</f>
        <v>4.1494999999999997</v>
      </c>
      <c r="S51" s="11">
        <f t="shared" si="3"/>
        <v>45644.5</v>
      </c>
      <c r="T51" s="12">
        <f>VLOOKUP(S51,Parameters!$B$40:$C$44,2,1)</f>
        <v>0.375</v>
      </c>
      <c r="U51" s="52">
        <f t="shared" si="4"/>
        <v>17116.6875</v>
      </c>
      <c r="V51" s="12">
        <f>LEFT(Parameters!$B$59,4)*VLOOKUP(Q51,Parameters!$B$61:$C$62,2,0)+MID(Parameters!$B$59,9,4)*ABS(H51)</f>
        <v>2.9679367213992496E-2</v>
      </c>
      <c r="W51" s="43">
        <f t="shared" si="5"/>
        <v>326473.03935391747</v>
      </c>
      <c r="Y51" s="74">
        <f>MAX(V51,IF(Q51="Unsecured",Parameters!$C$67,Parameters!$C$68))</f>
        <v>2.9679367213992496E-2</v>
      </c>
      <c r="Z51" s="43">
        <f t="shared" si="6"/>
        <v>326473.03935391747</v>
      </c>
      <c r="AB51" s="74" t="str">
        <f t="shared" si="7"/>
        <v>OK</v>
      </c>
      <c r="AC51" s="43" t="str">
        <f t="shared" si="0"/>
        <v>OK</v>
      </c>
    </row>
    <row r="52" spans="2:29" x14ac:dyDescent="0.35">
      <c r="B52" s="15" t="str">
        <f>Revised_Data!B52</f>
        <v>CAMPBELL</v>
      </c>
      <c r="C52" s="11">
        <f>Revised_Data!C52</f>
        <v>24</v>
      </c>
      <c r="D52" s="10" t="str">
        <f>Revised_Data!D52</f>
        <v>F</v>
      </c>
      <c r="E52" s="10" t="str">
        <f>Revised_Data!E52</f>
        <v>Home Loan</v>
      </c>
      <c r="F52" s="11">
        <f>Revised_Data!F52</f>
        <v>11000000</v>
      </c>
      <c r="G52" s="12" t="str">
        <f>Revised_Data!G52</f>
        <v>No</v>
      </c>
      <c r="H52" s="77">
        <f>Revised_Data!H52</f>
        <v>0.71643183421922829</v>
      </c>
      <c r="J52" s="74">
        <f>Parameters!$C$3</f>
        <v>7.0000000000000007E-2</v>
      </c>
      <c r="K52" s="74">
        <f>VLOOKUP(E52,Parameters!$B$5:$C$8,2,0)</f>
        <v>0.04</v>
      </c>
      <c r="L52" s="74">
        <f>IF(F52&lt;=Parameters!$A$10,Parameters!$C$10,IF(F52&lt;=Parameters!$A$11,Parameters!$C$11,Parameters!$C$11+INT((F52-Parameters!$A$11)/Parameters!$A$12)*Parameters!$C$12))</f>
        <v>6.0000000000000001E-3</v>
      </c>
      <c r="M52" s="74">
        <f>VLOOKUP(G52,Parameters!$B$14:$C$15,2,0)</f>
        <v>0</v>
      </c>
      <c r="N52" s="72">
        <f t="shared" si="1"/>
        <v>0.10400000000000001</v>
      </c>
      <c r="P52" s="9">
        <f t="shared" si="2"/>
        <v>1144000</v>
      </c>
      <c r="Q52" s="10" t="str">
        <f>VLOOKUP(E52,Parameters!$B$51:$C$54,2,0)</f>
        <v>Secured</v>
      </c>
      <c r="R52" s="50">
        <f>VLOOKUP(C52,Parameters!$E$4:$G$47,IF(D52="M",2,3),0)</f>
        <v>3.2410000000000001</v>
      </c>
      <c r="S52" s="11">
        <f t="shared" si="3"/>
        <v>35651</v>
      </c>
      <c r="T52" s="12">
        <f>VLOOKUP(S52,Parameters!$B$40:$C$44,2,1)</f>
        <v>0.375</v>
      </c>
      <c r="U52" s="52">
        <f t="shared" si="4"/>
        <v>13369.125</v>
      </c>
      <c r="V52" s="12">
        <f>LEFT(Parameters!$B$59,4)*VLOOKUP(Q52,Parameters!$B$61:$C$62,2,0)+MID(Parameters!$B$59,9,4)*ABS(H52)</f>
        <v>1.7164318342192283E-2</v>
      </c>
      <c r="W52" s="43">
        <f t="shared" si="5"/>
        <v>188807.50176411512</v>
      </c>
      <c r="Y52" s="74">
        <f>MAX(V52,IF(Q52="Unsecured",Parameters!$C$67,Parameters!$C$68))</f>
        <v>1.7164318342192283E-2</v>
      </c>
      <c r="Z52" s="43">
        <f t="shared" si="6"/>
        <v>188807.50176411512</v>
      </c>
      <c r="AB52" s="74" t="str">
        <f t="shared" si="7"/>
        <v>OK</v>
      </c>
      <c r="AC52" s="43" t="str">
        <f t="shared" si="0"/>
        <v>OK</v>
      </c>
    </row>
    <row r="53" spans="2:29" x14ac:dyDescent="0.35">
      <c r="B53" s="15" t="str">
        <f>Revised_Data!B53</f>
        <v>CAMPOS</v>
      </c>
      <c r="C53" s="11">
        <f>Revised_Data!C53</f>
        <v>45</v>
      </c>
      <c r="D53" s="10" t="str">
        <f>Revised_Data!D53</f>
        <v>M</v>
      </c>
      <c r="E53" s="10" t="str">
        <f>Revised_Data!E53</f>
        <v>Education Loan</v>
      </c>
      <c r="F53" s="11">
        <f>Revised_Data!F53</f>
        <v>9000000</v>
      </c>
      <c r="G53" s="12" t="str">
        <f>Revised_Data!G53</f>
        <v>No</v>
      </c>
      <c r="H53" s="77">
        <f>Revised_Data!H53</f>
        <v>-5.6839988893259093E-2</v>
      </c>
      <c r="J53" s="74">
        <f>Parameters!$C$3</f>
        <v>7.0000000000000007E-2</v>
      </c>
      <c r="K53" s="74">
        <f>VLOOKUP(E53,Parameters!$B$5:$C$8,2,0)</f>
        <v>0.08</v>
      </c>
      <c r="L53" s="74">
        <f>IF(F53&lt;=Parameters!$A$10,Parameters!$C$10,IF(F53&lt;=Parameters!$A$11,Parameters!$C$11,Parameters!$C$11+INT((F53-Parameters!$A$11)/Parameters!$A$12)*Parameters!$C$12))</f>
        <v>0</v>
      </c>
      <c r="M53" s="74">
        <f>VLOOKUP(G53,Parameters!$B$14:$C$15,2,0)</f>
        <v>0</v>
      </c>
      <c r="N53" s="72">
        <f t="shared" si="1"/>
        <v>0.15000000000000002</v>
      </c>
      <c r="P53" s="9">
        <f t="shared" si="2"/>
        <v>1350000.0000000002</v>
      </c>
      <c r="Q53" s="10" t="str">
        <f>VLOOKUP(E53,Parameters!$B$51:$C$54,2,0)</f>
        <v>Unsecured</v>
      </c>
      <c r="R53" s="50">
        <f>VLOOKUP(C53,Parameters!$E$4:$G$47,IF(D53="M",2,3),0)</f>
        <v>5.859</v>
      </c>
      <c r="S53" s="11">
        <f t="shared" si="3"/>
        <v>52731</v>
      </c>
      <c r="T53" s="12">
        <f>VLOOKUP(S53,Parameters!$B$40:$C$44,2,1)</f>
        <v>0.375</v>
      </c>
      <c r="U53" s="52">
        <f t="shared" si="4"/>
        <v>19774.125</v>
      </c>
      <c r="V53" s="12">
        <f>LEFT(Parameters!$B$59,4)*VLOOKUP(Q53,Parameters!$B$61:$C$62,2,0)+MID(Parameters!$B$59,9,4)*ABS(H53)</f>
        <v>2.0568399888932592E-2</v>
      </c>
      <c r="W53" s="43">
        <f t="shared" si="5"/>
        <v>185115.59900039333</v>
      </c>
      <c r="Y53" s="74">
        <f>MAX(V53,IF(Q53="Unsecured",Parameters!$C$67,Parameters!$C$68))</f>
        <v>0.03</v>
      </c>
      <c r="Z53" s="43">
        <f t="shared" si="6"/>
        <v>270000</v>
      </c>
      <c r="AB53" s="74" t="str">
        <f t="shared" si="7"/>
        <v>OK</v>
      </c>
      <c r="AC53" s="43" t="str">
        <f t="shared" si="0"/>
        <v>OK</v>
      </c>
    </row>
    <row r="54" spans="2:29" x14ac:dyDescent="0.35">
      <c r="B54" s="15" t="str">
        <f>Revised_Data!B54</f>
        <v>CARLSON</v>
      </c>
      <c r="C54" s="11">
        <f>Revised_Data!C54</f>
        <v>22</v>
      </c>
      <c r="D54" s="10" t="str">
        <f>Revised_Data!D54</f>
        <v>F</v>
      </c>
      <c r="E54" s="10" t="str">
        <f>Revised_Data!E54</f>
        <v>Personal Loan</v>
      </c>
      <c r="F54" s="11">
        <f>Revised_Data!F54</f>
        <v>9000000</v>
      </c>
      <c r="G54" s="12" t="str">
        <f>Revised_Data!G54</f>
        <v>No</v>
      </c>
      <c r="H54" s="77">
        <f>Revised_Data!H54</f>
        <v>0.45910489007086391</v>
      </c>
      <c r="J54" s="74">
        <f>Parameters!$C$3</f>
        <v>7.0000000000000007E-2</v>
      </c>
      <c r="K54" s="74">
        <f>VLOOKUP(E54,Parameters!$B$5:$C$8,2,0)</f>
        <v>0.1</v>
      </c>
      <c r="L54" s="74">
        <f>IF(F54&lt;=Parameters!$A$10,Parameters!$C$10,IF(F54&lt;=Parameters!$A$11,Parameters!$C$11,Parameters!$C$11+INT((F54-Parameters!$A$11)/Parameters!$A$12)*Parameters!$C$12))</f>
        <v>0</v>
      </c>
      <c r="M54" s="74">
        <f>VLOOKUP(G54,Parameters!$B$14:$C$15,2,0)</f>
        <v>0</v>
      </c>
      <c r="N54" s="72">
        <f t="shared" si="1"/>
        <v>0.17</v>
      </c>
      <c r="P54" s="9">
        <f t="shared" si="2"/>
        <v>1530000</v>
      </c>
      <c r="Q54" s="10" t="str">
        <f>VLOOKUP(E54,Parameters!$B$51:$C$54,2,0)</f>
        <v>Unsecured</v>
      </c>
      <c r="R54" s="50">
        <f>VLOOKUP(C54,Parameters!$E$4:$G$47,IF(D54="M",2,3),0)</f>
        <v>3.085</v>
      </c>
      <c r="S54" s="11">
        <f t="shared" si="3"/>
        <v>27765</v>
      </c>
      <c r="T54" s="12">
        <f>VLOOKUP(S54,Parameters!$B$40:$C$44,2,1)</f>
        <v>0.4</v>
      </c>
      <c r="U54" s="52">
        <f t="shared" si="4"/>
        <v>11106</v>
      </c>
      <c r="V54" s="12">
        <f>LEFT(Parameters!$B$59,4)*VLOOKUP(Q54,Parameters!$B$61:$C$62,2,0)+MID(Parameters!$B$59,9,4)*ABS(H54)</f>
        <v>2.459104890070864E-2</v>
      </c>
      <c r="W54" s="43">
        <f t="shared" si="5"/>
        <v>221319.44010637776</v>
      </c>
      <c r="Y54" s="74">
        <f>MAX(V54,IF(Q54="Unsecured",Parameters!$C$67,Parameters!$C$68))</f>
        <v>0.03</v>
      </c>
      <c r="Z54" s="43">
        <f t="shared" si="6"/>
        <v>270000</v>
      </c>
      <c r="AB54" s="74" t="str">
        <f t="shared" si="7"/>
        <v>OK</v>
      </c>
      <c r="AC54" s="43" t="str">
        <f t="shared" si="0"/>
        <v>OK</v>
      </c>
    </row>
    <row r="55" spans="2:29" x14ac:dyDescent="0.35">
      <c r="B55" s="15" t="str">
        <f>Revised_Data!B55</f>
        <v>CARPENTER</v>
      </c>
      <c r="C55" s="11">
        <f>Revised_Data!C55</f>
        <v>43</v>
      </c>
      <c r="D55" s="10" t="str">
        <f>Revised_Data!D55</f>
        <v>F</v>
      </c>
      <c r="E55" s="10" t="str">
        <f>Revised_Data!E55</f>
        <v>Personal Loan</v>
      </c>
      <c r="F55" s="11">
        <f>Revised_Data!F55</f>
        <v>12000000</v>
      </c>
      <c r="G55" s="12" t="str">
        <f>Revised_Data!G55</f>
        <v>No</v>
      </c>
      <c r="H55" s="77">
        <f>Revised_Data!H55</f>
        <v>-0.3561152238459942</v>
      </c>
      <c r="J55" s="74">
        <f>Parameters!$C$3</f>
        <v>7.0000000000000007E-2</v>
      </c>
      <c r="K55" s="74">
        <f>VLOOKUP(E55,Parameters!$B$5:$C$8,2,0)</f>
        <v>0.1</v>
      </c>
      <c r="L55" s="74">
        <f>IF(F55&lt;=Parameters!$A$10,Parameters!$C$10,IF(F55&lt;=Parameters!$A$11,Parameters!$C$11,Parameters!$C$11+INT((F55-Parameters!$A$11)/Parameters!$A$12)*Parameters!$C$12))</f>
        <v>7.0000000000000001E-3</v>
      </c>
      <c r="M55" s="74">
        <f>VLOOKUP(G55,Parameters!$B$14:$C$15,2,0)</f>
        <v>0</v>
      </c>
      <c r="N55" s="72">
        <f t="shared" si="1"/>
        <v>0.16300000000000001</v>
      </c>
      <c r="P55" s="9">
        <f t="shared" si="2"/>
        <v>1956000</v>
      </c>
      <c r="Q55" s="10" t="str">
        <f>VLOOKUP(E55,Parameters!$B$51:$C$54,2,0)</f>
        <v>Unsecured</v>
      </c>
      <c r="R55" s="50">
        <f>VLOOKUP(C55,Parameters!$E$4:$G$47,IF(D55="M",2,3),0)</f>
        <v>5.1790000000000003</v>
      </c>
      <c r="S55" s="11">
        <f t="shared" si="3"/>
        <v>62148</v>
      </c>
      <c r="T55" s="12">
        <f>VLOOKUP(S55,Parameters!$B$40:$C$44,2,1)</f>
        <v>0.35</v>
      </c>
      <c r="U55" s="52">
        <f t="shared" si="4"/>
        <v>21751.8</v>
      </c>
      <c r="V55" s="12">
        <f>LEFT(Parameters!$B$59,4)*VLOOKUP(Q55,Parameters!$B$61:$C$62,2,0)+MID(Parameters!$B$59,9,4)*ABS(H55)</f>
        <v>2.3561152238459941E-2</v>
      </c>
      <c r="W55" s="43">
        <f t="shared" si="5"/>
        <v>282733.82686151931</v>
      </c>
      <c r="Y55" s="74">
        <f>MAX(V55,IF(Q55="Unsecured",Parameters!$C$67,Parameters!$C$68))</f>
        <v>0.03</v>
      </c>
      <c r="Z55" s="43">
        <f t="shared" si="6"/>
        <v>360000</v>
      </c>
      <c r="AB55" s="74" t="str">
        <f t="shared" si="7"/>
        <v>OK</v>
      </c>
      <c r="AC55" s="43" t="str">
        <f t="shared" si="0"/>
        <v>OK</v>
      </c>
    </row>
    <row r="56" spans="2:29" x14ac:dyDescent="0.35">
      <c r="B56" s="15" t="str">
        <f>Revised_Data!B56</f>
        <v>CARR</v>
      </c>
      <c r="C56" s="11">
        <f>Revised_Data!C56</f>
        <v>55</v>
      </c>
      <c r="D56" s="10" t="str">
        <f>Revised_Data!D56</f>
        <v>F</v>
      </c>
      <c r="E56" s="10" t="str">
        <f>Revised_Data!E56</f>
        <v>Personal Loan</v>
      </c>
      <c r="F56" s="11">
        <f>Revised_Data!F56</f>
        <v>13000000</v>
      </c>
      <c r="G56" s="12" t="str">
        <f>Revised_Data!G56</f>
        <v>No</v>
      </c>
      <c r="H56" s="77">
        <f>Revised_Data!H56</f>
        <v>1.8422794671917031E-3</v>
      </c>
      <c r="J56" s="74">
        <f>Parameters!$C$3</f>
        <v>7.0000000000000007E-2</v>
      </c>
      <c r="K56" s="74">
        <f>VLOOKUP(E56,Parameters!$B$5:$C$8,2,0)</f>
        <v>0.1</v>
      </c>
      <c r="L56" s="74">
        <f>IF(F56&lt;=Parameters!$A$10,Parameters!$C$10,IF(F56&lt;=Parameters!$A$11,Parameters!$C$11,Parameters!$C$11+INT((F56-Parameters!$A$11)/Parameters!$A$12)*Parameters!$C$12))</f>
        <v>8.0000000000000002E-3</v>
      </c>
      <c r="M56" s="74">
        <f>VLOOKUP(G56,Parameters!$B$14:$C$15,2,0)</f>
        <v>0</v>
      </c>
      <c r="N56" s="72">
        <f t="shared" si="1"/>
        <v>0.16200000000000001</v>
      </c>
      <c r="P56" s="9">
        <f t="shared" si="2"/>
        <v>2106000</v>
      </c>
      <c r="Q56" s="10" t="str">
        <f>VLOOKUP(E56,Parameters!$B$51:$C$54,2,0)</f>
        <v>Unsecured</v>
      </c>
      <c r="R56" s="50">
        <f>VLOOKUP(C56,Parameters!$E$4:$G$47,IF(D56="M",2,3),0)</f>
        <v>6.9649999999999999</v>
      </c>
      <c r="S56" s="11">
        <f t="shared" si="3"/>
        <v>90545</v>
      </c>
      <c r="T56" s="12">
        <f>VLOOKUP(S56,Parameters!$B$40:$C$44,2,1)</f>
        <v>0.32500000000000001</v>
      </c>
      <c r="U56" s="52">
        <f t="shared" si="4"/>
        <v>29427.125</v>
      </c>
      <c r="V56" s="12">
        <f>LEFT(Parameters!$B$59,4)*VLOOKUP(Q56,Parameters!$B$61:$C$62,2,0)+MID(Parameters!$B$59,9,4)*ABS(H56)</f>
        <v>2.0018422794671916E-2</v>
      </c>
      <c r="W56" s="43">
        <f t="shared" si="5"/>
        <v>260239.4963307349</v>
      </c>
      <c r="Y56" s="74">
        <f>MAX(V56,IF(Q56="Unsecured",Parameters!$C$67,Parameters!$C$68))</f>
        <v>0.03</v>
      </c>
      <c r="Z56" s="43">
        <f t="shared" si="6"/>
        <v>390000</v>
      </c>
      <c r="AB56" s="74" t="str">
        <f t="shared" si="7"/>
        <v>OK</v>
      </c>
      <c r="AC56" s="43" t="str">
        <f t="shared" si="0"/>
        <v>OK</v>
      </c>
    </row>
    <row r="57" spans="2:29" x14ac:dyDescent="0.35">
      <c r="B57" s="15" t="str">
        <f>Revised_Data!B57</f>
        <v>CARRILLO</v>
      </c>
      <c r="C57" s="11">
        <f>Revised_Data!C57</f>
        <v>23</v>
      </c>
      <c r="D57" s="10" t="str">
        <f>Revised_Data!D57</f>
        <v>F</v>
      </c>
      <c r="E57" s="10" t="str">
        <f>Revised_Data!E57</f>
        <v>Education Loan</v>
      </c>
      <c r="F57" s="11">
        <f>Revised_Data!F57</f>
        <v>10000000</v>
      </c>
      <c r="G57" s="12" t="str">
        <f>Revised_Data!G57</f>
        <v>No</v>
      </c>
      <c r="H57" s="77">
        <f>Revised_Data!H57</f>
        <v>-0.67080321573468027</v>
      </c>
      <c r="J57" s="74">
        <f>Parameters!$C$3</f>
        <v>7.0000000000000007E-2</v>
      </c>
      <c r="K57" s="74">
        <f>VLOOKUP(E57,Parameters!$B$5:$C$8,2,0)</f>
        <v>0.08</v>
      </c>
      <c r="L57" s="74">
        <f>IF(F57&lt;=Parameters!$A$10,Parameters!$C$10,IF(F57&lt;=Parameters!$A$11,Parameters!$C$11,Parameters!$C$11+INT((F57-Parameters!$A$11)/Parameters!$A$12)*Parameters!$C$12))</f>
        <v>5.0000000000000001E-3</v>
      </c>
      <c r="M57" s="74">
        <f>VLOOKUP(G57,Parameters!$B$14:$C$15,2,0)</f>
        <v>0</v>
      </c>
      <c r="N57" s="72">
        <f t="shared" si="1"/>
        <v>0.14500000000000002</v>
      </c>
      <c r="P57" s="9">
        <f t="shared" si="2"/>
        <v>1450000.0000000002</v>
      </c>
      <c r="Q57" s="10" t="str">
        <f>VLOOKUP(E57,Parameters!$B$51:$C$54,2,0)</f>
        <v>Unsecured</v>
      </c>
      <c r="R57" s="50">
        <f>VLOOKUP(C57,Parameters!$E$4:$G$47,IF(D57="M",2,3),0)</f>
        <v>3.1619999999999999</v>
      </c>
      <c r="S57" s="11">
        <f t="shared" si="3"/>
        <v>31620</v>
      </c>
      <c r="T57" s="12">
        <f>VLOOKUP(S57,Parameters!$B$40:$C$44,2,1)</f>
        <v>0.375</v>
      </c>
      <c r="U57" s="52">
        <f t="shared" si="4"/>
        <v>11857.5</v>
      </c>
      <c r="V57" s="12">
        <f>LEFT(Parameters!$B$59,4)*VLOOKUP(Q57,Parameters!$B$61:$C$62,2,0)+MID(Parameters!$B$59,9,4)*ABS(H57)</f>
        <v>2.6708032157346802E-2</v>
      </c>
      <c r="W57" s="43">
        <f t="shared" si="5"/>
        <v>267080.32157346804</v>
      </c>
      <c r="Y57" s="74">
        <f>MAX(V57,IF(Q57="Unsecured",Parameters!$C$67,Parameters!$C$68))</f>
        <v>0.03</v>
      </c>
      <c r="Z57" s="43">
        <f t="shared" si="6"/>
        <v>300000</v>
      </c>
      <c r="AB57" s="74" t="str">
        <f t="shared" si="7"/>
        <v>OK</v>
      </c>
      <c r="AC57" s="43" t="str">
        <f t="shared" si="0"/>
        <v>OK</v>
      </c>
    </row>
    <row r="58" spans="2:29" x14ac:dyDescent="0.35">
      <c r="B58" s="15" t="str">
        <f>Revised_Data!B58</f>
        <v>CARROLL</v>
      </c>
      <c r="C58" s="11">
        <f>Revised_Data!C58</f>
        <v>60</v>
      </c>
      <c r="D58" s="10" t="str">
        <f>Revised_Data!D58</f>
        <v>F</v>
      </c>
      <c r="E58" s="10" t="str">
        <f>Revised_Data!E58</f>
        <v>Vehicle Loan</v>
      </c>
      <c r="F58" s="11">
        <f>Revised_Data!F58</f>
        <v>9000000</v>
      </c>
      <c r="G58" s="12" t="str">
        <f>Revised_Data!G58</f>
        <v>No</v>
      </c>
      <c r="H58" s="77">
        <f>Revised_Data!H58</f>
        <v>-1.1167234051900294</v>
      </c>
      <c r="J58" s="74">
        <f>Parameters!$C$3</f>
        <v>7.0000000000000007E-2</v>
      </c>
      <c r="K58" s="74">
        <f>VLOOKUP(E58,Parameters!$B$5:$C$8,2,0)</f>
        <v>0.06</v>
      </c>
      <c r="L58" s="74">
        <f>IF(F58&lt;=Parameters!$A$10,Parameters!$C$10,IF(F58&lt;=Parameters!$A$11,Parameters!$C$11,Parameters!$C$11+INT((F58-Parameters!$A$11)/Parameters!$A$12)*Parameters!$C$12))</f>
        <v>0</v>
      </c>
      <c r="M58" s="74">
        <f>VLOOKUP(G58,Parameters!$B$14:$C$15,2,0)</f>
        <v>0</v>
      </c>
      <c r="N58" s="72">
        <f t="shared" si="1"/>
        <v>0.13</v>
      </c>
      <c r="P58" s="9">
        <f t="shared" si="2"/>
        <v>1170000</v>
      </c>
      <c r="Q58" s="10" t="str">
        <f>VLOOKUP(E58,Parameters!$B$51:$C$54,2,0)</f>
        <v>Secured</v>
      </c>
      <c r="R58" s="50">
        <f>VLOOKUP(C58,Parameters!$E$4:$G$47,IF(D58="M",2,3),0)</f>
        <v>7.88</v>
      </c>
      <c r="S58" s="11">
        <f t="shared" si="3"/>
        <v>70920</v>
      </c>
      <c r="T58" s="12">
        <f>VLOOKUP(S58,Parameters!$B$40:$C$44,2,1)</f>
        <v>0.35</v>
      </c>
      <c r="U58" s="52">
        <f t="shared" si="4"/>
        <v>24822</v>
      </c>
      <c r="V58" s="12">
        <f>LEFT(Parameters!$B$59,4)*VLOOKUP(Q58,Parameters!$B$61:$C$62,2,0)+MID(Parameters!$B$59,9,4)*ABS(H58)</f>
        <v>2.1167234051900297E-2</v>
      </c>
      <c r="W58" s="43">
        <f t="shared" si="5"/>
        <v>190505.10646710268</v>
      </c>
      <c r="Y58" s="74">
        <f>MAX(V58,IF(Q58="Unsecured",Parameters!$C$67,Parameters!$C$68))</f>
        <v>2.1167234051900297E-2</v>
      </c>
      <c r="Z58" s="43">
        <f t="shared" si="6"/>
        <v>190505.10646710268</v>
      </c>
      <c r="AB58" s="74" t="str">
        <f t="shared" si="7"/>
        <v>OK</v>
      </c>
      <c r="AC58" s="43" t="str">
        <f t="shared" si="0"/>
        <v>OK</v>
      </c>
    </row>
    <row r="59" spans="2:29" x14ac:dyDescent="0.35">
      <c r="B59" s="15" t="str">
        <f>Revised_Data!B59</f>
        <v>CARTER</v>
      </c>
      <c r="C59" s="11">
        <f>Revised_Data!C59</f>
        <v>53</v>
      </c>
      <c r="D59" s="10" t="str">
        <f>Revised_Data!D59</f>
        <v>F</v>
      </c>
      <c r="E59" s="10" t="str">
        <f>Revised_Data!E59</f>
        <v>Personal Loan</v>
      </c>
      <c r="F59" s="11">
        <f>Revised_Data!F59</f>
        <v>12000000</v>
      </c>
      <c r="G59" s="12" t="str">
        <f>Revised_Data!G59</f>
        <v>No</v>
      </c>
      <c r="H59" s="77">
        <f>Revised_Data!H59</f>
        <v>0.40300929568610178</v>
      </c>
      <c r="J59" s="74">
        <f>Parameters!$C$3</f>
        <v>7.0000000000000007E-2</v>
      </c>
      <c r="K59" s="74">
        <f>VLOOKUP(E59,Parameters!$B$5:$C$8,2,0)</f>
        <v>0.1</v>
      </c>
      <c r="L59" s="74">
        <f>IF(F59&lt;=Parameters!$A$10,Parameters!$C$10,IF(F59&lt;=Parameters!$A$11,Parameters!$C$11,Parameters!$C$11+INT((F59-Parameters!$A$11)/Parameters!$A$12)*Parameters!$C$12))</f>
        <v>7.0000000000000001E-3</v>
      </c>
      <c r="M59" s="74">
        <f>VLOOKUP(G59,Parameters!$B$14:$C$15,2,0)</f>
        <v>0</v>
      </c>
      <c r="N59" s="72">
        <f t="shared" si="1"/>
        <v>0.16300000000000001</v>
      </c>
      <c r="P59" s="9">
        <f t="shared" si="2"/>
        <v>1956000</v>
      </c>
      <c r="Q59" s="10" t="str">
        <f>VLOOKUP(E59,Parameters!$B$51:$C$54,2,0)</f>
        <v>Unsecured</v>
      </c>
      <c r="R59" s="50">
        <f>VLOOKUP(C59,Parameters!$E$4:$G$47,IF(D59="M",2,3),0)</f>
        <v>6.6289999999999996</v>
      </c>
      <c r="S59" s="11">
        <f t="shared" si="3"/>
        <v>79548</v>
      </c>
      <c r="T59" s="12">
        <f>VLOOKUP(S59,Parameters!$B$40:$C$44,2,1)</f>
        <v>0.35</v>
      </c>
      <c r="U59" s="52">
        <f t="shared" si="4"/>
        <v>27841.8</v>
      </c>
      <c r="V59" s="12">
        <f>LEFT(Parameters!$B$59,4)*VLOOKUP(Q59,Parameters!$B$61:$C$62,2,0)+MID(Parameters!$B$59,9,4)*ABS(H59)</f>
        <v>2.4030092956861017E-2</v>
      </c>
      <c r="W59" s="43">
        <f t="shared" si="5"/>
        <v>288361.11548233218</v>
      </c>
      <c r="Y59" s="74">
        <f>MAX(V59,IF(Q59="Unsecured",Parameters!$C$67,Parameters!$C$68))</f>
        <v>0.03</v>
      </c>
      <c r="Z59" s="43">
        <f t="shared" si="6"/>
        <v>360000</v>
      </c>
      <c r="AB59" s="74" t="str">
        <f t="shared" si="7"/>
        <v>OK</v>
      </c>
      <c r="AC59" s="43" t="str">
        <f t="shared" si="0"/>
        <v>OK</v>
      </c>
    </row>
    <row r="60" spans="2:29" x14ac:dyDescent="0.35">
      <c r="B60" s="15" t="str">
        <f>Revised_Data!B60</f>
        <v>CASTILLO</v>
      </c>
      <c r="C60" s="11">
        <f>Revised_Data!C60</f>
        <v>46</v>
      </c>
      <c r="D60" s="10" t="str">
        <f>Revised_Data!D60</f>
        <v>F</v>
      </c>
      <c r="E60" s="10" t="str">
        <f>Revised_Data!E60</f>
        <v>Personal Loan</v>
      </c>
      <c r="F60" s="11">
        <f>Revised_Data!F60</f>
        <v>11000000</v>
      </c>
      <c r="G60" s="12" t="str">
        <f>Revised_Data!G60</f>
        <v>No</v>
      </c>
      <c r="H60" s="77">
        <f>Revised_Data!H60</f>
        <v>0.49448559275289911</v>
      </c>
      <c r="J60" s="74">
        <f>Parameters!$C$3</f>
        <v>7.0000000000000007E-2</v>
      </c>
      <c r="K60" s="74">
        <f>VLOOKUP(E60,Parameters!$B$5:$C$8,2,0)</f>
        <v>0.1</v>
      </c>
      <c r="L60" s="74">
        <f>IF(F60&lt;=Parameters!$A$10,Parameters!$C$10,IF(F60&lt;=Parameters!$A$11,Parameters!$C$11,Parameters!$C$11+INT((F60-Parameters!$A$11)/Parameters!$A$12)*Parameters!$C$12))</f>
        <v>6.0000000000000001E-3</v>
      </c>
      <c r="M60" s="74">
        <f>VLOOKUP(G60,Parameters!$B$14:$C$15,2,0)</f>
        <v>0</v>
      </c>
      <c r="N60" s="72">
        <f t="shared" si="1"/>
        <v>0.16400000000000001</v>
      </c>
      <c r="P60" s="9">
        <f t="shared" si="2"/>
        <v>1804000</v>
      </c>
      <c r="Q60" s="10" t="str">
        <f>VLOOKUP(E60,Parameters!$B$51:$C$54,2,0)</f>
        <v>Unsecured</v>
      </c>
      <c r="R60" s="50">
        <f>VLOOKUP(C60,Parameters!$E$4:$G$47,IF(D60="M",2,3),0)</f>
        <v>5.577024999999999</v>
      </c>
      <c r="S60" s="11">
        <f t="shared" si="3"/>
        <v>61347.274999999994</v>
      </c>
      <c r="T60" s="12">
        <f>VLOOKUP(S60,Parameters!$B$40:$C$44,2,1)</f>
        <v>0.35</v>
      </c>
      <c r="U60" s="52">
        <f t="shared" si="4"/>
        <v>21471.546249999996</v>
      </c>
      <c r="V60" s="12">
        <f>LEFT(Parameters!$B$59,4)*VLOOKUP(Q60,Parameters!$B$61:$C$62,2,0)+MID(Parameters!$B$59,9,4)*ABS(H60)</f>
        <v>2.4944855927528993E-2</v>
      </c>
      <c r="W60" s="43">
        <f t="shared" si="5"/>
        <v>274393.41520281893</v>
      </c>
      <c r="Y60" s="74">
        <f>MAX(V60,IF(Q60="Unsecured",Parameters!$C$67,Parameters!$C$68))</f>
        <v>0.03</v>
      </c>
      <c r="Z60" s="43">
        <f t="shared" si="6"/>
        <v>330000</v>
      </c>
      <c r="AB60" s="74" t="str">
        <f t="shared" si="7"/>
        <v>OK</v>
      </c>
      <c r="AC60" s="43" t="str">
        <f t="shared" si="0"/>
        <v>OK</v>
      </c>
    </row>
    <row r="61" spans="2:29" x14ac:dyDescent="0.35">
      <c r="B61" s="15" t="str">
        <f>Revised_Data!B61</f>
        <v>CASTRO</v>
      </c>
      <c r="C61" s="11">
        <f>Revised_Data!C61</f>
        <v>33</v>
      </c>
      <c r="D61" s="10" t="str">
        <f>Revised_Data!D61</f>
        <v>M</v>
      </c>
      <c r="E61" s="10" t="str">
        <f>Revised_Data!E61</f>
        <v>Home Loan</v>
      </c>
      <c r="F61" s="11">
        <f>Revised_Data!F61</f>
        <v>11000000</v>
      </c>
      <c r="G61" s="12" t="str">
        <f>Revised_Data!G61</f>
        <v>No</v>
      </c>
      <c r="H61" s="77">
        <f>Revised_Data!H61</f>
        <v>-1.3280585241291899E-2</v>
      </c>
      <c r="J61" s="74">
        <f>Parameters!$C$3</f>
        <v>7.0000000000000007E-2</v>
      </c>
      <c r="K61" s="74">
        <f>VLOOKUP(E61,Parameters!$B$5:$C$8,2,0)</f>
        <v>0.04</v>
      </c>
      <c r="L61" s="74">
        <f>IF(F61&lt;=Parameters!$A$10,Parameters!$C$10,IF(F61&lt;=Parameters!$A$11,Parameters!$C$11,Parameters!$C$11+INT((F61-Parameters!$A$11)/Parameters!$A$12)*Parameters!$C$12))</f>
        <v>6.0000000000000001E-3</v>
      </c>
      <c r="M61" s="74">
        <f>VLOOKUP(G61,Parameters!$B$14:$C$15,2,0)</f>
        <v>0</v>
      </c>
      <c r="N61" s="72">
        <f t="shared" si="1"/>
        <v>0.10400000000000001</v>
      </c>
      <c r="P61" s="9">
        <f t="shared" si="2"/>
        <v>1144000</v>
      </c>
      <c r="Q61" s="10" t="str">
        <f>VLOOKUP(E61,Parameters!$B$51:$C$54,2,0)</f>
        <v>Secured</v>
      </c>
      <c r="R61" s="50">
        <f>VLOOKUP(C61,Parameters!$E$4:$G$47,IF(D61="M",2,3),0)</f>
        <v>4.3579999999999997</v>
      </c>
      <c r="S61" s="11">
        <f t="shared" si="3"/>
        <v>47937.999999999993</v>
      </c>
      <c r="T61" s="12">
        <f>VLOOKUP(S61,Parameters!$B$40:$C$44,2,1)</f>
        <v>0.375</v>
      </c>
      <c r="U61" s="52">
        <f t="shared" si="4"/>
        <v>17976.749999999996</v>
      </c>
      <c r="V61" s="12">
        <f>LEFT(Parameters!$B$59,4)*VLOOKUP(Q61,Parameters!$B$61:$C$62,2,0)+MID(Parameters!$B$59,9,4)*ABS(H61)</f>
        <v>1.013280585241292E-2</v>
      </c>
      <c r="W61" s="43">
        <f t="shared" si="5"/>
        <v>111460.86437654211</v>
      </c>
      <c r="Y61" s="74">
        <f>MAX(V61,IF(Q61="Unsecured",Parameters!$C$67,Parameters!$C$68))</f>
        <v>1.4999999999999999E-2</v>
      </c>
      <c r="Z61" s="43">
        <f t="shared" si="6"/>
        <v>165000</v>
      </c>
      <c r="AB61" s="74" t="str">
        <f t="shared" si="7"/>
        <v>OK</v>
      </c>
      <c r="AC61" s="43" t="str">
        <f t="shared" si="0"/>
        <v>OK</v>
      </c>
    </row>
    <row r="62" spans="2:29" x14ac:dyDescent="0.35">
      <c r="B62" s="15" t="str">
        <f>Revised_Data!B62</f>
        <v>CERVANTES</v>
      </c>
      <c r="C62" s="11">
        <f>Revised_Data!C62</f>
        <v>38</v>
      </c>
      <c r="D62" s="10" t="str">
        <f>Revised_Data!D62</f>
        <v>F</v>
      </c>
      <c r="E62" s="10" t="str">
        <f>Revised_Data!E62</f>
        <v>Home Loan</v>
      </c>
      <c r="F62" s="11">
        <f>Revised_Data!F62</f>
        <v>10000000</v>
      </c>
      <c r="G62" s="12" t="str">
        <f>Revised_Data!G62</f>
        <v>No</v>
      </c>
      <c r="H62" s="77">
        <f>Revised_Data!H62</f>
        <v>0.83430845550683963</v>
      </c>
      <c r="J62" s="74">
        <f>Parameters!$C$3</f>
        <v>7.0000000000000007E-2</v>
      </c>
      <c r="K62" s="74">
        <f>VLOOKUP(E62,Parameters!$B$5:$C$8,2,0)</f>
        <v>0.04</v>
      </c>
      <c r="L62" s="74">
        <f>IF(F62&lt;=Parameters!$A$10,Parameters!$C$10,IF(F62&lt;=Parameters!$A$11,Parameters!$C$11,Parameters!$C$11+INT((F62-Parameters!$A$11)/Parameters!$A$12)*Parameters!$C$12))</f>
        <v>5.0000000000000001E-3</v>
      </c>
      <c r="M62" s="74">
        <f>VLOOKUP(G62,Parameters!$B$14:$C$15,2,0)</f>
        <v>0</v>
      </c>
      <c r="N62" s="72">
        <f t="shared" si="1"/>
        <v>0.10500000000000001</v>
      </c>
      <c r="P62" s="9">
        <f t="shared" si="2"/>
        <v>1050000</v>
      </c>
      <c r="Q62" s="10" t="str">
        <f>VLOOKUP(E62,Parameters!$B$51:$C$54,2,0)</f>
        <v>Secured</v>
      </c>
      <c r="R62" s="50">
        <f>VLOOKUP(C62,Parameters!$E$4:$G$47,IF(D62="M",2,3),0)</f>
        <v>4.5789999999999997</v>
      </c>
      <c r="S62" s="11">
        <f t="shared" si="3"/>
        <v>45790</v>
      </c>
      <c r="T62" s="12">
        <f>VLOOKUP(S62,Parameters!$B$40:$C$44,2,1)</f>
        <v>0.375</v>
      </c>
      <c r="U62" s="52">
        <f t="shared" si="4"/>
        <v>17171.25</v>
      </c>
      <c r="V62" s="12">
        <f>LEFT(Parameters!$B$59,4)*VLOOKUP(Q62,Parameters!$B$61:$C$62,2,0)+MID(Parameters!$B$59,9,4)*ABS(H62)</f>
        <v>1.8343084555068397E-2</v>
      </c>
      <c r="W62" s="43">
        <f t="shared" si="5"/>
        <v>183430.84555068397</v>
      </c>
      <c r="Y62" s="74">
        <f>MAX(V62,IF(Q62="Unsecured",Parameters!$C$67,Parameters!$C$68))</f>
        <v>1.8343084555068397E-2</v>
      </c>
      <c r="Z62" s="43">
        <f t="shared" si="6"/>
        <v>183430.84555068397</v>
      </c>
      <c r="AB62" s="74" t="str">
        <f t="shared" si="7"/>
        <v>OK</v>
      </c>
      <c r="AC62" s="43" t="str">
        <f t="shared" si="0"/>
        <v>OK</v>
      </c>
    </row>
    <row r="63" spans="2:29" x14ac:dyDescent="0.35">
      <c r="B63" s="15" t="str">
        <f>Revised_Data!B63</f>
        <v>CHAMBERS</v>
      </c>
      <c r="C63" s="11">
        <f>Revised_Data!C63</f>
        <v>30</v>
      </c>
      <c r="D63" s="10" t="str">
        <f>Revised_Data!D63</f>
        <v>F</v>
      </c>
      <c r="E63" s="10" t="str">
        <f>Revised_Data!E63</f>
        <v>Education Loan</v>
      </c>
      <c r="F63" s="11">
        <f>Revised_Data!F63</f>
        <v>14000000</v>
      </c>
      <c r="G63" s="12" t="str">
        <f>Revised_Data!G63</f>
        <v>No</v>
      </c>
      <c r="H63" s="77">
        <f>Revised_Data!H63</f>
        <v>-0.12183251331651324</v>
      </c>
      <c r="J63" s="74">
        <f>Parameters!$C$3</f>
        <v>7.0000000000000007E-2</v>
      </c>
      <c r="K63" s="74">
        <f>VLOOKUP(E63,Parameters!$B$5:$C$8,2,0)</f>
        <v>0.08</v>
      </c>
      <c r="L63" s="74">
        <f>IF(F63&lt;=Parameters!$A$10,Parameters!$C$10,IF(F63&lt;=Parameters!$A$11,Parameters!$C$11,Parameters!$C$11+INT((F63-Parameters!$A$11)/Parameters!$A$12)*Parameters!$C$12))</f>
        <v>9.0000000000000011E-3</v>
      </c>
      <c r="M63" s="74">
        <f>VLOOKUP(G63,Parameters!$B$14:$C$15,2,0)</f>
        <v>0</v>
      </c>
      <c r="N63" s="72">
        <f t="shared" si="1"/>
        <v>0.14100000000000001</v>
      </c>
      <c r="P63" s="9">
        <f t="shared" si="2"/>
        <v>1974000.0000000002</v>
      </c>
      <c r="Q63" s="10" t="str">
        <f>VLOOKUP(E63,Parameters!$B$51:$C$54,2,0)</f>
        <v>Unsecured</v>
      </c>
      <c r="R63" s="50">
        <f>VLOOKUP(C63,Parameters!$E$4:$G$47,IF(D63="M",2,3),0)</f>
        <v>3.758</v>
      </c>
      <c r="S63" s="11">
        <f t="shared" si="3"/>
        <v>52612</v>
      </c>
      <c r="T63" s="12">
        <f>VLOOKUP(S63,Parameters!$B$40:$C$44,2,1)</f>
        <v>0.375</v>
      </c>
      <c r="U63" s="52">
        <f t="shared" si="4"/>
        <v>19729.5</v>
      </c>
      <c r="V63" s="12">
        <f>LEFT(Parameters!$B$59,4)*VLOOKUP(Q63,Parameters!$B$61:$C$62,2,0)+MID(Parameters!$B$59,9,4)*ABS(H63)</f>
        <v>2.1218325133165131E-2</v>
      </c>
      <c r="W63" s="43">
        <f t="shared" si="5"/>
        <v>297056.55186431186</v>
      </c>
      <c r="Y63" s="74">
        <f>MAX(V63,IF(Q63="Unsecured",Parameters!$C$67,Parameters!$C$68))</f>
        <v>0.03</v>
      </c>
      <c r="Z63" s="43">
        <f t="shared" si="6"/>
        <v>420000</v>
      </c>
      <c r="AB63" s="74" t="str">
        <f t="shared" si="7"/>
        <v>OK</v>
      </c>
      <c r="AC63" s="43" t="str">
        <f t="shared" si="0"/>
        <v>OK</v>
      </c>
    </row>
    <row r="64" spans="2:29" x14ac:dyDescent="0.35">
      <c r="B64" s="15" t="str">
        <f>Revised_Data!B64</f>
        <v>CHANDLER</v>
      </c>
      <c r="C64" s="11">
        <f>Revised_Data!C64</f>
        <v>50</v>
      </c>
      <c r="D64" s="10" t="str">
        <f>Revised_Data!D64</f>
        <v>M</v>
      </c>
      <c r="E64" s="10" t="str">
        <f>Revised_Data!E64</f>
        <v>Vehicle Loan</v>
      </c>
      <c r="F64" s="11">
        <f>Revised_Data!F64</f>
        <v>14000000</v>
      </c>
      <c r="G64" s="12" t="str">
        <f>Revised_Data!G64</f>
        <v>No</v>
      </c>
      <c r="H64" s="77">
        <f>Revised_Data!H64</f>
        <v>0.36101342697428501</v>
      </c>
      <c r="J64" s="74">
        <f>Parameters!$C$3</f>
        <v>7.0000000000000007E-2</v>
      </c>
      <c r="K64" s="74">
        <f>VLOOKUP(E64,Parameters!$B$5:$C$8,2,0)</f>
        <v>0.06</v>
      </c>
      <c r="L64" s="74">
        <f>IF(F64&lt;=Parameters!$A$10,Parameters!$C$10,IF(F64&lt;=Parameters!$A$11,Parameters!$C$11,Parameters!$C$11+INT((F64-Parameters!$A$11)/Parameters!$A$12)*Parameters!$C$12))</f>
        <v>9.0000000000000011E-3</v>
      </c>
      <c r="M64" s="74">
        <f>VLOOKUP(G64,Parameters!$B$14:$C$15,2,0)</f>
        <v>0</v>
      </c>
      <c r="N64" s="72">
        <f t="shared" si="1"/>
        <v>0.121</v>
      </c>
      <c r="P64" s="9">
        <f t="shared" si="2"/>
        <v>1694000</v>
      </c>
      <c r="Q64" s="10" t="str">
        <f>VLOOKUP(E64,Parameters!$B$51:$C$54,2,0)</f>
        <v>Secured</v>
      </c>
      <c r="R64" s="50">
        <f>VLOOKUP(C64,Parameters!$E$4:$G$47,IF(D64="M",2,3),0)</f>
        <v>6.6289999999999996</v>
      </c>
      <c r="S64" s="11">
        <f t="shared" si="3"/>
        <v>92806</v>
      </c>
      <c r="T64" s="12">
        <f>VLOOKUP(S64,Parameters!$B$40:$C$44,2,1)</f>
        <v>0.32500000000000001</v>
      </c>
      <c r="U64" s="52">
        <f t="shared" si="4"/>
        <v>30161.95</v>
      </c>
      <c r="V64" s="12">
        <f>LEFT(Parameters!$B$59,4)*VLOOKUP(Q64,Parameters!$B$61:$C$62,2,0)+MID(Parameters!$B$59,9,4)*ABS(H64)</f>
        <v>1.3610134269742851E-2</v>
      </c>
      <c r="W64" s="43">
        <f t="shared" si="5"/>
        <v>190541.8797763999</v>
      </c>
      <c r="Y64" s="74">
        <f>MAX(V64,IF(Q64="Unsecured",Parameters!$C$67,Parameters!$C$68))</f>
        <v>1.4999999999999999E-2</v>
      </c>
      <c r="Z64" s="43">
        <f t="shared" si="6"/>
        <v>210000</v>
      </c>
      <c r="AB64" s="74" t="str">
        <f t="shared" si="7"/>
        <v>OK</v>
      </c>
      <c r="AC64" s="43" t="str">
        <f t="shared" si="0"/>
        <v>OK</v>
      </c>
    </row>
    <row r="65" spans="2:29" x14ac:dyDescent="0.35">
      <c r="B65" s="15" t="str">
        <f>Revised_Data!B65</f>
        <v>CHANG</v>
      </c>
      <c r="C65" s="11">
        <f>Revised_Data!C65</f>
        <v>23</v>
      </c>
      <c r="D65" s="10" t="str">
        <f>Revised_Data!D65</f>
        <v>M</v>
      </c>
      <c r="E65" s="10" t="str">
        <f>Revised_Data!E65</f>
        <v>Personal Loan</v>
      </c>
      <c r="F65" s="11">
        <f>Revised_Data!F65</f>
        <v>13000000</v>
      </c>
      <c r="G65" s="12" t="str">
        <f>Revised_Data!G65</f>
        <v>No</v>
      </c>
      <c r="H65" s="77">
        <f>Revised_Data!H65</f>
        <v>0.83550312934025173</v>
      </c>
      <c r="J65" s="74">
        <f>Parameters!$C$3</f>
        <v>7.0000000000000007E-2</v>
      </c>
      <c r="K65" s="74">
        <f>VLOOKUP(E65,Parameters!$B$5:$C$8,2,0)</f>
        <v>0.1</v>
      </c>
      <c r="L65" s="74">
        <f>IF(F65&lt;=Parameters!$A$10,Parameters!$C$10,IF(F65&lt;=Parameters!$A$11,Parameters!$C$11,Parameters!$C$11+INT((F65-Parameters!$A$11)/Parameters!$A$12)*Parameters!$C$12))</f>
        <v>8.0000000000000002E-3</v>
      </c>
      <c r="M65" s="74">
        <f>VLOOKUP(G65,Parameters!$B$14:$C$15,2,0)</f>
        <v>0</v>
      </c>
      <c r="N65" s="72">
        <f t="shared" si="1"/>
        <v>0.16200000000000001</v>
      </c>
      <c r="P65" s="9">
        <f t="shared" si="2"/>
        <v>2106000</v>
      </c>
      <c r="Q65" s="10" t="str">
        <f>VLOOKUP(E65,Parameters!$B$51:$C$54,2,0)</f>
        <v>Unsecured</v>
      </c>
      <c r="R65" s="50">
        <f>VLOOKUP(C65,Parameters!$E$4:$G$47,IF(D65="M",2,3),0)</f>
        <v>3.4049999999999998</v>
      </c>
      <c r="S65" s="11">
        <f t="shared" si="3"/>
        <v>44265</v>
      </c>
      <c r="T65" s="12">
        <f>VLOOKUP(S65,Parameters!$B$40:$C$44,2,1)</f>
        <v>0.375</v>
      </c>
      <c r="U65" s="52">
        <f t="shared" si="4"/>
        <v>16599.375</v>
      </c>
      <c r="V65" s="12">
        <f>LEFT(Parameters!$B$59,4)*VLOOKUP(Q65,Parameters!$B$61:$C$62,2,0)+MID(Parameters!$B$59,9,4)*ABS(H65)</f>
        <v>2.835503129340252E-2</v>
      </c>
      <c r="W65" s="43">
        <f t="shared" si="5"/>
        <v>368615.40681423276</v>
      </c>
      <c r="Y65" s="74">
        <f>MAX(V65,IF(Q65="Unsecured",Parameters!$C$67,Parameters!$C$68))</f>
        <v>0.03</v>
      </c>
      <c r="Z65" s="43">
        <f t="shared" si="6"/>
        <v>390000</v>
      </c>
      <c r="AB65" s="74" t="str">
        <f t="shared" si="7"/>
        <v>OK</v>
      </c>
      <c r="AC65" s="43" t="str">
        <f t="shared" si="0"/>
        <v>OK</v>
      </c>
    </row>
    <row r="66" spans="2:29" x14ac:dyDescent="0.35">
      <c r="B66" s="15" t="str">
        <f>Revised_Data!B66</f>
        <v>CHAPMAN</v>
      </c>
      <c r="C66" s="11">
        <f>Revised_Data!C66</f>
        <v>58</v>
      </c>
      <c r="D66" s="10" t="str">
        <f>Revised_Data!D66</f>
        <v>M</v>
      </c>
      <c r="E66" s="10" t="str">
        <f>Revised_Data!E66</f>
        <v>Home Loan</v>
      </c>
      <c r="F66" s="11">
        <f>Revised_Data!F66</f>
        <v>14000000</v>
      </c>
      <c r="G66" s="12" t="str">
        <f>Revised_Data!G66</f>
        <v>No</v>
      </c>
      <c r="H66" s="77">
        <f>Revised_Data!H66</f>
        <v>-1.2987024640524649</v>
      </c>
      <c r="J66" s="74">
        <f>Parameters!$C$3</f>
        <v>7.0000000000000007E-2</v>
      </c>
      <c r="K66" s="74">
        <f>VLOOKUP(E66,Parameters!$B$5:$C$8,2,0)</f>
        <v>0.04</v>
      </c>
      <c r="L66" s="74">
        <f>IF(F66&lt;=Parameters!$A$10,Parameters!$C$10,IF(F66&lt;=Parameters!$A$11,Parameters!$C$11,Parameters!$C$11+INT((F66-Parameters!$A$11)/Parameters!$A$12)*Parameters!$C$12))</f>
        <v>9.0000000000000011E-3</v>
      </c>
      <c r="M66" s="74">
        <f>VLOOKUP(G66,Parameters!$B$14:$C$15,2,0)</f>
        <v>0</v>
      </c>
      <c r="N66" s="72">
        <f t="shared" si="1"/>
        <v>0.10100000000000001</v>
      </c>
      <c r="P66" s="9">
        <f t="shared" si="2"/>
        <v>1414000</v>
      </c>
      <c r="Q66" s="10" t="str">
        <f>VLOOKUP(E66,Parameters!$B$51:$C$54,2,0)</f>
        <v>Secured</v>
      </c>
      <c r="R66" s="50">
        <f>VLOOKUP(C66,Parameters!$E$4:$G$47,IF(D66="M",2,3),0)</f>
        <v>8.077</v>
      </c>
      <c r="S66" s="11">
        <f t="shared" si="3"/>
        <v>113078</v>
      </c>
      <c r="T66" s="12">
        <f>VLOOKUP(S66,Parameters!$B$40:$C$44,2,1)</f>
        <v>0.32500000000000001</v>
      </c>
      <c r="U66" s="52">
        <f t="shared" si="4"/>
        <v>36750.35</v>
      </c>
      <c r="V66" s="12">
        <f>LEFT(Parameters!$B$59,4)*VLOOKUP(Q66,Parameters!$B$61:$C$62,2,0)+MID(Parameters!$B$59,9,4)*ABS(H66)</f>
        <v>2.2987024640524649E-2</v>
      </c>
      <c r="W66" s="43">
        <f t="shared" si="5"/>
        <v>321818.34496734507</v>
      </c>
      <c r="Y66" s="74">
        <f>MAX(V66,IF(Q66="Unsecured",Parameters!$C$67,Parameters!$C$68))</f>
        <v>2.2987024640524649E-2</v>
      </c>
      <c r="Z66" s="43">
        <f t="shared" si="6"/>
        <v>321818.34496734507</v>
      </c>
      <c r="AB66" s="74" t="str">
        <f t="shared" si="7"/>
        <v>OK</v>
      </c>
      <c r="AC66" s="43" t="str">
        <f t="shared" si="0"/>
        <v>OK</v>
      </c>
    </row>
    <row r="67" spans="2:29" x14ac:dyDescent="0.35">
      <c r="B67" s="15" t="str">
        <f>Revised_Data!B67</f>
        <v>CHAVEZ</v>
      </c>
      <c r="C67" s="11">
        <f>Revised_Data!C67</f>
        <v>56</v>
      </c>
      <c r="D67" s="10" t="str">
        <f>Revised_Data!D67</f>
        <v>M</v>
      </c>
      <c r="E67" s="10" t="str">
        <f>Revised_Data!E67</f>
        <v>Home Loan</v>
      </c>
      <c r="F67" s="11">
        <f>Revised_Data!F67</f>
        <v>12000000</v>
      </c>
      <c r="G67" s="12" t="str">
        <f>Revised_Data!G67</f>
        <v>No</v>
      </c>
      <c r="H67" s="77">
        <f>Revised_Data!H67</f>
        <v>-0.20903258901016183</v>
      </c>
      <c r="J67" s="74">
        <f>Parameters!$C$3</f>
        <v>7.0000000000000007E-2</v>
      </c>
      <c r="K67" s="74">
        <f>VLOOKUP(E67,Parameters!$B$5:$C$8,2,0)</f>
        <v>0.04</v>
      </c>
      <c r="L67" s="74">
        <f>IF(F67&lt;=Parameters!$A$10,Parameters!$C$10,IF(F67&lt;=Parameters!$A$11,Parameters!$C$11,Parameters!$C$11+INT((F67-Parameters!$A$11)/Parameters!$A$12)*Parameters!$C$12))</f>
        <v>7.0000000000000001E-3</v>
      </c>
      <c r="M67" s="74">
        <f>VLOOKUP(G67,Parameters!$B$14:$C$15,2,0)</f>
        <v>0</v>
      </c>
      <c r="N67" s="72">
        <f t="shared" si="1"/>
        <v>0.10300000000000001</v>
      </c>
      <c r="P67" s="9">
        <f t="shared" si="2"/>
        <v>1236000</v>
      </c>
      <c r="Q67" s="10" t="str">
        <f>VLOOKUP(E67,Parameters!$B$51:$C$54,2,0)</f>
        <v>Secured</v>
      </c>
      <c r="R67" s="50">
        <f>VLOOKUP(C67,Parameters!$E$4:$G$47,IF(D67="M",2,3),0)</f>
        <v>7.6899999999999995</v>
      </c>
      <c r="S67" s="11">
        <f t="shared" si="3"/>
        <v>92280</v>
      </c>
      <c r="T67" s="12">
        <f>VLOOKUP(S67,Parameters!$B$40:$C$44,2,1)</f>
        <v>0.32500000000000001</v>
      </c>
      <c r="U67" s="52">
        <f t="shared" si="4"/>
        <v>29991</v>
      </c>
      <c r="V67" s="12">
        <f>LEFT(Parameters!$B$59,4)*VLOOKUP(Q67,Parameters!$B$61:$C$62,2,0)+MID(Parameters!$B$59,9,4)*ABS(H67)</f>
        <v>1.2090325890101618E-2</v>
      </c>
      <c r="W67" s="43">
        <f t="shared" si="5"/>
        <v>145083.91068121942</v>
      </c>
      <c r="Y67" s="74">
        <f>MAX(V67,IF(Q67="Unsecured",Parameters!$C$67,Parameters!$C$68))</f>
        <v>1.4999999999999999E-2</v>
      </c>
      <c r="Z67" s="43">
        <f t="shared" si="6"/>
        <v>180000</v>
      </c>
      <c r="AB67" s="74" t="str">
        <f t="shared" si="7"/>
        <v>OK</v>
      </c>
      <c r="AC67" s="43" t="str">
        <f t="shared" si="0"/>
        <v>OK</v>
      </c>
    </row>
    <row r="68" spans="2:29" x14ac:dyDescent="0.35">
      <c r="B68" s="15" t="str">
        <f>Revised_Data!B68</f>
        <v>CHEN</v>
      </c>
      <c r="C68" s="11">
        <f>Revised_Data!C68</f>
        <v>44</v>
      </c>
      <c r="D68" s="10" t="str">
        <f>Revised_Data!D68</f>
        <v>F</v>
      </c>
      <c r="E68" s="10" t="str">
        <f>Revised_Data!E68</f>
        <v>Education Loan</v>
      </c>
      <c r="F68" s="11">
        <f>Revised_Data!F68</f>
        <v>11000000</v>
      </c>
      <c r="G68" s="12" t="str">
        <f>Revised_Data!G68</f>
        <v>No</v>
      </c>
      <c r="H68" s="77">
        <f>Revised_Data!H68</f>
        <v>-0.59877465937991214</v>
      </c>
      <c r="J68" s="74">
        <f>Parameters!$C$3</f>
        <v>7.0000000000000007E-2</v>
      </c>
      <c r="K68" s="74">
        <f>VLOOKUP(E68,Parameters!$B$5:$C$8,2,0)</f>
        <v>0.08</v>
      </c>
      <c r="L68" s="74">
        <f>IF(F68&lt;=Parameters!$A$10,Parameters!$C$10,IF(F68&lt;=Parameters!$A$11,Parameters!$C$11,Parameters!$C$11+INT((F68-Parameters!$A$11)/Parameters!$A$12)*Parameters!$C$12))</f>
        <v>6.0000000000000001E-3</v>
      </c>
      <c r="M68" s="74">
        <f>VLOOKUP(G68,Parameters!$B$14:$C$15,2,0)</f>
        <v>0</v>
      </c>
      <c r="N68" s="72">
        <f t="shared" si="1"/>
        <v>0.14400000000000002</v>
      </c>
      <c r="P68" s="9">
        <f t="shared" si="2"/>
        <v>1584000.0000000002</v>
      </c>
      <c r="Q68" s="10" t="str">
        <f>VLOOKUP(E68,Parameters!$B$51:$C$54,2,0)</f>
        <v>Unsecured</v>
      </c>
      <c r="R68" s="50">
        <f>VLOOKUP(C68,Parameters!$E$4:$G$47,IF(D68="M",2,3),0)</f>
        <v>5.3079999999999998</v>
      </c>
      <c r="S68" s="11">
        <f t="shared" si="3"/>
        <v>58388</v>
      </c>
      <c r="T68" s="12">
        <f>VLOOKUP(S68,Parameters!$B$40:$C$44,2,1)</f>
        <v>0.375</v>
      </c>
      <c r="U68" s="52">
        <f t="shared" si="4"/>
        <v>21895.5</v>
      </c>
      <c r="V68" s="12">
        <f>LEFT(Parameters!$B$59,4)*VLOOKUP(Q68,Parameters!$B$61:$C$62,2,0)+MID(Parameters!$B$59,9,4)*ABS(H68)</f>
        <v>2.598774659379912E-2</v>
      </c>
      <c r="W68" s="43">
        <f t="shared" si="5"/>
        <v>285865.21253179031</v>
      </c>
      <c r="Y68" s="74">
        <f>MAX(V68,IF(Q68="Unsecured",Parameters!$C$67,Parameters!$C$68))</f>
        <v>0.03</v>
      </c>
      <c r="Z68" s="43">
        <f t="shared" si="6"/>
        <v>330000</v>
      </c>
      <c r="AB68" s="74" t="str">
        <f t="shared" si="7"/>
        <v>OK</v>
      </c>
      <c r="AC68" s="43" t="str">
        <f t="shared" ref="AC68:AC131" si="8">IF(Z68&gt;=W68,"OK","Check")</f>
        <v>OK</v>
      </c>
    </row>
    <row r="69" spans="2:29" x14ac:dyDescent="0.35">
      <c r="B69" s="15" t="str">
        <f>Revised_Data!B69</f>
        <v>CLARK</v>
      </c>
      <c r="C69" s="11">
        <f>Revised_Data!C69</f>
        <v>21</v>
      </c>
      <c r="D69" s="10" t="str">
        <f>Revised_Data!D69</f>
        <v>F</v>
      </c>
      <c r="E69" s="10" t="str">
        <f>Revised_Data!E69</f>
        <v>Home Loan</v>
      </c>
      <c r="F69" s="11">
        <f>Revised_Data!F69</f>
        <v>14000000</v>
      </c>
      <c r="G69" s="12" t="str">
        <f>Revised_Data!G69</f>
        <v>No</v>
      </c>
      <c r="H69" s="77">
        <f>Revised_Data!H69</f>
        <v>-0.24097018705135076</v>
      </c>
      <c r="J69" s="74">
        <f>Parameters!$C$3</f>
        <v>7.0000000000000007E-2</v>
      </c>
      <c r="K69" s="74">
        <f>VLOOKUP(E69,Parameters!$B$5:$C$8,2,0)</f>
        <v>0.04</v>
      </c>
      <c r="L69" s="74">
        <f>IF(F69&lt;=Parameters!$A$10,Parameters!$C$10,IF(F69&lt;=Parameters!$A$11,Parameters!$C$11,Parameters!$C$11+INT((F69-Parameters!$A$11)/Parameters!$A$12)*Parameters!$C$12))</f>
        <v>9.0000000000000011E-3</v>
      </c>
      <c r="M69" s="74">
        <f>VLOOKUP(G69,Parameters!$B$14:$C$15,2,0)</f>
        <v>0</v>
      </c>
      <c r="N69" s="72">
        <f t="shared" ref="N69:N132" si="9">J69+K69-L69-M69</f>
        <v>0.10100000000000001</v>
      </c>
      <c r="P69" s="9">
        <f t="shared" ref="P69:P132" si="10">F69*N69</f>
        <v>1414000</v>
      </c>
      <c r="Q69" s="10" t="str">
        <f>VLOOKUP(E69,Parameters!$B$51:$C$54,2,0)</f>
        <v>Secured</v>
      </c>
      <c r="R69" s="50">
        <f>VLOOKUP(C69,Parameters!$E$4:$G$47,IF(D69="M",2,3),0)</f>
        <v>3.01</v>
      </c>
      <c r="S69" s="11">
        <f t="shared" ref="S69:S132" si="11">F69*R69/1000</f>
        <v>42140</v>
      </c>
      <c r="T69" s="12">
        <f>VLOOKUP(S69,Parameters!$B$40:$C$44,2,1)</f>
        <v>0.375</v>
      </c>
      <c r="U69" s="52">
        <f t="shared" ref="U69:U132" si="12">S69*T69</f>
        <v>15802.5</v>
      </c>
      <c r="V69" s="12">
        <f>LEFT(Parameters!$B$59,4)*VLOOKUP(Q69,Parameters!$B$61:$C$62,2,0)+MID(Parameters!$B$59,9,4)*ABS(H69)</f>
        <v>1.2409701870513507E-2</v>
      </c>
      <c r="W69" s="43">
        <f t="shared" ref="W69:W132" si="13">F69*V69</f>
        <v>173735.82618718909</v>
      </c>
      <c r="Y69" s="74">
        <f>MAX(V69,IF(Q69="Unsecured",Parameters!$C$67,Parameters!$C$68))</f>
        <v>1.4999999999999999E-2</v>
      </c>
      <c r="Z69" s="43">
        <f t="shared" ref="Z69:Z132" si="14">Y69*F69</f>
        <v>210000</v>
      </c>
      <c r="AB69" s="74" t="str">
        <f t="shared" ref="AB69:AB132" si="15">IF(Y69&gt;=V69,"OK","Check")</f>
        <v>OK</v>
      </c>
      <c r="AC69" s="43" t="str">
        <f t="shared" si="8"/>
        <v>OK</v>
      </c>
    </row>
    <row r="70" spans="2:29" x14ac:dyDescent="0.35">
      <c r="B70" s="15" t="str">
        <f>Revised_Data!B70</f>
        <v>COHEN</v>
      </c>
      <c r="C70" s="11">
        <f>Revised_Data!C70</f>
        <v>39</v>
      </c>
      <c r="D70" s="10" t="str">
        <f>Revised_Data!D70</f>
        <v>M</v>
      </c>
      <c r="E70" s="10" t="str">
        <f>Revised_Data!E70</f>
        <v>Education Loan</v>
      </c>
      <c r="F70" s="11">
        <f>Revised_Data!F70</f>
        <v>9000000</v>
      </c>
      <c r="G70" s="12" t="str">
        <f>Revised_Data!G70</f>
        <v>No</v>
      </c>
      <c r="H70" s="77">
        <f>Revised_Data!H70</f>
        <v>-0.67099213176933403</v>
      </c>
      <c r="J70" s="74">
        <f>Parameters!$C$3</f>
        <v>7.0000000000000007E-2</v>
      </c>
      <c r="K70" s="74">
        <f>VLOOKUP(E70,Parameters!$B$5:$C$8,2,0)</f>
        <v>0.08</v>
      </c>
      <c r="L70" s="74">
        <f>IF(F70&lt;=Parameters!$A$10,Parameters!$C$10,IF(F70&lt;=Parameters!$A$11,Parameters!$C$11,Parameters!$C$11+INT((F70-Parameters!$A$11)/Parameters!$A$12)*Parameters!$C$12))</f>
        <v>0</v>
      </c>
      <c r="M70" s="74">
        <f>VLOOKUP(G70,Parameters!$B$14:$C$15,2,0)</f>
        <v>0</v>
      </c>
      <c r="N70" s="72">
        <f t="shared" si="9"/>
        <v>0.15000000000000002</v>
      </c>
      <c r="P70" s="9">
        <f t="shared" si="10"/>
        <v>1350000.0000000002</v>
      </c>
      <c r="Q70" s="10" t="str">
        <f>VLOOKUP(E70,Parameters!$B$51:$C$54,2,0)</f>
        <v>Unsecured</v>
      </c>
      <c r="R70" s="50">
        <f>VLOOKUP(C70,Parameters!$E$4:$G$47,IF(D70="M",2,3),0)</f>
        <v>5.0529999999999999</v>
      </c>
      <c r="S70" s="11">
        <f t="shared" si="11"/>
        <v>45477</v>
      </c>
      <c r="T70" s="12">
        <f>VLOOKUP(S70,Parameters!$B$40:$C$44,2,1)</f>
        <v>0.375</v>
      </c>
      <c r="U70" s="52">
        <f t="shared" si="12"/>
        <v>17053.875</v>
      </c>
      <c r="V70" s="12">
        <f>LEFT(Parameters!$B$59,4)*VLOOKUP(Q70,Parameters!$B$61:$C$62,2,0)+MID(Parameters!$B$59,9,4)*ABS(H70)</f>
        <v>2.6709921317693341E-2</v>
      </c>
      <c r="W70" s="43">
        <f t="shared" si="13"/>
        <v>240389.29185924007</v>
      </c>
      <c r="Y70" s="74">
        <f>MAX(V70,IF(Q70="Unsecured",Parameters!$C$67,Parameters!$C$68))</f>
        <v>0.03</v>
      </c>
      <c r="Z70" s="43">
        <f t="shared" si="14"/>
        <v>270000</v>
      </c>
      <c r="AB70" s="74" t="str">
        <f t="shared" si="15"/>
        <v>OK</v>
      </c>
      <c r="AC70" s="43" t="str">
        <f t="shared" si="8"/>
        <v>OK</v>
      </c>
    </row>
    <row r="71" spans="2:29" x14ac:dyDescent="0.35">
      <c r="B71" s="15" t="str">
        <f>Revised_Data!B71</f>
        <v>COLE</v>
      </c>
      <c r="C71" s="11">
        <f>Revised_Data!C71</f>
        <v>54</v>
      </c>
      <c r="D71" s="10" t="str">
        <f>Revised_Data!D71</f>
        <v>M</v>
      </c>
      <c r="E71" s="10" t="str">
        <f>Revised_Data!E71</f>
        <v>Home Loan</v>
      </c>
      <c r="F71" s="11">
        <f>Revised_Data!F71</f>
        <v>12000000</v>
      </c>
      <c r="G71" s="12" t="str">
        <f>Revised_Data!G71</f>
        <v>No</v>
      </c>
      <c r="H71" s="77">
        <f>Revised_Data!H71</f>
        <v>1.1334102732692422</v>
      </c>
      <c r="J71" s="74">
        <f>Parameters!$C$3</f>
        <v>7.0000000000000007E-2</v>
      </c>
      <c r="K71" s="74">
        <f>VLOOKUP(E71,Parameters!$B$5:$C$8,2,0)</f>
        <v>0.04</v>
      </c>
      <c r="L71" s="74">
        <f>IF(F71&lt;=Parameters!$A$10,Parameters!$C$10,IF(F71&lt;=Parameters!$A$11,Parameters!$C$11,Parameters!$C$11+INT((F71-Parameters!$A$11)/Parameters!$A$12)*Parameters!$C$12))</f>
        <v>7.0000000000000001E-3</v>
      </c>
      <c r="M71" s="74">
        <f>VLOOKUP(G71,Parameters!$B$14:$C$15,2,0)</f>
        <v>0</v>
      </c>
      <c r="N71" s="72">
        <f t="shared" si="9"/>
        <v>0.10300000000000001</v>
      </c>
      <c r="P71" s="9">
        <f t="shared" si="10"/>
        <v>1236000</v>
      </c>
      <c r="Q71" s="10" t="str">
        <f>VLOOKUP(E71,Parameters!$B$51:$C$54,2,0)</f>
        <v>Secured</v>
      </c>
      <c r="R71" s="50">
        <f>VLOOKUP(C71,Parameters!$E$4:$G$47,IF(D71="M",2,3),0)</f>
        <v>7.3170000000000002</v>
      </c>
      <c r="S71" s="11">
        <f t="shared" si="11"/>
        <v>87804</v>
      </c>
      <c r="T71" s="12">
        <f>VLOOKUP(S71,Parameters!$B$40:$C$44,2,1)</f>
        <v>0.35</v>
      </c>
      <c r="U71" s="52">
        <f t="shared" si="12"/>
        <v>30731.399999999998</v>
      </c>
      <c r="V71" s="12">
        <f>LEFT(Parameters!$B$59,4)*VLOOKUP(Q71,Parameters!$B$61:$C$62,2,0)+MID(Parameters!$B$59,9,4)*ABS(H71)</f>
        <v>2.1334102732692421E-2</v>
      </c>
      <c r="W71" s="43">
        <f t="shared" si="13"/>
        <v>256009.23279230905</v>
      </c>
      <c r="Y71" s="74">
        <f>MAX(V71,IF(Q71="Unsecured",Parameters!$C$67,Parameters!$C$68))</f>
        <v>2.1334102732692421E-2</v>
      </c>
      <c r="Z71" s="43">
        <f t="shared" si="14"/>
        <v>256009.23279230905</v>
      </c>
      <c r="AB71" s="74" t="str">
        <f t="shared" si="15"/>
        <v>OK</v>
      </c>
      <c r="AC71" s="43" t="str">
        <f t="shared" si="8"/>
        <v>OK</v>
      </c>
    </row>
    <row r="72" spans="2:29" x14ac:dyDescent="0.35">
      <c r="B72" s="15" t="str">
        <f>Revised_Data!B72</f>
        <v>COLEMAN</v>
      </c>
      <c r="C72" s="11">
        <f>Revised_Data!C72</f>
        <v>28</v>
      </c>
      <c r="D72" s="10" t="str">
        <f>Revised_Data!D72</f>
        <v>M</v>
      </c>
      <c r="E72" s="10" t="str">
        <f>Revised_Data!E72</f>
        <v>Education Loan</v>
      </c>
      <c r="F72" s="11">
        <f>Revised_Data!F72</f>
        <v>8000000</v>
      </c>
      <c r="G72" s="12" t="str">
        <f>Revised_Data!G72</f>
        <v>No</v>
      </c>
      <c r="H72" s="77">
        <f>Revised_Data!H72</f>
        <v>-0.81702182817390878</v>
      </c>
      <c r="J72" s="74">
        <f>Parameters!$C$3</f>
        <v>7.0000000000000007E-2</v>
      </c>
      <c r="K72" s="74">
        <f>VLOOKUP(E72,Parameters!$B$5:$C$8,2,0)</f>
        <v>0.08</v>
      </c>
      <c r="L72" s="74">
        <f>IF(F72&lt;=Parameters!$A$10,Parameters!$C$10,IF(F72&lt;=Parameters!$A$11,Parameters!$C$11,Parameters!$C$11+INT((F72-Parameters!$A$11)/Parameters!$A$12)*Parameters!$C$12))</f>
        <v>0</v>
      </c>
      <c r="M72" s="74">
        <f>VLOOKUP(G72,Parameters!$B$14:$C$15,2,0)</f>
        <v>0</v>
      </c>
      <c r="N72" s="72">
        <f t="shared" si="9"/>
        <v>0.15000000000000002</v>
      </c>
      <c r="P72" s="9">
        <f t="shared" si="10"/>
        <v>1200000.0000000002</v>
      </c>
      <c r="Q72" s="10" t="str">
        <f>VLOOKUP(E72,Parameters!$B$51:$C$54,2,0)</f>
        <v>Unsecured</v>
      </c>
      <c r="R72" s="50">
        <f>VLOOKUP(C72,Parameters!$E$4:$G$47,IF(D72="M",2,3),0)</f>
        <v>3.8519499999999995</v>
      </c>
      <c r="S72" s="11">
        <f t="shared" si="11"/>
        <v>30815.599999999995</v>
      </c>
      <c r="T72" s="12">
        <f>VLOOKUP(S72,Parameters!$B$40:$C$44,2,1)</f>
        <v>0.375</v>
      </c>
      <c r="U72" s="52">
        <f t="shared" si="12"/>
        <v>11555.849999999999</v>
      </c>
      <c r="V72" s="12">
        <f>LEFT(Parameters!$B$59,4)*VLOOKUP(Q72,Parameters!$B$61:$C$62,2,0)+MID(Parameters!$B$59,9,4)*ABS(H72)</f>
        <v>2.8170218281739087E-2</v>
      </c>
      <c r="W72" s="43">
        <f t="shared" si="13"/>
        <v>225361.74625391269</v>
      </c>
      <c r="Y72" s="74">
        <f>MAX(V72,IF(Q72="Unsecured",Parameters!$C$67,Parameters!$C$68))</f>
        <v>0.03</v>
      </c>
      <c r="Z72" s="43">
        <f t="shared" si="14"/>
        <v>240000</v>
      </c>
      <c r="AB72" s="74" t="str">
        <f t="shared" si="15"/>
        <v>OK</v>
      </c>
      <c r="AC72" s="43" t="str">
        <f t="shared" si="8"/>
        <v>OK</v>
      </c>
    </row>
    <row r="73" spans="2:29" x14ac:dyDescent="0.35">
      <c r="B73" s="15" t="str">
        <f>Revised_Data!B73</f>
        <v>COLLINS</v>
      </c>
      <c r="C73" s="11">
        <f>Revised_Data!C73</f>
        <v>47</v>
      </c>
      <c r="D73" s="10" t="str">
        <f>Revised_Data!D73</f>
        <v>F</v>
      </c>
      <c r="E73" s="10" t="str">
        <f>Revised_Data!E73</f>
        <v>Home Loan</v>
      </c>
      <c r="F73" s="11">
        <f>Revised_Data!F73</f>
        <v>8000000</v>
      </c>
      <c r="G73" s="12" t="str">
        <f>Revised_Data!G73</f>
        <v>No</v>
      </c>
      <c r="H73" s="77">
        <f>Revised_Data!H73</f>
        <v>0.68626009993917636</v>
      </c>
      <c r="J73" s="74">
        <f>Parameters!$C$3</f>
        <v>7.0000000000000007E-2</v>
      </c>
      <c r="K73" s="74">
        <f>VLOOKUP(E73,Parameters!$B$5:$C$8,2,0)</f>
        <v>0.04</v>
      </c>
      <c r="L73" s="74">
        <f>IF(F73&lt;=Parameters!$A$10,Parameters!$C$10,IF(F73&lt;=Parameters!$A$11,Parameters!$C$11,Parameters!$C$11+INT((F73-Parameters!$A$11)/Parameters!$A$12)*Parameters!$C$12))</f>
        <v>0</v>
      </c>
      <c r="M73" s="74">
        <f>VLOOKUP(G73,Parameters!$B$14:$C$15,2,0)</f>
        <v>0</v>
      </c>
      <c r="N73" s="72">
        <f t="shared" si="9"/>
        <v>0.11000000000000001</v>
      </c>
      <c r="P73" s="9">
        <f t="shared" si="10"/>
        <v>880000.00000000012</v>
      </c>
      <c r="Q73" s="10" t="str">
        <f>VLOOKUP(E73,Parameters!$B$51:$C$54,2,0)</f>
        <v>Secured</v>
      </c>
      <c r="R73" s="50">
        <f>VLOOKUP(C73,Parameters!$E$4:$G$47,IF(D73="M",2,3),0)</f>
        <v>5.7160000000000002</v>
      </c>
      <c r="S73" s="11">
        <f t="shared" si="11"/>
        <v>45728</v>
      </c>
      <c r="T73" s="12">
        <f>VLOOKUP(S73,Parameters!$B$40:$C$44,2,1)</f>
        <v>0.375</v>
      </c>
      <c r="U73" s="52">
        <f t="shared" si="12"/>
        <v>17148</v>
      </c>
      <c r="V73" s="12">
        <f>LEFT(Parameters!$B$59,4)*VLOOKUP(Q73,Parameters!$B$61:$C$62,2,0)+MID(Parameters!$B$59,9,4)*ABS(H73)</f>
        <v>1.6862600999391762E-2</v>
      </c>
      <c r="W73" s="43">
        <f t="shared" si="13"/>
        <v>134900.80799513409</v>
      </c>
      <c r="Y73" s="74">
        <f>MAX(V73,IF(Q73="Unsecured",Parameters!$C$67,Parameters!$C$68))</f>
        <v>1.6862600999391762E-2</v>
      </c>
      <c r="Z73" s="43">
        <f t="shared" si="14"/>
        <v>134900.80799513409</v>
      </c>
      <c r="AB73" s="74" t="str">
        <f t="shared" si="15"/>
        <v>OK</v>
      </c>
      <c r="AC73" s="43" t="str">
        <f t="shared" si="8"/>
        <v>OK</v>
      </c>
    </row>
    <row r="74" spans="2:29" x14ac:dyDescent="0.35">
      <c r="B74" s="15" t="str">
        <f>Revised_Data!B74</f>
        <v>CONTRERAS</v>
      </c>
      <c r="C74" s="11">
        <f>Revised_Data!C74</f>
        <v>45</v>
      </c>
      <c r="D74" s="10" t="str">
        <f>Revised_Data!D74</f>
        <v>F</v>
      </c>
      <c r="E74" s="10" t="str">
        <f>Revised_Data!E74</f>
        <v>Home Loan</v>
      </c>
      <c r="F74" s="11">
        <f>Revised_Data!F74</f>
        <v>9000000</v>
      </c>
      <c r="G74" s="12" t="str">
        <f>Revised_Data!G74</f>
        <v>No</v>
      </c>
      <c r="H74" s="77">
        <f>Revised_Data!H74</f>
        <v>-0.18094330205387393</v>
      </c>
      <c r="J74" s="74">
        <f>Parameters!$C$3</f>
        <v>7.0000000000000007E-2</v>
      </c>
      <c r="K74" s="74">
        <f>VLOOKUP(E74,Parameters!$B$5:$C$8,2,0)</f>
        <v>0.04</v>
      </c>
      <c r="L74" s="74">
        <f>IF(F74&lt;=Parameters!$A$10,Parameters!$C$10,IF(F74&lt;=Parameters!$A$11,Parameters!$C$11,Parameters!$C$11+INT((F74-Parameters!$A$11)/Parameters!$A$12)*Parameters!$C$12))</f>
        <v>0</v>
      </c>
      <c r="M74" s="74">
        <f>VLOOKUP(G74,Parameters!$B$14:$C$15,2,0)</f>
        <v>0</v>
      </c>
      <c r="N74" s="72">
        <f t="shared" si="9"/>
        <v>0.11000000000000001</v>
      </c>
      <c r="P74" s="9">
        <f t="shared" si="10"/>
        <v>990000.00000000012</v>
      </c>
      <c r="Q74" s="10" t="str">
        <f>VLOOKUP(E74,Parameters!$B$51:$C$54,2,0)</f>
        <v>Secured</v>
      </c>
      <c r="R74" s="50">
        <f>VLOOKUP(C74,Parameters!$E$4:$G$47,IF(D74="M",2,3),0)</f>
        <v>5.4409999999999998</v>
      </c>
      <c r="S74" s="11">
        <f t="shared" si="11"/>
        <v>48969</v>
      </c>
      <c r="T74" s="12">
        <f>VLOOKUP(S74,Parameters!$B$40:$C$44,2,1)</f>
        <v>0.375</v>
      </c>
      <c r="U74" s="52">
        <f t="shared" si="12"/>
        <v>18363.375</v>
      </c>
      <c r="V74" s="12">
        <f>LEFT(Parameters!$B$59,4)*VLOOKUP(Q74,Parameters!$B$61:$C$62,2,0)+MID(Parameters!$B$59,9,4)*ABS(H74)</f>
        <v>1.180943302053874E-2</v>
      </c>
      <c r="W74" s="43">
        <f t="shared" si="13"/>
        <v>106284.89718484867</v>
      </c>
      <c r="Y74" s="74">
        <f>MAX(V74,IF(Q74="Unsecured",Parameters!$C$67,Parameters!$C$68))</f>
        <v>1.4999999999999999E-2</v>
      </c>
      <c r="Z74" s="43">
        <f t="shared" si="14"/>
        <v>135000</v>
      </c>
      <c r="AB74" s="74" t="str">
        <f t="shared" si="15"/>
        <v>OK</v>
      </c>
      <c r="AC74" s="43" t="str">
        <f t="shared" si="8"/>
        <v>OK</v>
      </c>
    </row>
    <row r="75" spans="2:29" x14ac:dyDescent="0.35">
      <c r="B75" s="15" t="str">
        <f>Revised_Data!B75</f>
        <v>COOK</v>
      </c>
      <c r="C75" s="11">
        <f>Revised_Data!C75</f>
        <v>19</v>
      </c>
      <c r="D75" s="10" t="str">
        <f>Revised_Data!D75</f>
        <v>F</v>
      </c>
      <c r="E75" s="10" t="str">
        <f>Revised_Data!E75</f>
        <v>Education Loan</v>
      </c>
      <c r="F75" s="11">
        <f>Revised_Data!F75</f>
        <v>11000000</v>
      </c>
      <c r="G75" s="12" t="str">
        <f>Revised_Data!G75</f>
        <v>No</v>
      </c>
      <c r="H75" s="77">
        <f>Revised_Data!H75</f>
        <v>-1.9148717415226493</v>
      </c>
      <c r="J75" s="74">
        <f>Parameters!$C$3</f>
        <v>7.0000000000000007E-2</v>
      </c>
      <c r="K75" s="74">
        <f>VLOOKUP(E75,Parameters!$B$5:$C$8,2,0)</f>
        <v>0.08</v>
      </c>
      <c r="L75" s="74">
        <f>IF(F75&lt;=Parameters!$A$10,Parameters!$C$10,IF(F75&lt;=Parameters!$A$11,Parameters!$C$11,Parameters!$C$11+INT((F75-Parameters!$A$11)/Parameters!$A$12)*Parameters!$C$12))</f>
        <v>6.0000000000000001E-3</v>
      </c>
      <c r="M75" s="74">
        <f>VLOOKUP(G75,Parameters!$B$14:$C$15,2,0)</f>
        <v>0</v>
      </c>
      <c r="N75" s="72">
        <f t="shared" si="9"/>
        <v>0.14400000000000002</v>
      </c>
      <c r="P75" s="9">
        <f t="shared" si="10"/>
        <v>1584000.0000000002</v>
      </c>
      <c r="Q75" s="10" t="str">
        <f>VLOOKUP(E75,Parameters!$B$51:$C$54,2,0)</f>
        <v>Unsecured</v>
      </c>
      <c r="R75" s="50">
        <f>VLOOKUP(C75,Parameters!$E$4:$G$47,IF(D75="M",2,3),0)</f>
        <v>3.01</v>
      </c>
      <c r="S75" s="11">
        <f t="shared" si="11"/>
        <v>33109.999999999993</v>
      </c>
      <c r="T75" s="12">
        <f>VLOOKUP(S75,Parameters!$B$40:$C$44,2,1)</f>
        <v>0.375</v>
      </c>
      <c r="U75" s="52">
        <f t="shared" si="12"/>
        <v>12416.249999999996</v>
      </c>
      <c r="V75" s="12">
        <f>LEFT(Parameters!$B$59,4)*VLOOKUP(Q75,Parameters!$B$61:$C$62,2,0)+MID(Parameters!$B$59,9,4)*ABS(H75)</f>
        <v>3.9148717415226492E-2</v>
      </c>
      <c r="W75" s="43">
        <f t="shared" si="13"/>
        <v>430635.8915674914</v>
      </c>
      <c r="Y75" s="74">
        <f>MAX(V75,IF(Q75="Unsecured",Parameters!$C$67,Parameters!$C$68))</f>
        <v>3.9148717415226492E-2</v>
      </c>
      <c r="Z75" s="43">
        <f t="shared" si="14"/>
        <v>430635.8915674914</v>
      </c>
      <c r="AB75" s="74" t="str">
        <f t="shared" si="15"/>
        <v>OK</v>
      </c>
      <c r="AC75" s="43" t="str">
        <f t="shared" si="8"/>
        <v>OK</v>
      </c>
    </row>
    <row r="76" spans="2:29" x14ac:dyDescent="0.35">
      <c r="B76" s="15" t="str">
        <f>Revised_Data!B76</f>
        <v>COOPER</v>
      </c>
      <c r="C76" s="11">
        <f>Revised_Data!C76</f>
        <v>24</v>
      </c>
      <c r="D76" s="10" t="str">
        <f>Revised_Data!D76</f>
        <v>M</v>
      </c>
      <c r="E76" s="10" t="str">
        <f>Revised_Data!E76</f>
        <v>Education Loan</v>
      </c>
      <c r="F76" s="11">
        <f>Revised_Data!F76</f>
        <v>12000000</v>
      </c>
      <c r="G76" s="12" t="str">
        <f>Revised_Data!G76</f>
        <v>No</v>
      </c>
      <c r="H76" s="77">
        <f>Revised_Data!H76</f>
        <v>5.0680307634786183E-3</v>
      </c>
      <c r="J76" s="74">
        <f>Parameters!$C$3</f>
        <v>7.0000000000000007E-2</v>
      </c>
      <c r="K76" s="74">
        <f>VLOOKUP(E76,Parameters!$B$5:$C$8,2,0)</f>
        <v>0.08</v>
      </c>
      <c r="L76" s="74">
        <f>IF(F76&lt;=Parameters!$A$10,Parameters!$C$10,IF(F76&lt;=Parameters!$A$11,Parameters!$C$11,Parameters!$C$11+INT((F76-Parameters!$A$11)/Parameters!$A$12)*Parameters!$C$12))</f>
        <v>7.0000000000000001E-3</v>
      </c>
      <c r="M76" s="74">
        <f>VLOOKUP(G76,Parameters!$B$14:$C$15,2,0)</f>
        <v>0</v>
      </c>
      <c r="N76" s="72">
        <f t="shared" si="9"/>
        <v>0.14300000000000002</v>
      </c>
      <c r="P76" s="9">
        <f t="shared" si="10"/>
        <v>1716000.0000000002</v>
      </c>
      <c r="Q76" s="10" t="str">
        <f>VLOOKUP(E76,Parameters!$B$51:$C$54,2,0)</f>
        <v>Unsecured</v>
      </c>
      <c r="R76" s="50">
        <f>VLOOKUP(C76,Parameters!$E$4:$G$47,IF(D76="M",2,3),0)</f>
        <v>3.49</v>
      </c>
      <c r="S76" s="11">
        <f t="shared" si="11"/>
        <v>41880</v>
      </c>
      <c r="T76" s="12">
        <f>VLOOKUP(S76,Parameters!$B$40:$C$44,2,1)</f>
        <v>0.375</v>
      </c>
      <c r="U76" s="52">
        <f t="shared" si="12"/>
        <v>15705</v>
      </c>
      <c r="V76" s="12">
        <f>LEFT(Parameters!$B$59,4)*VLOOKUP(Q76,Parameters!$B$61:$C$62,2,0)+MID(Parameters!$B$59,9,4)*ABS(H76)</f>
        <v>2.0050680307634787E-2</v>
      </c>
      <c r="W76" s="43">
        <f t="shared" si="13"/>
        <v>240608.16369161743</v>
      </c>
      <c r="Y76" s="74">
        <f>MAX(V76,IF(Q76="Unsecured",Parameters!$C$67,Parameters!$C$68))</f>
        <v>0.03</v>
      </c>
      <c r="Z76" s="43">
        <f t="shared" si="14"/>
        <v>360000</v>
      </c>
      <c r="AB76" s="74" t="str">
        <f t="shared" si="15"/>
        <v>OK</v>
      </c>
      <c r="AC76" s="43" t="str">
        <f t="shared" si="8"/>
        <v>OK</v>
      </c>
    </row>
    <row r="77" spans="2:29" x14ac:dyDescent="0.35">
      <c r="B77" s="15" t="str">
        <f>Revised_Data!B77</f>
        <v>CORTEZ</v>
      </c>
      <c r="C77" s="11">
        <f>Revised_Data!C77</f>
        <v>44</v>
      </c>
      <c r="D77" s="10" t="str">
        <f>Revised_Data!D77</f>
        <v>M</v>
      </c>
      <c r="E77" s="10" t="str">
        <f>Revised_Data!E77</f>
        <v>Home Loan</v>
      </c>
      <c r="F77" s="11">
        <f>Revised_Data!F77</f>
        <v>10000000</v>
      </c>
      <c r="G77" s="12" t="str">
        <f>Revised_Data!G77</f>
        <v>No</v>
      </c>
      <c r="H77" s="77">
        <f>Revised_Data!H77</f>
        <v>1.1425570219734418</v>
      </c>
      <c r="J77" s="74">
        <f>Parameters!$C$3</f>
        <v>7.0000000000000007E-2</v>
      </c>
      <c r="K77" s="74">
        <f>VLOOKUP(E77,Parameters!$B$5:$C$8,2,0)</f>
        <v>0.04</v>
      </c>
      <c r="L77" s="74">
        <f>IF(F77&lt;=Parameters!$A$10,Parameters!$C$10,IF(F77&lt;=Parameters!$A$11,Parameters!$C$11,Parameters!$C$11+INT((F77-Parameters!$A$11)/Parameters!$A$12)*Parameters!$C$12))</f>
        <v>5.0000000000000001E-3</v>
      </c>
      <c r="M77" s="74">
        <f>VLOOKUP(G77,Parameters!$B$14:$C$15,2,0)</f>
        <v>0</v>
      </c>
      <c r="N77" s="72">
        <f t="shared" si="9"/>
        <v>0.10500000000000001</v>
      </c>
      <c r="P77" s="9">
        <f t="shared" si="10"/>
        <v>1050000</v>
      </c>
      <c r="Q77" s="10" t="str">
        <f>VLOOKUP(E77,Parameters!$B$51:$C$54,2,0)</f>
        <v>Secured</v>
      </c>
      <c r="R77" s="50">
        <f>VLOOKUP(C77,Parameters!$E$4:$G$47,IF(D77="M",2,3),0)</f>
        <v>5.7160000000000002</v>
      </c>
      <c r="S77" s="11">
        <f t="shared" si="11"/>
        <v>57160</v>
      </c>
      <c r="T77" s="12">
        <f>VLOOKUP(S77,Parameters!$B$40:$C$44,2,1)</f>
        <v>0.375</v>
      </c>
      <c r="U77" s="52">
        <f t="shared" si="12"/>
        <v>21435</v>
      </c>
      <c r="V77" s="12">
        <f>LEFT(Parameters!$B$59,4)*VLOOKUP(Q77,Parameters!$B$61:$C$62,2,0)+MID(Parameters!$B$59,9,4)*ABS(H77)</f>
        <v>2.1425570219734416E-2</v>
      </c>
      <c r="W77" s="43">
        <f t="shared" si="13"/>
        <v>214255.70219734416</v>
      </c>
      <c r="Y77" s="74">
        <f>MAX(V77,IF(Q77="Unsecured",Parameters!$C$67,Parameters!$C$68))</f>
        <v>2.1425570219734416E-2</v>
      </c>
      <c r="Z77" s="43">
        <f t="shared" si="14"/>
        <v>214255.70219734416</v>
      </c>
      <c r="AB77" s="74" t="str">
        <f t="shared" si="15"/>
        <v>OK</v>
      </c>
      <c r="AC77" s="43" t="str">
        <f t="shared" si="8"/>
        <v>OK</v>
      </c>
    </row>
    <row r="78" spans="2:29" x14ac:dyDescent="0.35">
      <c r="B78" s="15" t="str">
        <f>Revised_Data!B78</f>
        <v>COX</v>
      </c>
      <c r="C78" s="11">
        <f>Revised_Data!C78</f>
        <v>18</v>
      </c>
      <c r="D78" s="10" t="str">
        <f>Revised_Data!D78</f>
        <v>F</v>
      </c>
      <c r="E78" s="10" t="str">
        <f>Revised_Data!E78</f>
        <v>Vehicle Loan</v>
      </c>
      <c r="F78" s="11">
        <f>Revised_Data!F78</f>
        <v>10000000</v>
      </c>
      <c r="G78" s="12" t="str">
        <f>Revised_Data!G78</f>
        <v>No</v>
      </c>
      <c r="H78" s="77">
        <f>Revised_Data!H78</f>
        <v>5.2044983202013187E-2</v>
      </c>
      <c r="J78" s="74">
        <f>Parameters!$C$3</f>
        <v>7.0000000000000007E-2</v>
      </c>
      <c r="K78" s="74">
        <f>VLOOKUP(E78,Parameters!$B$5:$C$8,2,0)</f>
        <v>0.06</v>
      </c>
      <c r="L78" s="74">
        <f>IF(F78&lt;=Parameters!$A$10,Parameters!$C$10,IF(F78&lt;=Parameters!$A$11,Parameters!$C$11,Parameters!$C$11+INT((F78-Parameters!$A$11)/Parameters!$A$12)*Parameters!$C$12))</f>
        <v>5.0000000000000001E-3</v>
      </c>
      <c r="M78" s="74">
        <f>VLOOKUP(G78,Parameters!$B$14:$C$15,2,0)</f>
        <v>0</v>
      </c>
      <c r="N78" s="72">
        <f t="shared" si="9"/>
        <v>0.125</v>
      </c>
      <c r="P78" s="9">
        <f t="shared" si="10"/>
        <v>1250000</v>
      </c>
      <c r="Q78" s="10" t="str">
        <f>VLOOKUP(E78,Parameters!$B$51:$C$54,2,0)</f>
        <v>Secured</v>
      </c>
      <c r="R78" s="50">
        <f>VLOOKUP(C78,Parameters!$E$4:$G$47,IF(D78="M",2,3),0)</f>
        <v>3.01</v>
      </c>
      <c r="S78" s="11">
        <f t="shared" si="11"/>
        <v>30099.999999999996</v>
      </c>
      <c r="T78" s="12">
        <f>VLOOKUP(S78,Parameters!$B$40:$C$44,2,1)</f>
        <v>0.375</v>
      </c>
      <c r="U78" s="52">
        <f t="shared" si="12"/>
        <v>11287.499999999998</v>
      </c>
      <c r="V78" s="12">
        <f>LEFT(Parameters!$B$59,4)*VLOOKUP(Q78,Parameters!$B$61:$C$62,2,0)+MID(Parameters!$B$59,9,4)*ABS(H78)</f>
        <v>1.0520449832020133E-2</v>
      </c>
      <c r="W78" s="43">
        <f t="shared" si="13"/>
        <v>105204.49832020132</v>
      </c>
      <c r="Y78" s="74">
        <f>MAX(V78,IF(Q78="Unsecured",Parameters!$C$67,Parameters!$C$68))</f>
        <v>1.4999999999999999E-2</v>
      </c>
      <c r="Z78" s="43">
        <f t="shared" si="14"/>
        <v>150000</v>
      </c>
      <c r="AB78" s="74" t="str">
        <f t="shared" si="15"/>
        <v>OK</v>
      </c>
      <c r="AC78" s="43" t="str">
        <f t="shared" si="8"/>
        <v>OK</v>
      </c>
    </row>
    <row r="79" spans="2:29" x14ac:dyDescent="0.35">
      <c r="B79" s="15" t="str">
        <f>Revised_Data!B79</f>
        <v>CRAIG</v>
      </c>
      <c r="C79" s="11">
        <f>Revised_Data!C79</f>
        <v>51</v>
      </c>
      <c r="D79" s="10" t="str">
        <f>Revised_Data!D79</f>
        <v>F</v>
      </c>
      <c r="E79" s="10" t="str">
        <f>Revised_Data!E79</f>
        <v>Education Loan</v>
      </c>
      <c r="F79" s="11">
        <f>Revised_Data!F79</f>
        <v>14000000</v>
      </c>
      <c r="G79" s="12" t="str">
        <f>Revised_Data!G79</f>
        <v>No</v>
      </c>
      <c r="H79" s="77">
        <f>Revised_Data!H79</f>
        <v>0.16358315457939768</v>
      </c>
      <c r="J79" s="74">
        <f>Parameters!$C$3</f>
        <v>7.0000000000000007E-2</v>
      </c>
      <c r="K79" s="74">
        <f>VLOOKUP(E79,Parameters!$B$5:$C$8,2,0)</f>
        <v>0.08</v>
      </c>
      <c r="L79" s="74">
        <f>IF(F79&lt;=Parameters!$A$10,Parameters!$C$10,IF(F79&lt;=Parameters!$A$11,Parameters!$C$11,Parameters!$C$11+INT((F79-Parameters!$A$11)/Parameters!$A$12)*Parameters!$C$12))</f>
        <v>9.0000000000000011E-3</v>
      </c>
      <c r="M79" s="74">
        <f>VLOOKUP(G79,Parameters!$B$14:$C$15,2,0)</f>
        <v>0</v>
      </c>
      <c r="N79" s="72">
        <f t="shared" si="9"/>
        <v>0.14100000000000001</v>
      </c>
      <c r="P79" s="9">
        <f t="shared" si="10"/>
        <v>1974000.0000000002</v>
      </c>
      <c r="Q79" s="10" t="str">
        <f>VLOOKUP(E79,Parameters!$B$51:$C$54,2,0)</f>
        <v>Unsecured</v>
      </c>
      <c r="R79" s="50">
        <f>VLOOKUP(C79,Parameters!$E$4:$G$47,IF(D79="M",2,3),0)</f>
        <v>6.3090000000000002</v>
      </c>
      <c r="S79" s="11">
        <f t="shared" si="11"/>
        <v>88326</v>
      </c>
      <c r="T79" s="12">
        <f>VLOOKUP(S79,Parameters!$B$40:$C$44,2,1)</f>
        <v>0.35</v>
      </c>
      <c r="U79" s="52">
        <f t="shared" si="12"/>
        <v>30914.1</v>
      </c>
      <c r="V79" s="12">
        <f>LEFT(Parameters!$B$59,4)*VLOOKUP(Q79,Parameters!$B$61:$C$62,2,0)+MID(Parameters!$B$59,9,4)*ABS(H79)</f>
        <v>2.1635831545793977E-2</v>
      </c>
      <c r="W79" s="43">
        <f t="shared" si="13"/>
        <v>302901.64164111565</v>
      </c>
      <c r="Y79" s="74">
        <f>MAX(V79,IF(Q79="Unsecured",Parameters!$C$67,Parameters!$C$68))</f>
        <v>0.03</v>
      </c>
      <c r="Z79" s="43">
        <f t="shared" si="14"/>
        <v>420000</v>
      </c>
      <c r="AB79" s="74" t="str">
        <f t="shared" si="15"/>
        <v>OK</v>
      </c>
      <c r="AC79" s="43" t="str">
        <f t="shared" si="8"/>
        <v>OK</v>
      </c>
    </row>
    <row r="80" spans="2:29" x14ac:dyDescent="0.35">
      <c r="B80" s="15" t="str">
        <f>Revised_Data!B80</f>
        <v>CRAWFORD</v>
      </c>
      <c r="C80" s="11">
        <f>Revised_Data!C80</f>
        <v>27</v>
      </c>
      <c r="D80" s="10" t="str">
        <f>Revised_Data!D80</f>
        <v>M</v>
      </c>
      <c r="E80" s="10" t="str">
        <f>Revised_Data!E80</f>
        <v>Home Loan</v>
      </c>
      <c r="F80" s="11">
        <f>Revised_Data!F80</f>
        <v>9000000</v>
      </c>
      <c r="G80" s="12" t="str">
        <f>Revised_Data!G80</f>
        <v>No</v>
      </c>
      <c r="H80" s="77">
        <f>Revised_Data!H80</f>
        <v>0.26880606921093014</v>
      </c>
      <c r="J80" s="74">
        <f>Parameters!$C$3</f>
        <v>7.0000000000000007E-2</v>
      </c>
      <c r="K80" s="74">
        <f>VLOOKUP(E80,Parameters!$B$5:$C$8,2,0)</f>
        <v>0.04</v>
      </c>
      <c r="L80" s="74">
        <f>IF(F80&lt;=Parameters!$A$10,Parameters!$C$10,IF(F80&lt;=Parameters!$A$11,Parameters!$C$11,Parameters!$C$11+INT((F80-Parameters!$A$11)/Parameters!$A$12)*Parameters!$C$12))</f>
        <v>0</v>
      </c>
      <c r="M80" s="74">
        <f>VLOOKUP(G80,Parameters!$B$14:$C$15,2,0)</f>
        <v>0</v>
      </c>
      <c r="N80" s="72">
        <f t="shared" si="9"/>
        <v>0.11000000000000001</v>
      </c>
      <c r="P80" s="9">
        <f t="shared" si="10"/>
        <v>990000.00000000012</v>
      </c>
      <c r="Q80" s="10" t="str">
        <f>VLOOKUP(E80,Parameters!$B$51:$C$54,2,0)</f>
        <v>Secured</v>
      </c>
      <c r="R80" s="50">
        <f>VLOOKUP(C80,Parameters!$E$4:$G$47,IF(D80="M",2,3),0)</f>
        <v>3.758</v>
      </c>
      <c r="S80" s="11">
        <f t="shared" si="11"/>
        <v>33822</v>
      </c>
      <c r="T80" s="12">
        <f>VLOOKUP(S80,Parameters!$B$40:$C$44,2,1)</f>
        <v>0.375</v>
      </c>
      <c r="U80" s="52">
        <f t="shared" si="12"/>
        <v>12683.25</v>
      </c>
      <c r="V80" s="12">
        <f>LEFT(Parameters!$B$59,4)*VLOOKUP(Q80,Parameters!$B$61:$C$62,2,0)+MID(Parameters!$B$59,9,4)*ABS(H80)</f>
        <v>1.2688060692109301E-2</v>
      </c>
      <c r="W80" s="43">
        <f t="shared" si="13"/>
        <v>114192.54622898372</v>
      </c>
      <c r="Y80" s="74">
        <f>MAX(V80,IF(Q80="Unsecured",Parameters!$C$67,Parameters!$C$68))</f>
        <v>1.4999999999999999E-2</v>
      </c>
      <c r="Z80" s="43">
        <f t="shared" si="14"/>
        <v>135000</v>
      </c>
      <c r="AB80" s="74" t="str">
        <f t="shared" si="15"/>
        <v>OK</v>
      </c>
      <c r="AC80" s="43" t="str">
        <f t="shared" si="8"/>
        <v>OK</v>
      </c>
    </row>
    <row r="81" spans="2:29" x14ac:dyDescent="0.35">
      <c r="B81" s="15" t="str">
        <f>Revised_Data!B81</f>
        <v>CRUZ</v>
      </c>
      <c r="C81" s="11">
        <f>Revised_Data!C81</f>
        <v>46</v>
      </c>
      <c r="D81" s="10" t="str">
        <f>Revised_Data!D81</f>
        <v>F</v>
      </c>
      <c r="E81" s="10" t="str">
        <f>Revised_Data!E81</f>
        <v>Vehicle Loan</v>
      </c>
      <c r="F81" s="11">
        <f>Revised_Data!F81</f>
        <v>10000000</v>
      </c>
      <c r="G81" s="12" t="str">
        <f>Revised_Data!G81</f>
        <v>No</v>
      </c>
      <c r="H81" s="77">
        <f>Revised_Data!H81</f>
        <v>-0.89709893068088964</v>
      </c>
      <c r="J81" s="74">
        <f>Parameters!$C$3</f>
        <v>7.0000000000000007E-2</v>
      </c>
      <c r="K81" s="74">
        <f>VLOOKUP(E81,Parameters!$B$5:$C$8,2,0)</f>
        <v>0.06</v>
      </c>
      <c r="L81" s="74">
        <f>IF(F81&lt;=Parameters!$A$10,Parameters!$C$10,IF(F81&lt;=Parameters!$A$11,Parameters!$C$11,Parameters!$C$11+INT((F81-Parameters!$A$11)/Parameters!$A$12)*Parameters!$C$12))</f>
        <v>5.0000000000000001E-3</v>
      </c>
      <c r="M81" s="74">
        <f>VLOOKUP(G81,Parameters!$B$14:$C$15,2,0)</f>
        <v>0</v>
      </c>
      <c r="N81" s="72">
        <f t="shared" si="9"/>
        <v>0.125</v>
      </c>
      <c r="P81" s="9">
        <f t="shared" si="10"/>
        <v>1250000</v>
      </c>
      <c r="Q81" s="10" t="str">
        <f>VLOOKUP(E81,Parameters!$B$51:$C$54,2,0)</f>
        <v>Secured</v>
      </c>
      <c r="R81" s="50">
        <f>VLOOKUP(C81,Parameters!$E$4:$G$47,IF(D81="M",2,3),0)</f>
        <v>5.577024999999999</v>
      </c>
      <c r="S81" s="11">
        <f t="shared" si="11"/>
        <v>55770.249999999993</v>
      </c>
      <c r="T81" s="12">
        <f>VLOOKUP(S81,Parameters!$B$40:$C$44,2,1)</f>
        <v>0.375</v>
      </c>
      <c r="U81" s="52">
        <f t="shared" si="12"/>
        <v>20913.843749999996</v>
      </c>
      <c r="V81" s="12">
        <f>LEFT(Parameters!$B$59,4)*VLOOKUP(Q81,Parameters!$B$61:$C$62,2,0)+MID(Parameters!$B$59,9,4)*ABS(H81)</f>
        <v>1.8970989306808898E-2</v>
      </c>
      <c r="W81" s="43">
        <f t="shared" si="13"/>
        <v>189709.89306808898</v>
      </c>
      <c r="Y81" s="74">
        <f>MAX(V81,IF(Q81="Unsecured",Parameters!$C$67,Parameters!$C$68))</f>
        <v>1.8970989306808898E-2</v>
      </c>
      <c r="Z81" s="43">
        <f t="shared" si="14"/>
        <v>189709.89306808898</v>
      </c>
      <c r="AB81" s="74" t="str">
        <f t="shared" si="15"/>
        <v>OK</v>
      </c>
      <c r="AC81" s="43" t="str">
        <f t="shared" si="8"/>
        <v>OK</v>
      </c>
    </row>
    <row r="82" spans="2:29" x14ac:dyDescent="0.35">
      <c r="B82" s="15" t="str">
        <f>Revised_Data!B82</f>
        <v>CUMMINGS</v>
      </c>
      <c r="C82" s="11">
        <f>Revised_Data!C82</f>
        <v>27</v>
      </c>
      <c r="D82" s="10" t="str">
        <f>Revised_Data!D82</f>
        <v>M</v>
      </c>
      <c r="E82" s="10" t="str">
        <f>Revised_Data!E82</f>
        <v>Home Loan</v>
      </c>
      <c r="F82" s="11">
        <f>Revised_Data!F82</f>
        <v>12000000</v>
      </c>
      <c r="G82" s="12" t="str">
        <f>Revised_Data!G82</f>
        <v>No</v>
      </c>
      <c r="H82" s="77">
        <f>Revised_Data!H82</f>
        <v>-1.246164756702951</v>
      </c>
      <c r="J82" s="74">
        <f>Parameters!$C$3</f>
        <v>7.0000000000000007E-2</v>
      </c>
      <c r="K82" s="74">
        <f>VLOOKUP(E82,Parameters!$B$5:$C$8,2,0)</f>
        <v>0.04</v>
      </c>
      <c r="L82" s="74">
        <f>IF(F82&lt;=Parameters!$A$10,Parameters!$C$10,IF(F82&lt;=Parameters!$A$11,Parameters!$C$11,Parameters!$C$11+INT((F82-Parameters!$A$11)/Parameters!$A$12)*Parameters!$C$12))</f>
        <v>7.0000000000000001E-3</v>
      </c>
      <c r="M82" s="74">
        <f>VLOOKUP(G82,Parameters!$B$14:$C$15,2,0)</f>
        <v>0</v>
      </c>
      <c r="N82" s="72">
        <f t="shared" si="9"/>
        <v>0.10300000000000001</v>
      </c>
      <c r="P82" s="9">
        <f t="shared" si="10"/>
        <v>1236000</v>
      </c>
      <c r="Q82" s="10" t="str">
        <f>VLOOKUP(E82,Parameters!$B$51:$C$54,2,0)</f>
        <v>Secured</v>
      </c>
      <c r="R82" s="50">
        <f>VLOOKUP(C82,Parameters!$E$4:$G$47,IF(D82="M",2,3),0)</f>
        <v>3.758</v>
      </c>
      <c r="S82" s="11">
        <f t="shared" si="11"/>
        <v>45096</v>
      </c>
      <c r="T82" s="12">
        <f>VLOOKUP(S82,Parameters!$B$40:$C$44,2,1)</f>
        <v>0.375</v>
      </c>
      <c r="U82" s="52">
        <f t="shared" si="12"/>
        <v>16911</v>
      </c>
      <c r="V82" s="12">
        <f>LEFT(Parameters!$B$59,4)*VLOOKUP(Q82,Parameters!$B$61:$C$62,2,0)+MID(Parameters!$B$59,9,4)*ABS(H82)</f>
        <v>2.2461647567029511E-2</v>
      </c>
      <c r="W82" s="43">
        <f t="shared" si="13"/>
        <v>269539.77080435416</v>
      </c>
      <c r="Y82" s="74">
        <f>MAX(V82,IF(Q82="Unsecured",Parameters!$C$67,Parameters!$C$68))</f>
        <v>2.2461647567029511E-2</v>
      </c>
      <c r="Z82" s="43">
        <f t="shared" si="14"/>
        <v>269539.77080435416</v>
      </c>
      <c r="AB82" s="74" t="str">
        <f t="shared" si="15"/>
        <v>OK</v>
      </c>
      <c r="AC82" s="43" t="str">
        <f t="shared" si="8"/>
        <v>OK</v>
      </c>
    </row>
    <row r="83" spans="2:29" x14ac:dyDescent="0.35">
      <c r="B83" s="15" t="str">
        <f>Revised_Data!B83</f>
        <v>CUNNINGHAM</v>
      </c>
      <c r="C83" s="11">
        <f>Revised_Data!C83</f>
        <v>22</v>
      </c>
      <c r="D83" s="10" t="str">
        <f>Revised_Data!D83</f>
        <v>F</v>
      </c>
      <c r="E83" s="10" t="str">
        <f>Revised_Data!E83</f>
        <v>Education Loan</v>
      </c>
      <c r="F83" s="11">
        <f>Revised_Data!F83</f>
        <v>13000000</v>
      </c>
      <c r="G83" s="12" t="str">
        <f>Revised_Data!G83</f>
        <v>No</v>
      </c>
      <c r="H83" s="77">
        <f>Revised_Data!H83</f>
        <v>0.3492466466813034</v>
      </c>
      <c r="J83" s="74">
        <f>Parameters!$C$3</f>
        <v>7.0000000000000007E-2</v>
      </c>
      <c r="K83" s="74">
        <f>VLOOKUP(E83,Parameters!$B$5:$C$8,2,0)</f>
        <v>0.08</v>
      </c>
      <c r="L83" s="74">
        <f>IF(F83&lt;=Parameters!$A$10,Parameters!$C$10,IF(F83&lt;=Parameters!$A$11,Parameters!$C$11,Parameters!$C$11+INT((F83-Parameters!$A$11)/Parameters!$A$12)*Parameters!$C$12))</f>
        <v>8.0000000000000002E-3</v>
      </c>
      <c r="M83" s="74">
        <f>VLOOKUP(G83,Parameters!$B$14:$C$15,2,0)</f>
        <v>0</v>
      </c>
      <c r="N83" s="72">
        <f t="shared" si="9"/>
        <v>0.14200000000000002</v>
      </c>
      <c r="P83" s="9">
        <f t="shared" si="10"/>
        <v>1846000.0000000002</v>
      </c>
      <c r="Q83" s="10" t="str">
        <f>VLOOKUP(E83,Parameters!$B$51:$C$54,2,0)</f>
        <v>Unsecured</v>
      </c>
      <c r="R83" s="50">
        <f>VLOOKUP(C83,Parameters!$E$4:$G$47,IF(D83="M",2,3),0)</f>
        <v>3.085</v>
      </c>
      <c r="S83" s="11">
        <f t="shared" si="11"/>
        <v>40105</v>
      </c>
      <c r="T83" s="12">
        <f>VLOOKUP(S83,Parameters!$B$40:$C$44,2,1)</f>
        <v>0.375</v>
      </c>
      <c r="U83" s="52">
        <f t="shared" si="12"/>
        <v>15039.375</v>
      </c>
      <c r="V83" s="12">
        <f>LEFT(Parameters!$B$59,4)*VLOOKUP(Q83,Parameters!$B$61:$C$62,2,0)+MID(Parameters!$B$59,9,4)*ABS(H83)</f>
        <v>2.3492466466813036E-2</v>
      </c>
      <c r="W83" s="43">
        <f t="shared" si="13"/>
        <v>305402.06406856945</v>
      </c>
      <c r="Y83" s="74">
        <f>MAX(V83,IF(Q83="Unsecured",Parameters!$C$67,Parameters!$C$68))</f>
        <v>0.03</v>
      </c>
      <c r="Z83" s="43">
        <f t="shared" si="14"/>
        <v>390000</v>
      </c>
      <c r="AB83" s="74" t="str">
        <f t="shared" si="15"/>
        <v>OK</v>
      </c>
      <c r="AC83" s="43" t="str">
        <f t="shared" si="8"/>
        <v>OK</v>
      </c>
    </row>
    <row r="84" spans="2:29" x14ac:dyDescent="0.35">
      <c r="B84" s="15" t="str">
        <f>Revised_Data!B84</f>
        <v>CURTIS</v>
      </c>
      <c r="C84" s="11">
        <f>Revised_Data!C84</f>
        <v>37</v>
      </c>
      <c r="D84" s="10" t="str">
        <f>Revised_Data!D84</f>
        <v>M</v>
      </c>
      <c r="E84" s="10" t="str">
        <f>Revised_Data!E84</f>
        <v>Vehicle Loan</v>
      </c>
      <c r="F84" s="11">
        <f>Revised_Data!F84</f>
        <v>10000000</v>
      </c>
      <c r="G84" s="12" t="str">
        <f>Revised_Data!G84</f>
        <v>No</v>
      </c>
      <c r="H84" s="77">
        <f>Revised_Data!H84</f>
        <v>-0.42363708487905793</v>
      </c>
      <c r="J84" s="74">
        <f>Parameters!$C$3</f>
        <v>7.0000000000000007E-2</v>
      </c>
      <c r="K84" s="74">
        <f>VLOOKUP(E84,Parameters!$B$5:$C$8,2,0)</f>
        <v>0.06</v>
      </c>
      <c r="L84" s="74">
        <f>IF(F84&lt;=Parameters!$A$10,Parameters!$C$10,IF(F84&lt;=Parameters!$A$11,Parameters!$C$11,Parameters!$C$11+INT((F84-Parameters!$A$11)/Parameters!$A$12)*Parameters!$C$12))</f>
        <v>5.0000000000000001E-3</v>
      </c>
      <c r="M84" s="74">
        <f>VLOOKUP(G84,Parameters!$B$14:$C$15,2,0)</f>
        <v>0</v>
      </c>
      <c r="N84" s="72">
        <f t="shared" si="9"/>
        <v>0.125</v>
      </c>
      <c r="P84" s="9">
        <f t="shared" si="10"/>
        <v>1250000</v>
      </c>
      <c r="Q84" s="10" t="str">
        <f>VLOOKUP(E84,Parameters!$B$51:$C$54,2,0)</f>
        <v>Secured</v>
      </c>
      <c r="R84" s="50">
        <f>VLOOKUP(C84,Parameters!$E$4:$G$47,IF(D84="M",2,3),0)</f>
        <v>4.8099999999999996</v>
      </c>
      <c r="S84" s="11">
        <f t="shared" si="11"/>
        <v>48099.999999999993</v>
      </c>
      <c r="T84" s="12">
        <f>VLOOKUP(S84,Parameters!$B$40:$C$44,2,1)</f>
        <v>0.375</v>
      </c>
      <c r="U84" s="52">
        <f t="shared" si="12"/>
        <v>18037.499999999996</v>
      </c>
      <c r="V84" s="12">
        <f>LEFT(Parameters!$B$59,4)*VLOOKUP(Q84,Parameters!$B$61:$C$62,2,0)+MID(Parameters!$B$59,9,4)*ABS(H84)</f>
        <v>1.4236370848790579E-2</v>
      </c>
      <c r="W84" s="43">
        <f t="shared" si="13"/>
        <v>142363.70848790579</v>
      </c>
      <c r="Y84" s="74">
        <f>MAX(V84,IF(Q84="Unsecured",Parameters!$C$67,Parameters!$C$68))</f>
        <v>1.4999999999999999E-2</v>
      </c>
      <c r="Z84" s="43">
        <f t="shared" si="14"/>
        <v>150000</v>
      </c>
      <c r="AB84" s="74" t="str">
        <f t="shared" si="15"/>
        <v>OK</v>
      </c>
      <c r="AC84" s="43" t="str">
        <f t="shared" si="8"/>
        <v>OK</v>
      </c>
    </row>
    <row r="85" spans="2:29" x14ac:dyDescent="0.35">
      <c r="B85" s="15" t="str">
        <f>Revised_Data!B85</f>
        <v>DANIEL</v>
      </c>
      <c r="C85" s="11">
        <f>Revised_Data!C85</f>
        <v>43</v>
      </c>
      <c r="D85" s="10" t="str">
        <f>Revised_Data!D85</f>
        <v>F</v>
      </c>
      <c r="E85" s="10" t="str">
        <f>Revised_Data!E85</f>
        <v>Personal Loan</v>
      </c>
      <c r="F85" s="11">
        <f>Revised_Data!F85</f>
        <v>11000000</v>
      </c>
      <c r="G85" s="12" t="str">
        <f>Revised_Data!G85</f>
        <v>No</v>
      </c>
      <c r="H85" s="77">
        <f>Revised_Data!H85</f>
        <v>1.3147014456956911</v>
      </c>
      <c r="J85" s="74">
        <f>Parameters!$C$3</f>
        <v>7.0000000000000007E-2</v>
      </c>
      <c r="K85" s="74">
        <f>VLOOKUP(E85,Parameters!$B$5:$C$8,2,0)</f>
        <v>0.1</v>
      </c>
      <c r="L85" s="74">
        <f>IF(F85&lt;=Parameters!$A$10,Parameters!$C$10,IF(F85&lt;=Parameters!$A$11,Parameters!$C$11,Parameters!$C$11+INT((F85-Parameters!$A$11)/Parameters!$A$12)*Parameters!$C$12))</f>
        <v>6.0000000000000001E-3</v>
      </c>
      <c r="M85" s="74">
        <f>VLOOKUP(G85,Parameters!$B$14:$C$15,2,0)</f>
        <v>0</v>
      </c>
      <c r="N85" s="72">
        <f t="shared" si="9"/>
        <v>0.16400000000000001</v>
      </c>
      <c r="P85" s="9">
        <f t="shared" si="10"/>
        <v>1804000</v>
      </c>
      <c r="Q85" s="10" t="str">
        <f>VLOOKUP(E85,Parameters!$B$51:$C$54,2,0)</f>
        <v>Unsecured</v>
      </c>
      <c r="R85" s="50">
        <f>VLOOKUP(C85,Parameters!$E$4:$G$47,IF(D85="M",2,3),0)</f>
        <v>5.1790000000000003</v>
      </c>
      <c r="S85" s="11">
        <f t="shared" si="11"/>
        <v>56969</v>
      </c>
      <c r="T85" s="12">
        <f>VLOOKUP(S85,Parameters!$B$40:$C$44,2,1)</f>
        <v>0.375</v>
      </c>
      <c r="U85" s="52">
        <f t="shared" si="12"/>
        <v>21363.375</v>
      </c>
      <c r="V85" s="12">
        <f>LEFT(Parameters!$B$59,4)*VLOOKUP(Q85,Parameters!$B$61:$C$62,2,0)+MID(Parameters!$B$59,9,4)*ABS(H85)</f>
        <v>3.3147014456956912E-2</v>
      </c>
      <c r="W85" s="43">
        <f t="shared" si="13"/>
        <v>364617.15902652603</v>
      </c>
      <c r="Y85" s="74">
        <f>MAX(V85,IF(Q85="Unsecured",Parameters!$C$67,Parameters!$C$68))</f>
        <v>3.3147014456956912E-2</v>
      </c>
      <c r="Z85" s="43">
        <f t="shared" si="14"/>
        <v>364617.15902652603</v>
      </c>
      <c r="AB85" s="74" t="str">
        <f t="shared" si="15"/>
        <v>OK</v>
      </c>
      <c r="AC85" s="43" t="str">
        <f t="shared" si="8"/>
        <v>OK</v>
      </c>
    </row>
    <row r="86" spans="2:29" x14ac:dyDescent="0.35">
      <c r="B86" s="15" t="str">
        <f>Revised_Data!B86</f>
        <v>DANIELS</v>
      </c>
      <c r="C86" s="11">
        <f>Revised_Data!C86</f>
        <v>60</v>
      </c>
      <c r="D86" s="10" t="str">
        <f>Revised_Data!D86</f>
        <v>M</v>
      </c>
      <c r="E86" s="10" t="str">
        <f>Revised_Data!E86</f>
        <v>Personal Loan</v>
      </c>
      <c r="F86" s="11">
        <f>Revised_Data!F86</f>
        <v>13000000</v>
      </c>
      <c r="G86" s="12" t="str">
        <f>Revised_Data!G86</f>
        <v>No</v>
      </c>
      <c r="H86" s="77">
        <f>Revised_Data!H86</f>
        <v>1.0073150749547268</v>
      </c>
      <c r="J86" s="74">
        <f>Parameters!$C$3</f>
        <v>7.0000000000000007E-2</v>
      </c>
      <c r="K86" s="74">
        <f>VLOOKUP(E86,Parameters!$B$5:$C$8,2,0)</f>
        <v>0.1</v>
      </c>
      <c r="L86" s="74">
        <f>IF(F86&lt;=Parameters!$A$10,Parameters!$C$10,IF(F86&lt;=Parameters!$A$11,Parameters!$C$11,Parameters!$C$11+INT((F86-Parameters!$A$11)/Parameters!$A$12)*Parameters!$C$12))</f>
        <v>8.0000000000000002E-3</v>
      </c>
      <c r="M86" s="74">
        <f>VLOOKUP(G86,Parameters!$B$14:$C$15,2,0)</f>
        <v>0</v>
      </c>
      <c r="N86" s="72">
        <f t="shared" si="9"/>
        <v>0.16200000000000001</v>
      </c>
      <c r="P86" s="9">
        <f t="shared" si="10"/>
        <v>2106000</v>
      </c>
      <c r="Q86" s="10" t="str">
        <f>VLOOKUP(E86,Parameters!$B$51:$C$54,2,0)</f>
        <v>Unsecured</v>
      </c>
      <c r="R86" s="50">
        <f>VLOOKUP(C86,Parameters!$E$4:$G$47,IF(D86="M",2,3),0)</f>
        <v>8.4860000000000007</v>
      </c>
      <c r="S86" s="11">
        <f t="shared" si="11"/>
        <v>110318.00000000001</v>
      </c>
      <c r="T86" s="12">
        <f>VLOOKUP(S86,Parameters!$B$40:$C$44,2,1)</f>
        <v>0.32500000000000001</v>
      </c>
      <c r="U86" s="52">
        <f t="shared" si="12"/>
        <v>35853.350000000006</v>
      </c>
      <c r="V86" s="12">
        <f>LEFT(Parameters!$B$59,4)*VLOOKUP(Q86,Parameters!$B$61:$C$62,2,0)+MID(Parameters!$B$59,9,4)*ABS(H86)</f>
        <v>3.0073150749547271E-2</v>
      </c>
      <c r="W86" s="43">
        <f t="shared" si="13"/>
        <v>390950.95974411455</v>
      </c>
      <c r="Y86" s="74">
        <f>MAX(V86,IF(Q86="Unsecured",Parameters!$C$67,Parameters!$C$68))</f>
        <v>3.0073150749547271E-2</v>
      </c>
      <c r="Z86" s="43">
        <f t="shared" si="14"/>
        <v>390950.95974411455</v>
      </c>
      <c r="AB86" s="74" t="str">
        <f t="shared" si="15"/>
        <v>OK</v>
      </c>
      <c r="AC86" s="43" t="str">
        <f t="shared" si="8"/>
        <v>OK</v>
      </c>
    </row>
    <row r="87" spans="2:29" x14ac:dyDescent="0.35">
      <c r="B87" s="15" t="str">
        <f>Revised_Data!B87</f>
        <v>DAVIDSON</v>
      </c>
      <c r="C87" s="11">
        <f>Revised_Data!C87</f>
        <v>29</v>
      </c>
      <c r="D87" s="10" t="str">
        <f>Revised_Data!D87</f>
        <v>F</v>
      </c>
      <c r="E87" s="10" t="str">
        <f>Revised_Data!E87</f>
        <v>Vehicle Loan</v>
      </c>
      <c r="F87" s="11">
        <f>Revised_Data!F87</f>
        <v>13000000</v>
      </c>
      <c r="G87" s="12" t="str">
        <f>Revised_Data!G87</f>
        <v>No</v>
      </c>
      <c r="H87" s="77">
        <f>Revised_Data!H87</f>
        <v>0.60450608122849558</v>
      </c>
      <c r="J87" s="74">
        <f>Parameters!$C$3</f>
        <v>7.0000000000000007E-2</v>
      </c>
      <c r="K87" s="74">
        <f>VLOOKUP(E87,Parameters!$B$5:$C$8,2,0)</f>
        <v>0.06</v>
      </c>
      <c r="L87" s="74">
        <f>IF(F87&lt;=Parameters!$A$10,Parameters!$C$10,IF(F87&lt;=Parameters!$A$11,Parameters!$C$11,Parameters!$C$11+INT((F87-Parameters!$A$11)/Parameters!$A$12)*Parameters!$C$12))</f>
        <v>8.0000000000000002E-3</v>
      </c>
      <c r="M87" s="74">
        <f>VLOOKUP(G87,Parameters!$B$14:$C$15,2,0)</f>
        <v>0</v>
      </c>
      <c r="N87" s="72">
        <f t="shared" si="9"/>
        <v>0.122</v>
      </c>
      <c r="P87" s="9">
        <f t="shared" si="10"/>
        <v>1586000</v>
      </c>
      <c r="Q87" s="10" t="str">
        <f>VLOOKUP(E87,Parameters!$B$51:$C$54,2,0)</f>
        <v>Secured</v>
      </c>
      <c r="R87" s="50">
        <f>VLOOKUP(C87,Parameters!$E$4:$G$47,IF(D87="M",2,3),0)</f>
        <v>3.6659999999999999</v>
      </c>
      <c r="S87" s="11">
        <f t="shared" si="11"/>
        <v>47658</v>
      </c>
      <c r="T87" s="12">
        <f>VLOOKUP(S87,Parameters!$B$40:$C$44,2,1)</f>
        <v>0.375</v>
      </c>
      <c r="U87" s="52">
        <f t="shared" si="12"/>
        <v>17871.75</v>
      </c>
      <c r="V87" s="12">
        <f>LEFT(Parameters!$B$59,4)*VLOOKUP(Q87,Parameters!$B$61:$C$62,2,0)+MID(Parameters!$B$59,9,4)*ABS(H87)</f>
        <v>1.6045060812284954E-2</v>
      </c>
      <c r="W87" s="43">
        <f t="shared" si="13"/>
        <v>208585.79055970442</v>
      </c>
      <c r="Y87" s="74">
        <f>MAX(V87,IF(Q87="Unsecured",Parameters!$C$67,Parameters!$C$68))</f>
        <v>1.6045060812284954E-2</v>
      </c>
      <c r="Z87" s="43">
        <f t="shared" si="14"/>
        <v>208585.79055970442</v>
      </c>
      <c r="AB87" s="74" t="str">
        <f t="shared" si="15"/>
        <v>OK</v>
      </c>
      <c r="AC87" s="43" t="str">
        <f t="shared" si="8"/>
        <v>OK</v>
      </c>
    </row>
    <row r="88" spans="2:29" x14ac:dyDescent="0.35">
      <c r="B88" s="15" t="str">
        <f>Revised_Data!B88</f>
        <v>DAWSON</v>
      </c>
      <c r="C88" s="11">
        <f>Revised_Data!C88</f>
        <v>44</v>
      </c>
      <c r="D88" s="10" t="str">
        <f>Revised_Data!D88</f>
        <v>M</v>
      </c>
      <c r="E88" s="10" t="str">
        <f>Revised_Data!E88</f>
        <v>Home Loan</v>
      </c>
      <c r="F88" s="11">
        <f>Revised_Data!F88</f>
        <v>10000000</v>
      </c>
      <c r="G88" s="12" t="str">
        <f>Revised_Data!G88</f>
        <v>No</v>
      </c>
      <c r="H88" s="77">
        <f>Revised_Data!H88</f>
        <v>-0.15477228293277523</v>
      </c>
      <c r="J88" s="74">
        <f>Parameters!$C$3</f>
        <v>7.0000000000000007E-2</v>
      </c>
      <c r="K88" s="74">
        <f>VLOOKUP(E88,Parameters!$B$5:$C$8,2,0)</f>
        <v>0.04</v>
      </c>
      <c r="L88" s="74">
        <f>IF(F88&lt;=Parameters!$A$10,Parameters!$C$10,IF(F88&lt;=Parameters!$A$11,Parameters!$C$11,Parameters!$C$11+INT((F88-Parameters!$A$11)/Parameters!$A$12)*Parameters!$C$12))</f>
        <v>5.0000000000000001E-3</v>
      </c>
      <c r="M88" s="74">
        <f>VLOOKUP(G88,Parameters!$B$14:$C$15,2,0)</f>
        <v>0</v>
      </c>
      <c r="N88" s="72">
        <f t="shared" si="9"/>
        <v>0.10500000000000001</v>
      </c>
      <c r="P88" s="9">
        <f t="shared" si="10"/>
        <v>1050000</v>
      </c>
      <c r="Q88" s="10" t="str">
        <f>VLOOKUP(E88,Parameters!$B$51:$C$54,2,0)</f>
        <v>Secured</v>
      </c>
      <c r="R88" s="50">
        <f>VLOOKUP(C88,Parameters!$E$4:$G$47,IF(D88="M",2,3),0)</f>
        <v>5.7160000000000002</v>
      </c>
      <c r="S88" s="11">
        <f t="shared" si="11"/>
        <v>57160</v>
      </c>
      <c r="T88" s="12">
        <f>VLOOKUP(S88,Parameters!$B$40:$C$44,2,1)</f>
        <v>0.375</v>
      </c>
      <c r="U88" s="52">
        <f t="shared" si="12"/>
        <v>21435</v>
      </c>
      <c r="V88" s="12">
        <f>LEFT(Parameters!$B$59,4)*VLOOKUP(Q88,Parameters!$B$61:$C$62,2,0)+MID(Parameters!$B$59,9,4)*ABS(H88)</f>
        <v>1.1547722829327752E-2</v>
      </c>
      <c r="W88" s="43">
        <f t="shared" si="13"/>
        <v>115477.22829327753</v>
      </c>
      <c r="Y88" s="74">
        <f>MAX(V88,IF(Q88="Unsecured",Parameters!$C$67,Parameters!$C$68))</f>
        <v>1.4999999999999999E-2</v>
      </c>
      <c r="Z88" s="43">
        <f t="shared" si="14"/>
        <v>150000</v>
      </c>
      <c r="AB88" s="74" t="str">
        <f t="shared" si="15"/>
        <v>OK</v>
      </c>
      <c r="AC88" s="43" t="str">
        <f t="shared" si="8"/>
        <v>OK</v>
      </c>
    </row>
    <row r="89" spans="2:29" x14ac:dyDescent="0.35">
      <c r="B89" s="15" t="str">
        <f>Revised_Data!B89</f>
        <v>DAY</v>
      </c>
      <c r="C89" s="11">
        <f>Revised_Data!C89</f>
        <v>57</v>
      </c>
      <c r="D89" s="10" t="str">
        <f>Revised_Data!D89</f>
        <v>M</v>
      </c>
      <c r="E89" s="10" t="str">
        <f>Revised_Data!E89</f>
        <v>Education Loan</v>
      </c>
      <c r="F89" s="11">
        <f>Revised_Data!F89</f>
        <v>12000000</v>
      </c>
      <c r="G89" s="12" t="str">
        <f>Revised_Data!G89</f>
        <v>No</v>
      </c>
      <c r="H89" s="77">
        <f>Revised_Data!H89</f>
        <v>0.47979385155199478</v>
      </c>
      <c r="J89" s="74">
        <f>Parameters!$C$3</f>
        <v>7.0000000000000007E-2</v>
      </c>
      <c r="K89" s="74">
        <f>VLOOKUP(E89,Parameters!$B$5:$C$8,2,0)</f>
        <v>0.08</v>
      </c>
      <c r="L89" s="74">
        <f>IF(F89&lt;=Parameters!$A$10,Parameters!$C$10,IF(F89&lt;=Parameters!$A$11,Parameters!$C$11,Parameters!$C$11+INT((F89-Parameters!$A$11)/Parameters!$A$12)*Parameters!$C$12))</f>
        <v>7.0000000000000001E-3</v>
      </c>
      <c r="M89" s="74">
        <f>VLOOKUP(G89,Parameters!$B$14:$C$15,2,0)</f>
        <v>0</v>
      </c>
      <c r="N89" s="72">
        <f t="shared" si="9"/>
        <v>0.14300000000000002</v>
      </c>
      <c r="P89" s="9">
        <f t="shared" si="10"/>
        <v>1716000.0000000002</v>
      </c>
      <c r="Q89" s="10" t="str">
        <f>VLOOKUP(E89,Parameters!$B$51:$C$54,2,0)</f>
        <v>Unsecured</v>
      </c>
      <c r="R89" s="50">
        <f>VLOOKUP(C89,Parameters!$E$4:$G$47,IF(D89="M",2,3),0)</f>
        <v>7.88</v>
      </c>
      <c r="S89" s="11">
        <f t="shared" si="11"/>
        <v>94560</v>
      </c>
      <c r="T89" s="12">
        <f>VLOOKUP(S89,Parameters!$B$40:$C$44,2,1)</f>
        <v>0.32500000000000001</v>
      </c>
      <c r="U89" s="52">
        <f t="shared" si="12"/>
        <v>30732</v>
      </c>
      <c r="V89" s="12">
        <f>LEFT(Parameters!$B$59,4)*VLOOKUP(Q89,Parameters!$B$61:$C$62,2,0)+MID(Parameters!$B$59,9,4)*ABS(H89)</f>
        <v>2.4797938515519948E-2</v>
      </c>
      <c r="W89" s="43">
        <f t="shared" si="13"/>
        <v>297575.26218623936</v>
      </c>
      <c r="Y89" s="74">
        <f>MAX(V89,IF(Q89="Unsecured",Parameters!$C$67,Parameters!$C$68))</f>
        <v>0.03</v>
      </c>
      <c r="Z89" s="43">
        <f t="shared" si="14"/>
        <v>360000</v>
      </c>
      <c r="AB89" s="74" t="str">
        <f t="shared" si="15"/>
        <v>OK</v>
      </c>
      <c r="AC89" s="43" t="str">
        <f t="shared" si="8"/>
        <v>OK</v>
      </c>
    </row>
    <row r="90" spans="2:29" x14ac:dyDescent="0.35">
      <c r="B90" s="15" t="str">
        <f>Revised_Data!B90</f>
        <v>DEAN</v>
      </c>
      <c r="C90" s="11">
        <f>Revised_Data!C90</f>
        <v>31</v>
      </c>
      <c r="D90" s="10" t="str">
        <f>Revised_Data!D90</f>
        <v>F</v>
      </c>
      <c r="E90" s="10" t="str">
        <f>Revised_Data!E90</f>
        <v>Personal Loan</v>
      </c>
      <c r="F90" s="11">
        <f>Revised_Data!F90</f>
        <v>10000000</v>
      </c>
      <c r="G90" s="12" t="str">
        <f>Revised_Data!G90</f>
        <v>No</v>
      </c>
      <c r="H90" s="77">
        <f>Revised_Data!H90</f>
        <v>-1.2534799757778774</v>
      </c>
      <c r="J90" s="74">
        <f>Parameters!$C$3</f>
        <v>7.0000000000000007E-2</v>
      </c>
      <c r="K90" s="74">
        <f>VLOOKUP(E90,Parameters!$B$5:$C$8,2,0)</f>
        <v>0.1</v>
      </c>
      <c r="L90" s="74">
        <f>IF(F90&lt;=Parameters!$A$10,Parameters!$C$10,IF(F90&lt;=Parameters!$A$11,Parameters!$C$11,Parameters!$C$11+INT((F90-Parameters!$A$11)/Parameters!$A$12)*Parameters!$C$12))</f>
        <v>5.0000000000000001E-3</v>
      </c>
      <c r="M90" s="74">
        <f>VLOOKUP(G90,Parameters!$B$14:$C$15,2,0)</f>
        <v>0</v>
      </c>
      <c r="N90" s="72">
        <f t="shared" si="9"/>
        <v>0.16500000000000001</v>
      </c>
      <c r="P90" s="9">
        <f t="shared" si="10"/>
        <v>1650000</v>
      </c>
      <c r="Q90" s="10" t="str">
        <f>VLOOKUP(E90,Parameters!$B$51:$C$54,2,0)</f>
        <v>Unsecured</v>
      </c>
      <c r="R90" s="50">
        <f>VLOOKUP(C90,Parameters!$E$4:$G$47,IF(D90="M",2,3),0)</f>
        <v>3.8519499999999995</v>
      </c>
      <c r="S90" s="11">
        <f t="shared" si="11"/>
        <v>38519.499999999993</v>
      </c>
      <c r="T90" s="12">
        <f>VLOOKUP(S90,Parameters!$B$40:$C$44,2,1)</f>
        <v>0.375</v>
      </c>
      <c r="U90" s="52">
        <f t="shared" si="12"/>
        <v>14444.812499999996</v>
      </c>
      <c r="V90" s="12">
        <f>LEFT(Parameters!$B$59,4)*VLOOKUP(Q90,Parameters!$B$61:$C$62,2,0)+MID(Parameters!$B$59,9,4)*ABS(H90)</f>
        <v>3.2534799757778773E-2</v>
      </c>
      <c r="W90" s="43">
        <f t="shared" si="13"/>
        <v>325347.99757778773</v>
      </c>
      <c r="Y90" s="74">
        <f>MAX(V90,IF(Q90="Unsecured",Parameters!$C$67,Parameters!$C$68))</f>
        <v>3.2534799757778773E-2</v>
      </c>
      <c r="Z90" s="43">
        <f t="shared" si="14"/>
        <v>325347.99757778773</v>
      </c>
      <c r="AB90" s="74" t="str">
        <f t="shared" si="15"/>
        <v>OK</v>
      </c>
      <c r="AC90" s="43" t="str">
        <f t="shared" si="8"/>
        <v>OK</v>
      </c>
    </row>
    <row r="91" spans="2:29" x14ac:dyDescent="0.35">
      <c r="B91" s="15" t="str">
        <f>Revised_Data!B91</f>
        <v>DELEON</v>
      </c>
      <c r="C91" s="11">
        <f>Revised_Data!C91</f>
        <v>27</v>
      </c>
      <c r="D91" s="10" t="str">
        <f>Revised_Data!D91</f>
        <v>F</v>
      </c>
      <c r="E91" s="10" t="str">
        <f>Revised_Data!E91</f>
        <v>Personal Loan</v>
      </c>
      <c r="F91" s="11">
        <f>Revised_Data!F91</f>
        <v>13000000</v>
      </c>
      <c r="G91" s="12" t="str">
        <f>Revised_Data!G91</f>
        <v>No</v>
      </c>
      <c r="H91" s="77">
        <f>Revised_Data!H91</f>
        <v>-0.91195816836569665</v>
      </c>
      <c r="J91" s="74">
        <f>Parameters!$C$3</f>
        <v>7.0000000000000007E-2</v>
      </c>
      <c r="K91" s="74">
        <f>VLOOKUP(E91,Parameters!$B$5:$C$8,2,0)</f>
        <v>0.1</v>
      </c>
      <c r="L91" s="74">
        <f>IF(F91&lt;=Parameters!$A$10,Parameters!$C$10,IF(F91&lt;=Parameters!$A$11,Parameters!$C$11,Parameters!$C$11+INT((F91-Parameters!$A$11)/Parameters!$A$12)*Parameters!$C$12))</f>
        <v>8.0000000000000002E-3</v>
      </c>
      <c r="M91" s="74">
        <f>VLOOKUP(G91,Parameters!$B$14:$C$15,2,0)</f>
        <v>0</v>
      </c>
      <c r="N91" s="72">
        <f t="shared" si="9"/>
        <v>0.16200000000000001</v>
      </c>
      <c r="P91" s="9">
        <f t="shared" si="10"/>
        <v>2106000</v>
      </c>
      <c r="Q91" s="10" t="str">
        <f>VLOOKUP(E91,Parameters!$B$51:$C$54,2,0)</f>
        <v>Unsecured</v>
      </c>
      <c r="R91" s="50">
        <f>VLOOKUP(C91,Parameters!$E$4:$G$47,IF(D91="M",2,3),0)</f>
        <v>3.49</v>
      </c>
      <c r="S91" s="11">
        <f t="shared" si="11"/>
        <v>45370</v>
      </c>
      <c r="T91" s="12">
        <f>VLOOKUP(S91,Parameters!$B$40:$C$44,2,1)</f>
        <v>0.375</v>
      </c>
      <c r="U91" s="52">
        <f t="shared" si="12"/>
        <v>17013.75</v>
      </c>
      <c r="V91" s="12">
        <f>LEFT(Parameters!$B$59,4)*VLOOKUP(Q91,Parameters!$B$61:$C$62,2,0)+MID(Parameters!$B$59,9,4)*ABS(H91)</f>
        <v>2.9119581683656966E-2</v>
      </c>
      <c r="W91" s="43">
        <f t="shared" si="13"/>
        <v>378554.56188754056</v>
      </c>
      <c r="Y91" s="74">
        <f>MAX(V91,IF(Q91="Unsecured",Parameters!$C$67,Parameters!$C$68))</f>
        <v>0.03</v>
      </c>
      <c r="Z91" s="43">
        <f t="shared" si="14"/>
        <v>390000</v>
      </c>
      <c r="AB91" s="74" t="str">
        <f t="shared" si="15"/>
        <v>OK</v>
      </c>
      <c r="AC91" s="43" t="str">
        <f t="shared" si="8"/>
        <v>OK</v>
      </c>
    </row>
    <row r="92" spans="2:29" x14ac:dyDescent="0.35">
      <c r="B92" s="15" t="str">
        <f>Revised_Data!B92</f>
        <v>DELGADO</v>
      </c>
      <c r="C92" s="11">
        <f>Revised_Data!C92</f>
        <v>37</v>
      </c>
      <c r="D92" s="10" t="str">
        <f>Revised_Data!D92</f>
        <v>M</v>
      </c>
      <c r="E92" s="10" t="str">
        <f>Revised_Data!E92</f>
        <v>Education Loan</v>
      </c>
      <c r="F92" s="11">
        <f>Revised_Data!F92</f>
        <v>11000000</v>
      </c>
      <c r="G92" s="12" t="str">
        <f>Revised_Data!G92</f>
        <v>No</v>
      </c>
      <c r="H92" s="77">
        <f>Revised_Data!H92</f>
        <v>-1.427751053048373</v>
      </c>
      <c r="J92" s="74">
        <f>Parameters!$C$3</f>
        <v>7.0000000000000007E-2</v>
      </c>
      <c r="K92" s="74">
        <f>VLOOKUP(E92,Parameters!$B$5:$C$8,2,0)</f>
        <v>0.08</v>
      </c>
      <c r="L92" s="74">
        <f>IF(F92&lt;=Parameters!$A$10,Parameters!$C$10,IF(F92&lt;=Parameters!$A$11,Parameters!$C$11,Parameters!$C$11+INT((F92-Parameters!$A$11)/Parameters!$A$12)*Parameters!$C$12))</f>
        <v>6.0000000000000001E-3</v>
      </c>
      <c r="M92" s="74">
        <f>VLOOKUP(G92,Parameters!$B$14:$C$15,2,0)</f>
        <v>0</v>
      </c>
      <c r="N92" s="72">
        <f t="shared" si="9"/>
        <v>0.14400000000000002</v>
      </c>
      <c r="P92" s="9">
        <f t="shared" si="10"/>
        <v>1584000.0000000002</v>
      </c>
      <c r="Q92" s="10" t="str">
        <f>VLOOKUP(E92,Parameters!$B$51:$C$54,2,0)</f>
        <v>Unsecured</v>
      </c>
      <c r="R92" s="50">
        <f>VLOOKUP(C92,Parameters!$E$4:$G$47,IF(D92="M",2,3),0)</f>
        <v>4.8099999999999996</v>
      </c>
      <c r="S92" s="11">
        <f t="shared" si="11"/>
        <v>52909.999999999993</v>
      </c>
      <c r="T92" s="12">
        <f>VLOOKUP(S92,Parameters!$B$40:$C$44,2,1)</f>
        <v>0.375</v>
      </c>
      <c r="U92" s="52">
        <f t="shared" si="12"/>
        <v>19841.249999999996</v>
      </c>
      <c r="V92" s="12">
        <f>LEFT(Parameters!$B$59,4)*VLOOKUP(Q92,Parameters!$B$61:$C$62,2,0)+MID(Parameters!$B$59,9,4)*ABS(H92)</f>
        <v>3.427751053048373E-2</v>
      </c>
      <c r="W92" s="43">
        <f t="shared" si="13"/>
        <v>377052.61583532102</v>
      </c>
      <c r="Y92" s="74">
        <f>MAX(V92,IF(Q92="Unsecured",Parameters!$C$67,Parameters!$C$68))</f>
        <v>3.427751053048373E-2</v>
      </c>
      <c r="Z92" s="43">
        <f t="shared" si="14"/>
        <v>377052.61583532102</v>
      </c>
      <c r="AB92" s="74" t="str">
        <f t="shared" si="15"/>
        <v>OK</v>
      </c>
      <c r="AC92" s="43" t="str">
        <f t="shared" si="8"/>
        <v>OK</v>
      </c>
    </row>
    <row r="93" spans="2:29" x14ac:dyDescent="0.35">
      <c r="B93" s="15" t="str">
        <f>Revised_Data!B93</f>
        <v>DIAZ</v>
      </c>
      <c r="C93" s="11">
        <f>Revised_Data!C93</f>
        <v>18</v>
      </c>
      <c r="D93" s="10" t="str">
        <f>Revised_Data!D93</f>
        <v>M</v>
      </c>
      <c r="E93" s="10" t="str">
        <f>Revised_Data!E93</f>
        <v>Home Loan</v>
      </c>
      <c r="F93" s="11">
        <f>Revised_Data!F93</f>
        <v>9000000</v>
      </c>
      <c r="G93" s="12" t="str">
        <f>Revised_Data!G93</f>
        <v>No</v>
      </c>
      <c r="H93" s="77">
        <f>Revised_Data!H93</f>
        <v>2.3111699230899467</v>
      </c>
      <c r="J93" s="74">
        <f>Parameters!$C$3</f>
        <v>7.0000000000000007E-2</v>
      </c>
      <c r="K93" s="74">
        <f>VLOOKUP(E93,Parameters!$B$5:$C$8,2,0)</f>
        <v>0.04</v>
      </c>
      <c r="L93" s="74">
        <f>IF(F93&lt;=Parameters!$A$10,Parameters!$C$10,IF(F93&lt;=Parameters!$A$11,Parameters!$C$11,Parameters!$C$11+INT((F93-Parameters!$A$11)/Parameters!$A$12)*Parameters!$C$12))</f>
        <v>0</v>
      </c>
      <c r="M93" s="74">
        <f>VLOOKUP(G93,Parameters!$B$14:$C$15,2,0)</f>
        <v>0</v>
      </c>
      <c r="N93" s="72">
        <f t="shared" si="9"/>
        <v>0.11000000000000001</v>
      </c>
      <c r="P93" s="9">
        <f t="shared" si="10"/>
        <v>990000.00000000012</v>
      </c>
      <c r="Q93" s="10" t="str">
        <f>VLOOKUP(E93,Parameters!$B$51:$C$54,2,0)</f>
        <v>Secured</v>
      </c>
      <c r="R93" s="50">
        <f>VLOOKUP(C93,Parameters!$E$4:$G$47,IF(D93="M",2,3),0)</f>
        <v>3.01</v>
      </c>
      <c r="S93" s="11">
        <f t="shared" si="11"/>
        <v>27089.999999999996</v>
      </c>
      <c r="T93" s="12">
        <f>VLOOKUP(S93,Parameters!$B$40:$C$44,2,1)</f>
        <v>0.4</v>
      </c>
      <c r="U93" s="52">
        <f t="shared" si="12"/>
        <v>10836</v>
      </c>
      <c r="V93" s="12">
        <f>LEFT(Parameters!$B$59,4)*VLOOKUP(Q93,Parameters!$B$61:$C$62,2,0)+MID(Parameters!$B$59,9,4)*ABS(H93)</f>
        <v>3.3111699230899468E-2</v>
      </c>
      <c r="W93" s="43">
        <f t="shared" si="13"/>
        <v>298005.29307809519</v>
      </c>
      <c r="Y93" s="74">
        <f>MAX(V93,IF(Q93="Unsecured",Parameters!$C$67,Parameters!$C$68))</f>
        <v>3.3111699230899468E-2</v>
      </c>
      <c r="Z93" s="43">
        <f t="shared" si="14"/>
        <v>298005.29307809519</v>
      </c>
      <c r="AB93" s="74" t="str">
        <f t="shared" si="15"/>
        <v>OK</v>
      </c>
      <c r="AC93" s="43" t="str">
        <f t="shared" si="8"/>
        <v>OK</v>
      </c>
    </row>
    <row r="94" spans="2:29" x14ac:dyDescent="0.35">
      <c r="B94" s="15" t="str">
        <f>Revised_Data!B94</f>
        <v>DIXON</v>
      </c>
      <c r="C94" s="11">
        <f>Revised_Data!C94</f>
        <v>59</v>
      </c>
      <c r="D94" s="10" t="str">
        <f>Revised_Data!D94</f>
        <v>F</v>
      </c>
      <c r="E94" s="10" t="str">
        <f>Revised_Data!E94</f>
        <v>Vehicle Loan</v>
      </c>
      <c r="F94" s="11">
        <f>Revised_Data!F94</f>
        <v>12000000</v>
      </c>
      <c r="G94" s="12" t="str">
        <f>Revised_Data!G94</f>
        <v>No</v>
      </c>
      <c r="H94" s="77">
        <f>Revised_Data!H94</f>
        <v>-0.16568426466207545</v>
      </c>
      <c r="J94" s="74">
        <f>Parameters!$C$3</f>
        <v>7.0000000000000007E-2</v>
      </c>
      <c r="K94" s="74">
        <f>VLOOKUP(E94,Parameters!$B$5:$C$8,2,0)</f>
        <v>0.06</v>
      </c>
      <c r="L94" s="74">
        <f>IF(F94&lt;=Parameters!$A$10,Parameters!$C$10,IF(F94&lt;=Parameters!$A$11,Parameters!$C$11,Parameters!$C$11+INT((F94-Parameters!$A$11)/Parameters!$A$12)*Parameters!$C$12))</f>
        <v>7.0000000000000001E-3</v>
      </c>
      <c r="M94" s="74">
        <f>VLOOKUP(G94,Parameters!$B$14:$C$15,2,0)</f>
        <v>0</v>
      </c>
      <c r="N94" s="72">
        <f t="shared" si="9"/>
        <v>0.123</v>
      </c>
      <c r="P94" s="9">
        <f t="shared" si="10"/>
        <v>1476000</v>
      </c>
      <c r="Q94" s="10" t="str">
        <f>VLOOKUP(E94,Parameters!$B$51:$C$54,2,0)</f>
        <v>Secured</v>
      </c>
      <c r="R94" s="50">
        <f>VLOOKUP(C94,Parameters!$E$4:$G$47,IF(D94="M",2,3),0)</f>
        <v>7.6899999999999995</v>
      </c>
      <c r="S94" s="11">
        <f t="shared" si="11"/>
        <v>92280</v>
      </c>
      <c r="T94" s="12">
        <f>VLOOKUP(S94,Parameters!$B$40:$C$44,2,1)</f>
        <v>0.32500000000000001</v>
      </c>
      <c r="U94" s="52">
        <f t="shared" si="12"/>
        <v>29991</v>
      </c>
      <c r="V94" s="12">
        <f>LEFT(Parameters!$B$59,4)*VLOOKUP(Q94,Parameters!$B$61:$C$62,2,0)+MID(Parameters!$B$59,9,4)*ABS(H94)</f>
        <v>1.1656842646620754E-2</v>
      </c>
      <c r="W94" s="43">
        <f t="shared" si="13"/>
        <v>139882.11175944904</v>
      </c>
      <c r="Y94" s="74">
        <f>MAX(V94,IF(Q94="Unsecured",Parameters!$C$67,Parameters!$C$68))</f>
        <v>1.4999999999999999E-2</v>
      </c>
      <c r="Z94" s="43">
        <f t="shared" si="14"/>
        <v>180000</v>
      </c>
      <c r="AB94" s="74" t="str">
        <f t="shared" si="15"/>
        <v>OK</v>
      </c>
      <c r="AC94" s="43" t="str">
        <f t="shared" si="8"/>
        <v>OK</v>
      </c>
    </row>
    <row r="95" spans="2:29" x14ac:dyDescent="0.35">
      <c r="B95" s="15" t="str">
        <f>Revised_Data!B95</f>
        <v>DOMINGUEZ</v>
      </c>
      <c r="C95" s="11">
        <f>Revised_Data!C95</f>
        <v>29</v>
      </c>
      <c r="D95" s="10" t="str">
        <f>Revised_Data!D95</f>
        <v>M</v>
      </c>
      <c r="E95" s="10" t="str">
        <f>Revised_Data!E95</f>
        <v>Vehicle Loan</v>
      </c>
      <c r="F95" s="11">
        <f>Revised_Data!F95</f>
        <v>10000000</v>
      </c>
      <c r="G95" s="12" t="str">
        <f>Revised_Data!G95</f>
        <v>No</v>
      </c>
      <c r="H95" s="77">
        <f>Revised_Data!H95</f>
        <v>0.36737339056648877</v>
      </c>
      <c r="J95" s="74">
        <f>Parameters!$C$3</f>
        <v>7.0000000000000007E-2</v>
      </c>
      <c r="K95" s="74">
        <f>VLOOKUP(E95,Parameters!$B$5:$C$8,2,0)</f>
        <v>0.06</v>
      </c>
      <c r="L95" s="74">
        <f>IF(F95&lt;=Parameters!$A$10,Parameters!$C$10,IF(F95&lt;=Parameters!$A$11,Parameters!$C$11,Parameters!$C$11+INT((F95-Parameters!$A$11)/Parameters!$A$12)*Parameters!$C$12))</f>
        <v>5.0000000000000001E-3</v>
      </c>
      <c r="M95" s="74">
        <f>VLOOKUP(G95,Parameters!$B$14:$C$15,2,0)</f>
        <v>0</v>
      </c>
      <c r="N95" s="72">
        <f t="shared" si="9"/>
        <v>0.125</v>
      </c>
      <c r="P95" s="9">
        <f t="shared" si="10"/>
        <v>1250000</v>
      </c>
      <c r="Q95" s="10" t="str">
        <f>VLOOKUP(E95,Parameters!$B$51:$C$54,2,0)</f>
        <v>Secured</v>
      </c>
      <c r="R95" s="50">
        <f>VLOOKUP(C95,Parameters!$E$4:$G$47,IF(D95="M",2,3),0)</f>
        <v>3.948</v>
      </c>
      <c r="S95" s="11">
        <f t="shared" si="11"/>
        <v>39480</v>
      </c>
      <c r="T95" s="12">
        <f>VLOOKUP(S95,Parameters!$B$40:$C$44,2,1)</f>
        <v>0.375</v>
      </c>
      <c r="U95" s="52">
        <f t="shared" si="12"/>
        <v>14805</v>
      </c>
      <c r="V95" s="12">
        <f>LEFT(Parameters!$B$59,4)*VLOOKUP(Q95,Parameters!$B$61:$C$62,2,0)+MID(Parameters!$B$59,9,4)*ABS(H95)</f>
        <v>1.3673733905664887E-2</v>
      </c>
      <c r="W95" s="43">
        <f t="shared" si="13"/>
        <v>136737.33905664887</v>
      </c>
      <c r="Y95" s="74">
        <f>MAX(V95,IF(Q95="Unsecured",Parameters!$C$67,Parameters!$C$68))</f>
        <v>1.4999999999999999E-2</v>
      </c>
      <c r="Z95" s="43">
        <f t="shared" si="14"/>
        <v>150000</v>
      </c>
      <c r="AB95" s="74" t="str">
        <f t="shared" si="15"/>
        <v>OK</v>
      </c>
      <c r="AC95" s="43" t="str">
        <f t="shared" si="8"/>
        <v>OK</v>
      </c>
    </row>
    <row r="96" spans="2:29" x14ac:dyDescent="0.35">
      <c r="B96" s="15" t="str">
        <f>Revised_Data!B96</f>
        <v>DOUGLAS</v>
      </c>
      <c r="C96" s="11">
        <f>Revised_Data!C96</f>
        <v>48</v>
      </c>
      <c r="D96" s="10" t="str">
        <f>Revised_Data!D96</f>
        <v>F</v>
      </c>
      <c r="E96" s="10" t="str">
        <f>Revised_Data!E96</f>
        <v>Personal Loan</v>
      </c>
      <c r="F96" s="11">
        <f>Revised_Data!F96</f>
        <v>14000000</v>
      </c>
      <c r="G96" s="12" t="str">
        <f>Revised_Data!G96</f>
        <v>No</v>
      </c>
      <c r="H96" s="77">
        <f>Revised_Data!H96</f>
        <v>-1.4844799198542473</v>
      </c>
      <c r="J96" s="74">
        <f>Parameters!$C$3</f>
        <v>7.0000000000000007E-2</v>
      </c>
      <c r="K96" s="74">
        <f>VLOOKUP(E96,Parameters!$B$5:$C$8,2,0)</f>
        <v>0.1</v>
      </c>
      <c r="L96" s="74">
        <f>IF(F96&lt;=Parameters!$A$10,Parameters!$C$10,IF(F96&lt;=Parameters!$A$11,Parameters!$C$11,Parameters!$C$11+INT((F96-Parameters!$A$11)/Parameters!$A$12)*Parameters!$C$12))</f>
        <v>9.0000000000000011E-3</v>
      </c>
      <c r="M96" s="74">
        <f>VLOOKUP(G96,Parameters!$B$14:$C$15,2,0)</f>
        <v>0</v>
      </c>
      <c r="N96" s="72">
        <f t="shared" si="9"/>
        <v>0.161</v>
      </c>
      <c r="P96" s="9">
        <f t="shared" si="10"/>
        <v>2254000</v>
      </c>
      <c r="Q96" s="10" t="str">
        <f>VLOOKUP(E96,Parameters!$B$51:$C$54,2,0)</f>
        <v>Unsecured</v>
      </c>
      <c r="R96" s="50">
        <f>VLOOKUP(C96,Parameters!$E$4:$G$47,IF(D96="M",2,3),0)</f>
        <v>5.859</v>
      </c>
      <c r="S96" s="11">
        <f t="shared" si="11"/>
        <v>82026</v>
      </c>
      <c r="T96" s="12">
        <f>VLOOKUP(S96,Parameters!$B$40:$C$44,2,1)</f>
        <v>0.35</v>
      </c>
      <c r="U96" s="52">
        <f t="shared" si="12"/>
        <v>28709.1</v>
      </c>
      <c r="V96" s="12">
        <f>LEFT(Parameters!$B$59,4)*VLOOKUP(Q96,Parameters!$B$61:$C$62,2,0)+MID(Parameters!$B$59,9,4)*ABS(H96)</f>
        <v>3.484479919854247E-2</v>
      </c>
      <c r="W96" s="43">
        <f t="shared" si="13"/>
        <v>487827.18877959455</v>
      </c>
      <c r="Y96" s="74">
        <f>MAX(V96,IF(Q96="Unsecured",Parameters!$C$67,Parameters!$C$68))</f>
        <v>3.484479919854247E-2</v>
      </c>
      <c r="Z96" s="43">
        <f t="shared" si="14"/>
        <v>487827.18877959455</v>
      </c>
      <c r="AB96" s="74" t="str">
        <f t="shared" si="15"/>
        <v>OK</v>
      </c>
      <c r="AC96" s="43" t="str">
        <f t="shared" si="8"/>
        <v>OK</v>
      </c>
    </row>
    <row r="97" spans="2:29" x14ac:dyDescent="0.35">
      <c r="B97" s="15" t="str">
        <f>Revised_Data!B97</f>
        <v>DUNCAN</v>
      </c>
      <c r="C97" s="11">
        <f>Revised_Data!C97</f>
        <v>45</v>
      </c>
      <c r="D97" s="10" t="str">
        <f>Revised_Data!D97</f>
        <v>F</v>
      </c>
      <c r="E97" s="10" t="str">
        <f>Revised_Data!E97</f>
        <v>Personal Loan</v>
      </c>
      <c r="F97" s="11">
        <f>Revised_Data!F97</f>
        <v>11000000</v>
      </c>
      <c r="G97" s="12" t="str">
        <f>Revised_Data!G97</f>
        <v>No</v>
      </c>
      <c r="H97" s="77">
        <f>Revised_Data!H97</f>
        <v>0.70954105990593619</v>
      </c>
      <c r="J97" s="74">
        <f>Parameters!$C$3</f>
        <v>7.0000000000000007E-2</v>
      </c>
      <c r="K97" s="74">
        <f>VLOOKUP(E97,Parameters!$B$5:$C$8,2,0)</f>
        <v>0.1</v>
      </c>
      <c r="L97" s="74">
        <f>IF(F97&lt;=Parameters!$A$10,Parameters!$C$10,IF(F97&lt;=Parameters!$A$11,Parameters!$C$11,Parameters!$C$11+INT((F97-Parameters!$A$11)/Parameters!$A$12)*Parameters!$C$12))</f>
        <v>6.0000000000000001E-3</v>
      </c>
      <c r="M97" s="74">
        <f>VLOOKUP(G97,Parameters!$B$14:$C$15,2,0)</f>
        <v>0</v>
      </c>
      <c r="N97" s="72">
        <f t="shared" si="9"/>
        <v>0.16400000000000001</v>
      </c>
      <c r="P97" s="9">
        <f t="shared" si="10"/>
        <v>1804000</v>
      </c>
      <c r="Q97" s="10" t="str">
        <f>VLOOKUP(E97,Parameters!$B$51:$C$54,2,0)</f>
        <v>Unsecured</v>
      </c>
      <c r="R97" s="50">
        <f>VLOOKUP(C97,Parameters!$E$4:$G$47,IF(D97="M",2,3),0)</f>
        <v>5.4409999999999998</v>
      </c>
      <c r="S97" s="11">
        <f t="shared" si="11"/>
        <v>59851</v>
      </c>
      <c r="T97" s="12">
        <f>VLOOKUP(S97,Parameters!$B$40:$C$44,2,1)</f>
        <v>0.375</v>
      </c>
      <c r="U97" s="52">
        <f t="shared" si="12"/>
        <v>22444.125</v>
      </c>
      <c r="V97" s="12">
        <f>LEFT(Parameters!$B$59,4)*VLOOKUP(Q97,Parameters!$B$61:$C$62,2,0)+MID(Parameters!$B$59,9,4)*ABS(H97)</f>
        <v>2.7095410599059361E-2</v>
      </c>
      <c r="W97" s="43">
        <f t="shared" si="13"/>
        <v>298049.51658965298</v>
      </c>
      <c r="Y97" s="74">
        <f>MAX(V97,IF(Q97="Unsecured",Parameters!$C$67,Parameters!$C$68))</f>
        <v>0.03</v>
      </c>
      <c r="Z97" s="43">
        <f t="shared" si="14"/>
        <v>330000</v>
      </c>
      <c r="AB97" s="74" t="str">
        <f t="shared" si="15"/>
        <v>OK</v>
      </c>
      <c r="AC97" s="43" t="str">
        <f t="shared" si="8"/>
        <v>OK</v>
      </c>
    </row>
    <row r="98" spans="2:29" x14ac:dyDescent="0.35">
      <c r="B98" s="15" t="str">
        <f>Revised_Data!B98</f>
        <v>DUNN</v>
      </c>
      <c r="C98" s="11">
        <f>Revised_Data!C98</f>
        <v>51</v>
      </c>
      <c r="D98" s="10" t="str">
        <f>Revised_Data!D98</f>
        <v>M</v>
      </c>
      <c r="E98" s="10" t="str">
        <f>Revised_Data!E98</f>
        <v>Vehicle Loan</v>
      </c>
      <c r="F98" s="11">
        <f>Revised_Data!F98</f>
        <v>13000000</v>
      </c>
      <c r="G98" s="12" t="str">
        <f>Revised_Data!G98</f>
        <v>No</v>
      </c>
      <c r="H98" s="77">
        <f>Revised_Data!H98</f>
        <v>-0.22448232323714071</v>
      </c>
      <c r="J98" s="74">
        <f>Parameters!$C$3</f>
        <v>7.0000000000000007E-2</v>
      </c>
      <c r="K98" s="74">
        <f>VLOOKUP(E98,Parameters!$B$5:$C$8,2,0)</f>
        <v>0.06</v>
      </c>
      <c r="L98" s="74">
        <f>IF(F98&lt;=Parameters!$A$10,Parameters!$C$10,IF(F98&lt;=Parameters!$A$11,Parameters!$C$11,Parameters!$C$11+INT((F98-Parameters!$A$11)/Parameters!$A$12)*Parameters!$C$12))</f>
        <v>8.0000000000000002E-3</v>
      </c>
      <c r="M98" s="74">
        <f>VLOOKUP(G98,Parameters!$B$14:$C$15,2,0)</f>
        <v>0</v>
      </c>
      <c r="N98" s="72">
        <f t="shared" si="9"/>
        <v>0.122</v>
      </c>
      <c r="P98" s="9">
        <f t="shared" si="10"/>
        <v>1586000</v>
      </c>
      <c r="Q98" s="10" t="str">
        <f>VLOOKUP(E98,Parameters!$B$51:$C$54,2,0)</f>
        <v>Secured</v>
      </c>
      <c r="R98" s="50">
        <f>VLOOKUP(C98,Parameters!$E$4:$G$47,IF(D98="M",2,3),0)</f>
        <v>6.7949999999999999</v>
      </c>
      <c r="S98" s="11">
        <f t="shared" si="11"/>
        <v>88335</v>
      </c>
      <c r="T98" s="12">
        <f>VLOOKUP(S98,Parameters!$B$40:$C$44,2,1)</f>
        <v>0.35</v>
      </c>
      <c r="U98" s="52">
        <f t="shared" si="12"/>
        <v>30917.249999999996</v>
      </c>
      <c r="V98" s="12">
        <f>LEFT(Parameters!$B$59,4)*VLOOKUP(Q98,Parameters!$B$61:$C$62,2,0)+MID(Parameters!$B$59,9,4)*ABS(H98)</f>
        <v>1.2244823232371407E-2</v>
      </c>
      <c r="W98" s="43">
        <f t="shared" si="13"/>
        <v>159182.70202082829</v>
      </c>
      <c r="Y98" s="74">
        <f>MAX(V98,IF(Q98="Unsecured",Parameters!$C$67,Parameters!$C$68))</f>
        <v>1.4999999999999999E-2</v>
      </c>
      <c r="Z98" s="43">
        <f t="shared" si="14"/>
        <v>195000</v>
      </c>
      <c r="AB98" s="74" t="str">
        <f t="shared" si="15"/>
        <v>OK</v>
      </c>
      <c r="AC98" s="43" t="str">
        <f t="shared" si="8"/>
        <v>OK</v>
      </c>
    </row>
    <row r="99" spans="2:29" x14ac:dyDescent="0.35">
      <c r="B99" s="15" t="str">
        <f>Revised_Data!B99</f>
        <v>DURAN</v>
      </c>
      <c r="C99" s="11">
        <f>Revised_Data!C99</f>
        <v>31</v>
      </c>
      <c r="D99" s="10" t="str">
        <f>Revised_Data!D99</f>
        <v>M</v>
      </c>
      <c r="E99" s="10" t="str">
        <f>Revised_Data!E99</f>
        <v>Home Loan</v>
      </c>
      <c r="F99" s="11">
        <f>Revised_Data!F99</f>
        <v>13000000</v>
      </c>
      <c r="G99" s="12" t="str">
        <f>Revised_Data!G99</f>
        <v>No</v>
      </c>
      <c r="H99" s="77">
        <f>Revised_Data!H99</f>
        <v>-9.4774265589803952E-2</v>
      </c>
      <c r="J99" s="74">
        <f>Parameters!$C$3</f>
        <v>7.0000000000000007E-2</v>
      </c>
      <c r="K99" s="74">
        <f>VLOOKUP(E99,Parameters!$B$5:$C$8,2,0)</f>
        <v>0.04</v>
      </c>
      <c r="L99" s="74">
        <f>IF(F99&lt;=Parameters!$A$10,Parameters!$C$10,IF(F99&lt;=Parameters!$A$11,Parameters!$C$11,Parameters!$C$11+INT((F99-Parameters!$A$11)/Parameters!$A$12)*Parameters!$C$12))</f>
        <v>8.0000000000000002E-3</v>
      </c>
      <c r="M99" s="74">
        <f>VLOOKUP(G99,Parameters!$B$14:$C$15,2,0)</f>
        <v>0</v>
      </c>
      <c r="N99" s="72">
        <f t="shared" si="9"/>
        <v>0.10200000000000001</v>
      </c>
      <c r="P99" s="9">
        <f t="shared" si="10"/>
        <v>1326000</v>
      </c>
      <c r="Q99" s="10" t="str">
        <f>VLOOKUP(E99,Parameters!$B$51:$C$54,2,0)</f>
        <v>Secured</v>
      </c>
      <c r="R99" s="50">
        <f>VLOOKUP(C99,Parameters!$E$4:$G$47,IF(D99="M",2,3),0)</f>
        <v>4.1494999999999997</v>
      </c>
      <c r="S99" s="11">
        <f t="shared" si="11"/>
        <v>53943.5</v>
      </c>
      <c r="T99" s="12">
        <f>VLOOKUP(S99,Parameters!$B$40:$C$44,2,1)</f>
        <v>0.375</v>
      </c>
      <c r="U99" s="52">
        <f t="shared" si="12"/>
        <v>20228.8125</v>
      </c>
      <c r="V99" s="12">
        <f>LEFT(Parameters!$B$59,4)*VLOOKUP(Q99,Parameters!$B$61:$C$62,2,0)+MID(Parameters!$B$59,9,4)*ABS(H99)</f>
        <v>1.0947742655898041E-2</v>
      </c>
      <c r="W99" s="43">
        <f t="shared" si="13"/>
        <v>142320.65452667454</v>
      </c>
      <c r="Y99" s="74">
        <f>MAX(V99,IF(Q99="Unsecured",Parameters!$C$67,Parameters!$C$68))</f>
        <v>1.4999999999999999E-2</v>
      </c>
      <c r="Z99" s="43">
        <f t="shared" si="14"/>
        <v>195000</v>
      </c>
      <c r="AB99" s="74" t="str">
        <f t="shared" si="15"/>
        <v>OK</v>
      </c>
      <c r="AC99" s="43" t="str">
        <f t="shared" si="8"/>
        <v>OK</v>
      </c>
    </row>
    <row r="100" spans="2:29" x14ac:dyDescent="0.35">
      <c r="B100" s="15" t="str">
        <f>Revised_Data!B100</f>
        <v>EDWARDS</v>
      </c>
      <c r="C100" s="11">
        <f>Revised_Data!C100</f>
        <v>37</v>
      </c>
      <c r="D100" s="10" t="str">
        <f>Revised_Data!D100</f>
        <v>F</v>
      </c>
      <c r="E100" s="10" t="str">
        <f>Revised_Data!E100</f>
        <v>Home Loan</v>
      </c>
      <c r="F100" s="11">
        <f>Revised_Data!F100</f>
        <v>9000000</v>
      </c>
      <c r="G100" s="12" t="str">
        <f>Revised_Data!G100</f>
        <v>No</v>
      </c>
      <c r="H100" s="77">
        <f>Revised_Data!H100</f>
        <v>-0.93135711732536708</v>
      </c>
      <c r="J100" s="74">
        <f>Parameters!$C$3</f>
        <v>7.0000000000000007E-2</v>
      </c>
      <c r="K100" s="74">
        <f>VLOOKUP(E100,Parameters!$B$5:$C$8,2,0)</f>
        <v>0.04</v>
      </c>
      <c r="L100" s="74">
        <f>IF(F100&lt;=Parameters!$A$10,Parameters!$C$10,IF(F100&lt;=Parameters!$A$11,Parameters!$C$11,Parameters!$C$11+INT((F100-Parameters!$A$11)/Parameters!$A$12)*Parameters!$C$12))</f>
        <v>0</v>
      </c>
      <c r="M100" s="74">
        <f>VLOOKUP(G100,Parameters!$B$14:$C$15,2,0)</f>
        <v>0</v>
      </c>
      <c r="N100" s="72">
        <f t="shared" si="9"/>
        <v>0.11000000000000001</v>
      </c>
      <c r="P100" s="9">
        <f t="shared" si="10"/>
        <v>990000.00000000012</v>
      </c>
      <c r="Q100" s="10" t="str">
        <f>VLOOKUP(E100,Parameters!$B$51:$C$54,2,0)</f>
        <v>Secured</v>
      </c>
      <c r="R100" s="50">
        <f>VLOOKUP(C100,Parameters!$E$4:$G$47,IF(D100="M",2,3),0)</f>
        <v>4.4669999999999996</v>
      </c>
      <c r="S100" s="11">
        <f t="shared" si="11"/>
        <v>40203</v>
      </c>
      <c r="T100" s="12">
        <f>VLOOKUP(S100,Parameters!$B$40:$C$44,2,1)</f>
        <v>0.375</v>
      </c>
      <c r="U100" s="52">
        <f t="shared" si="12"/>
        <v>15076.125</v>
      </c>
      <c r="V100" s="12">
        <f>LEFT(Parameters!$B$59,4)*VLOOKUP(Q100,Parameters!$B$61:$C$62,2,0)+MID(Parameters!$B$59,9,4)*ABS(H100)</f>
        <v>1.931357117325367E-2</v>
      </c>
      <c r="W100" s="43">
        <f t="shared" si="13"/>
        <v>173822.14055928303</v>
      </c>
      <c r="Y100" s="74">
        <f>MAX(V100,IF(Q100="Unsecured",Parameters!$C$67,Parameters!$C$68))</f>
        <v>1.931357117325367E-2</v>
      </c>
      <c r="Z100" s="43">
        <f t="shared" si="14"/>
        <v>173822.14055928303</v>
      </c>
      <c r="AB100" s="74" t="str">
        <f t="shared" si="15"/>
        <v>OK</v>
      </c>
      <c r="AC100" s="43" t="str">
        <f t="shared" si="8"/>
        <v>OK</v>
      </c>
    </row>
    <row r="101" spans="2:29" x14ac:dyDescent="0.35">
      <c r="B101" s="15" t="str">
        <f>Revised_Data!B101</f>
        <v>ELLIOTT</v>
      </c>
      <c r="C101" s="11">
        <f>Revised_Data!C101</f>
        <v>39</v>
      </c>
      <c r="D101" s="10" t="str">
        <f>Revised_Data!D101</f>
        <v>F</v>
      </c>
      <c r="E101" s="10" t="str">
        <f>Revised_Data!E101</f>
        <v>Education Loan</v>
      </c>
      <c r="F101" s="11">
        <f>Revised_Data!F101</f>
        <v>9000000</v>
      </c>
      <c r="G101" s="12" t="str">
        <f>Revised_Data!G101</f>
        <v>No</v>
      </c>
      <c r="H101" s="77">
        <f>Revised_Data!H101</f>
        <v>-0.3841948876684832</v>
      </c>
      <c r="J101" s="74">
        <f>Parameters!$C$3</f>
        <v>7.0000000000000007E-2</v>
      </c>
      <c r="K101" s="74">
        <f>VLOOKUP(E101,Parameters!$B$5:$C$8,2,0)</f>
        <v>0.08</v>
      </c>
      <c r="L101" s="74">
        <f>IF(F101&lt;=Parameters!$A$10,Parameters!$C$10,IF(F101&lt;=Parameters!$A$11,Parameters!$C$11,Parameters!$C$11+INT((F101-Parameters!$A$11)/Parameters!$A$12)*Parameters!$C$12))</f>
        <v>0</v>
      </c>
      <c r="M101" s="74">
        <f>VLOOKUP(G101,Parameters!$B$14:$C$15,2,0)</f>
        <v>0</v>
      </c>
      <c r="N101" s="72">
        <f t="shared" si="9"/>
        <v>0.15000000000000002</v>
      </c>
      <c r="P101" s="9">
        <f t="shared" si="10"/>
        <v>1350000.0000000002</v>
      </c>
      <c r="Q101" s="10" t="str">
        <f>VLOOKUP(E101,Parameters!$B$51:$C$54,2,0)</f>
        <v>Unsecured</v>
      </c>
      <c r="R101" s="50">
        <f>VLOOKUP(C101,Parameters!$E$4:$G$47,IF(D101="M",2,3),0)</f>
        <v>4.6929999999999996</v>
      </c>
      <c r="S101" s="11">
        <f t="shared" si="11"/>
        <v>42237</v>
      </c>
      <c r="T101" s="12">
        <f>VLOOKUP(S101,Parameters!$B$40:$C$44,2,1)</f>
        <v>0.375</v>
      </c>
      <c r="U101" s="52">
        <f t="shared" si="12"/>
        <v>15838.875</v>
      </c>
      <c r="V101" s="12">
        <f>LEFT(Parameters!$B$59,4)*VLOOKUP(Q101,Parameters!$B$61:$C$62,2,0)+MID(Parameters!$B$59,9,4)*ABS(H101)</f>
        <v>2.3841948876684831E-2</v>
      </c>
      <c r="W101" s="43">
        <f t="shared" si="13"/>
        <v>214577.53989016346</v>
      </c>
      <c r="Y101" s="74">
        <f>MAX(V101,IF(Q101="Unsecured",Parameters!$C$67,Parameters!$C$68))</f>
        <v>0.03</v>
      </c>
      <c r="Z101" s="43">
        <f t="shared" si="14"/>
        <v>270000</v>
      </c>
      <c r="AB101" s="74" t="str">
        <f t="shared" si="15"/>
        <v>OK</v>
      </c>
      <c r="AC101" s="43" t="str">
        <f t="shared" si="8"/>
        <v>OK</v>
      </c>
    </row>
    <row r="102" spans="2:29" x14ac:dyDescent="0.35">
      <c r="B102" s="15" t="str">
        <f>Revised_Data!B102</f>
        <v>ELLIS</v>
      </c>
      <c r="C102" s="11">
        <f>Revised_Data!C102</f>
        <v>36</v>
      </c>
      <c r="D102" s="10" t="str">
        <f>Revised_Data!D102</f>
        <v>M</v>
      </c>
      <c r="E102" s="10" t="str">
        <f>Revised_Data!E102</f>
        <v>Vehicle Loan</v>
      </c>
      <c r="F102" s="11">
        <f>Revised_Data!F102</f>
        <v>11000000</v>
      </c>
      <c r="G102" s="12" t="str">
        <f>Revised_Data!G102</f>
        <v>No</v>
      </c>
      <c r="H102" s="77">
        <f>Revised_Data!H102</f>
        <v>-1.4843308427118005</v>
      </c>
      <c r="J102" s="74">
        <f>Parameters!$C$3</f>
        <v>7.0000000000000007E-2</v>
      </c>
      <c r="K102" s="74">
        <f>VLOOKUP(E102,Parameters!$B$5:$C$8,2,0)</f>
        <v>0.06</v>
      </c>
      <c r="L102" s="74">
        <f>IF(F102&lt;=Parameters!$A$10,Parameters!$C$10,IF(F102&lt;=Parameters!$A$11,Parameters!$C$11,Parameters!$C$11+INT((F102-Parameters!$A$11)/Parameters!$A$12)*Parameters!$C$12))</f>
        <v>6.0000000000000001E-3</v>
      </c>
      <c r="M102" s="74">
        <f>VLOOKUP(G102,Parameters!$B$14:$C$15,2,0)</f>
        <v>0</v>
      </c>
      <c r="N102" s="72">
        <f t="shared" si="9"/>
        <v>0.124</v>
      </c>
      <c r="P102" s="9">
        <f t="shared" si="10"/>
        <v>1364000</v>
      </c>
      <c r="Q102" s="10" t="str">
        <f>VLOOKUP(E102,Parameters!$B$51:$C$54,2,0)</f>
        <v>Secured</v>
      </c>
      <c r="R102" s="50">
        <f>VLOOKUP(C102,Parameters!$E$4:$G$47,IF(D102="M",2,3),0)</f>
        <v>4.6929999999999996</v>
      </c>
      <c r="S102" s="11">
        <f t="shared" si="11"/>
        <v>51622.999999999993</v>
      </c>
      <c r="T102" s="12">
        <f>VLOOKUP(S102,Parameters!$B$40:$C$44,2,1)</f>
        <v>0.375</v>
      </c>
      <c r="U102" s="52">
        <f t="shared" si="12"/>
        <v>19358.624999999996</v>
      </c>
      <c r="V102" s="12">
        <f>LEFT(Parameters!$B$59,4)*VLOOKUP(Q102,Parameters!$B$61:$C$62,2,0)+MID(Parameters!$B$59,9,4)*ABS(H102)</f>
        <v>2.4843308427118006E-2</v>
      </c>
      <c r="W102" s="43">
        <f t="shared" si="13"/>
        <v>273276.39269829803</v>
      </c>
      <c r="Y102" s="74">
        <f>MAX(V102,IF(Q102="Unsecured",Parameters!$C$67,Parameters!$C$68))</f>
        <v>2.4843308427118006E-2</v>
      </c>
      <c r="Z102" s="43">
        <f t="shared" si="14"/>
        <v>273276.39269829803</v>
      </c>
      <c r="AB102" s="74" t="str">
        <f t="shared" si="15"/>
        <v>OK</v>
      </c>
      <c r="AC102" s="43" t="str">
        <f t="shared" si="8"/>
        <v>OK</v>
      </c>
    </row>
    <row r="103" spans="2:29" x14ac:dyDescent="0.35">
      <c r="B103" s="15" t="str">
        <f>Revised_Data!B103</f>
        <v>ERICKSON</v>
      </c>
      <c r="C103" s="11">
        <f>Revised_Data!C103</f>
        <v>48</v>
      </c>
      <c r="D103" s="10" t="str">
        <f>Revised_Data!D103</f>
        <v>F</v>
      </c>
      <c r="E103" s="10" t="str">
        <f>Revised_Data!E103</f>
        <v>Personal Loan</v>
      </c>
      <c r="F103" s="11">
        <f>Revised_Data!F103</f>
        <v>8000000</v>
      </c>
      <c r="G103" s="12" t="str">
        <f>Revised_Data!G103</f>
        <v>No</v>
      </c>
      <c r="H103" s="77">
        <f>Revised_Data!H103</f>
        <v>0.64457234239961203</v>
      </c>
      <c r="J103" s="74">
        <f>Parameters!$C$3</f>
        <v>7.0000000000000007E-2</v>
      </c>
      <c r="K103" s="74">
        <f>VLOOKUP(E103,Parameters!$B$5:$C$8,2,0)</f>
        <v>0.1</v>
      </c>
      <c r="L103" s="74">
        <f>IF(F103&lt;=Parameters!$A$10,Parameters!$C$10,IF(F103&lt;=Parameters!$A$11,Parameters!$C$11,Parameters!$C$11+INT((F103-Parameters!$A$11)/Parameters!$A$12)*Parameters!$C$12))</f>
        <v>0</v>
      </c>
      <c r="M103" s="74">
        <f>VLOOKUP(G103,Parameters!$B$14:$C$15,2,0)</f>
        <v>0</v>
      </c>
      <c r="N103" s="72">
        <f t="shared" si="9"/>
        <v>0.17</v>
      </c>
      <c r="P103" s="9">
        <f t="shared" si="10"/>
        <v>1360000</v>
      </c>
      <c r="Q103" s="10" t="str">
        <f>VLOOKUP(E103,Parameters!$B$51:$C$54,2,0)</f>
        <v>Unsecured</v>
      </c>
      <c r="R103" s="50">
        <f>VLOOKUP(C103,Parameters!$E$4:$G$47,IF(D103="M",2,3),0)</f>
        <v>5.859</v>
      </c>
      <c r="S103" s="11">
        <f t="shared" si="11"/>
        <v>46872</v>
      </c>
      <c r="T103" s="12">
        <f>VLOOKUP(S103,Parameters!$B$40:$C$44,2,1)</f>
        <v>0.375</v>
      </c>
      <c r="U103" s="52">
        <f t="shared" si="12"/>
        <v>17577</v>
      </c>
      <c r="V103" s="12">
        <f>LEFT(Parameters!$B$59,4)*VLOOKUP(Q103,Parameters!$B$61:$C$62,2,0)+MID(Parameters!$B$59,9,4)*ABS(H103)</f>
        <v>2.644572342399612E-2</v>
      </c>
      <c r="W103" s="43">
        <f t="shared" si="13"/>
        <v>211565.78739196897</v>
      </c>
      <c r="Y103" s="74">
        <f>MAX(V103,IF(Q103="Unsecured",Parameters!$C$67,Parameters!$C$68))</f>
        <v>0.03</v>
      </c>
      <c r="Z103" s="43">
        <f t="shared" si="14"/>
        <v>240000</v>
      </c>
      <c r="AB103" s="74" t="str">
        <f t="shared" si="15"/>
        <v>OK</v>
      </c>
      <c r="AC103" s="43" t="str">
        <f t="shared" si="8"/>
        <v>OK</v>
      </c>
    </row>
    <row r="104" spans="2:29" x14ac:dyDescent="0.35">
      <c r="B104" s="15" t="str">
        <f>Revised_Data!B104</f>
        <v>ESPINOZA</v>
      </c>
      <c r="C104" s="11">
        <f>Revised_Data!C104</f>
        <v>30</v>
      </c>
      <c r="D104" s="10" t="str">
        <f>Revised_Data!D104</f>
        <v>F</v>
      </c>
      <c r="E104" s="10" t="str">
        <f>Revised_Data!E104</f>
        <v>Personal Loan</v>
      </c>
      <c r="F104" s="11">
        <f>Revised_Data!F104</f>
        <v>12000000</v>
      </c>
      <c r="G104" s="12" t="str">
        <f>Revised_Data!G104</f>
        <v>No</v>
      </c>
      <c r="H104" s="77">
        <f>Revised_Data!H104</f>
        <v>-4.2167114174720369E-2</v>
      </c>
      <c r="J104" s="74">
        <f>Parameters!$C$3</f>
        <v>7.0000000000000007E-2</v>
      </c>
      <c r="K104" s="74">
        <f>VLOOKUP(E104,Parameters!$B$5:$C$8,2,0)</f>
        <v>0.1</v>
      </c>
      <c r="L104" s="74">
        <f>IF(F104&lt;=Parameters!$A$10,Parameters!$C$10,IF(F104&lt;=Parameters!$A$11,Parameters!$C$11,Parameters!$C$11+INT((F104-Parameters!$A$11)/Parameters!$A$12)*Parameters!$C$12))</f>
        <v>7.0000000000000001E-3</v>
      </c>
      <c r="M104" s="74">
        <f>VLOOKUP(G104,Parameters!$B$14:$C$15,2,0)</f>
        <v>0</v>
      </c>
      <c r="N104" s="72">
        <f t="shared" si="9"/>
        <v>0.16300000000000001</v>
      </c>
      <c r="P104" s="9">
        <f t="shared" si="10"/>
        <v>1956000</v>
      </c>
      <c r="Q104" s="10" t="str">
        <f>VLOOKUP(E104,Parameters!$B$51:$C$54,2,0)</f>
        <v>Unsecured</v>
      </c>
      <c r="R104" s="50">
        <f>VLOOKUP(C104,Parameters!$E$4:$G$47,IF(D104="M",2,3),0)</f>
        <v>3.758</v>
      </c>
      <c r="S104" s="11">
        <f t="shared" si="11"/>
        <v>45096</v>
      </c>
      <c r="T104" s="12">
        <f>VLOOKUP(S104,Parameters!$B$40:$C$44,2,1)</f>
        <v>0.375</v>
      </c>
      <c r="U104" s="52">
        <f t="shared" si="12"/>
        <v>16911</v>
      </c>
      <c r="V104" s="12">
        <f>LEFT(Parameters!$B$59,4)*VLOOKUP(Q104,Parameters!$B$61:$C$62,2,0)+MID(Parameters!$B$59,9,4)*ABS(H104)</f>
        <v>2.0421671141747203E-2</v>
      </c>
      <c r="W104" s="43">
        <f t="shared" si="13"/>
        <v>245060.05370096644</v>
      </c>
      <c r="Y104" s="74">
        <f>MAX(V104,IF(Q104="Unsecured",Parameters!$C$67,Parameters!$C$68))</f>
        <v>0.03</v>
      </c>
      <c r="Z104" s="43">
        <f t="shared" si="14"/>
        <v>360000</v>
      </c>
      <c r="AB104" s="74" t="str">
        <f t="shared" si="15"/>
        <v>OK</v>
      </c>
      <c r="AC104" s="43" t="str">
        <f t="shared" si="8"/>
        <v>OK</v>
      </c>
    </row>
    <row r="105" spans="2:29" x14ac:dyDescent="0.35">
      <c r="B105" s="15" t="str">
        <f>Revised_Data!B105</f>
        <v>ESTRADA</v>
      </c>
      <c r="C105" s="11">
        <f>Revised_Data!C105</f>
        <v>59</v>
      </c>
      <c r="D105" s="10" t="str">
        <f>Revised_Data!D105</f>
        <v>F</v>
      </c>
      <c r="E105" s="10" t="str">
        <f>Revised_Data!E105</f>
        <v>Vehicle Loan</v>
      </c>
      <c r="F105" s="11">
        <f>Revised_Data!F105</f>
        <v>8000000</v>
      </c>
      <c r="G105" s="12" t="str">
        <f>Revised_Data!G105</f>
        <v>No</v>
      </c>
      <c r="H105" s="77">
        <f>Revised_Data!H105</f>
        <v>-0.9895483749456645</v>
      </c>
      <c r="J105" s="74">
        <f>Parameters!$C$3</f>
        <v>7.0000000000000007E-2</v>
      </c>
      <c r="K105" s="74">
        <f>VLOOKUP(E105,Parameters!$B$5:$C$8,2,0)</f>
        <v>0.06</v>
      </c>
      <c r="L105" s="74">
        <f>IF(F105&lt;=Parameters!$A$10,Parameters!$C$10,IF(F105&lt;=Parameters!$A$11,Parameters!$C$11,Parameters!$C$11+INT((F105-Parameters!$A$11)/Parameters!$A$12)*Parameters!$C$12))</f>
        <v>0</v>
      </c>
      <c r="M105" s="74">
        <f>VLOOKUP(G105,Parameters!$B$14:$C$15,2,0)</f>
        <v>0</v>
      </c>
      <c r="N105" s="72">
        <f t="shared" si="9"/>
        <v>0.13</v>
      </c>
      <c r="P105" s="9">
        <f t="shared" si="10"/>
        <v>1040000</v>
      </c>
      <c r="Q105" s="10" t="str">
        <f>VLOOKUP(E105,Parameters!$B$51:$C$54,2,0)</f>
        <v>Secured</v>
      </c>
      <c r="R105" s="50">
        <f>VLOOKUP(C105,Parameters!$E$4:$G$47,IF(D105="M",2,3),0)</f>
        <v>7.6899999999999995</v>
      </c>
      <c r="S105" s="11">
        <f t="shared" si="11"/>
        <v>61519.999999999993</v>
      </c>
      <c r="T105" s="12">
        <f>VLOOKUP(S105,Parameters!$B$40:$C$44,2,1)</f>
        <v>0.35</v>
      </c>
      <c r="U105" s="52">
        <f t="shared" si="12"/>
        <v>21531.999999999996</v>
      </c>
      <c r="V105" s="12">
        <f>LEFT(Parameters!$B$59,4)*VLOOKUP(Q105,Parameters!$B$61:$C$62,2,0)+MID(Parameters!$B$59,9,4)*ABS(H105)</f>
        <v>1.9895483749456645E-2</v>
      </c>
      <c r="W105" s="43">
        <f t="shared" si="13"/>
        <v>159163.86999565316</v>
      </c>
      <c r="Y105" s="74">
        <f>MAX(V105,IF(Q105="Unsecured",Parameters!$C$67,Parameters!$C$68))</f>
        <v>1.9895483749456645E-2</v>
      </c>
      <c r="Z105" s="43">
        <f t="shared" si="14"/>
        <v>159163.86999565316</v>
      </c>
      <c r="AB105" s="74" t="str">
        <f t="shared" si="15"/>
        <v>OK</v>
      </c>
      <c r="AC105" s="43" t="str">
        <f t="shared" si="8"/>
        <v>OK</v>
      </c>
    </row>
    <row r="106" spans="2:29" x14ac:dyDescent="0.35">
      <c r="B106" s="15" t="str">
        <f>Revised_Data!B106</f>
        <v>EVANS</v>
      </c>
      <c r="C106" s="11">
        <f>Revised_Data!C106</f>
        <v>38</v>
      </c>
      <c r="D106" s="10" t="str">
        <f>Revised_Data!D106</f>
        <v>F</v>
      </c>
      <c r="E106" s="10" t="str">
        <f>Revised_Data!E106</f>
        <v>Vehicle Loan</v>
      </c>
      <c r="F106" s="11">
        <f>Revised_Data!F106</f>
        <v>12000000</v>
      </c>
      <c r="G106" s="12" t="str">
        <f>Revised_Data!G106</f>
        <v>No</v>
      </c>
      <c r="H106" s="77">
        <f>Revised_Data!H106</f>
        <v>-0.99002747919035017</v>
      </c>
      <c r="J106" s="74">
        <f>Parameters!$C$3</f>
        <v>7.0000000000000007E-2</v>
      </c>
      <c r="K106" s="74">
        <f>VLOOKUP(E106,Parameters!$B$5:$C$8,2,0)</f>
        <v>0.06</v>
      </c>
      <c r="L106" s="74">
        <f>IF(F106&lt;=Parameters!$A$10,Parameters!$C$10,IF(F106&lt;=Parameters!$A$11,Parameters!$C$11,Parameters!$C$11+INT((F106-Parameters!$A$11)/Parameters!$A$12)*Parameters!$C$12))</f>
        <v>7.0000000000000001E-3</v>
      </c>
      <c r="M106" s="74">
        <f>VLOOKUP(G106,Parameters!$B$14:$C$15,2,0)</f>
        <v>0</v>
      </c>
      <c r="N106" s="72">
        <f t="shared" si="9"/>
        <v>0.123</v>
      </c>
      <c r="P106" s="9">
        <f t="shared" si="10"/>
        <v>1476000</v>
      </c>
      <c r="Q106" s="10" t="str">
        <f>VLOOKUP(E106,Parameters!$B$51:$C$54,2,0)</f>
        <v>Secured</v>
      </c>
      <c r="R106" s="50">
        <f>VLOOKUP(C106,Parameters!$E$4:$G$47,IF(D106="M",2,3),0)</f>
        <v>4.5789999999999997</v>
      </c>
      <c r="S106" s="11">
        <f t="shared" si="11"/>
        <v>54948</v>
      </c>
      <c r="T106" s="12">
        <f>VLOOKUP(S106,Parameters!$B$40:$C$44,2,1)</f>
        <v>0.375</v>
      </c>
      <c r="U106" s="52">
        <f t="shared" si="12"/>
        <v>20605.5</v>
      </c>
      <c r="V106" s="12">
        <f>LEFT(Parameters!$B$59,4)*VLOOKUP(Q106,Parameters!$B$61:$C$62,2,0)+MID(Parameters!$B$59,9,4)*ABS(H106)</f>
        <v>1.9900274791903504E-2</v>
      </c>
      <c r="W106" s="43">
        <f t="shared" si="13"/>
        <v>238803.29750284203</v>
      </c>
      <c r="Y106" s="74">
        <f>MAX(V106,IF(Q106="Unsecured",Parameters!$C$67,Parameters!$C$68))</f>
        <v>1.9900274791903504E-2</v>
      </c>
      <c r="Z106" s="43">
        <f t="shared" si="14"/>
        <v>238803.29750284203</v>
      </c>
      <c r="AB106" s="74" t="str">
        <f t="shared" si="15"/>
        <v>OK</v>
      </c>
      <c r="AC106" s="43" t="str">
        <f t="shared" si="8"/>
        <v>OK</v>
      </c>
    </row>
    <row r="107" spans="2:29" x14ac:dyDescent="0.35">
      <c r="B107" s="15" t="str">
        <f>Revised_Data!B107</f>
        <v>FERGUSON</v>
      </c>
      <c r="C107" s="11">
        <f>Revised_Data!C107</f>
        <v>51</v>
      </c>
      <c r="D107" s="10" t="str">
        <f>Revised_Data!D107</f>
        <v>F</v>
      </c>
      <c r="E107" s="10" t="str">
        <f>Revised_Data!E107</f>
        <v>Vehicle Loan</v>
      </c>
      <c r="F107" s="11">
        <f>Revised_Data!F107</f>
        <v>13000000</v>
      </c>
      <c r="G107" s="12" t="str">
        <f>Revised_Data!G107</f>
        <v>No</v>
      </c>
      <c r="H107" s="77">
        <f>Revised_Data!H107</f>
        <v>-0.6408727290114683</v>
      </c>
      <c r="J107" s="74">
        <f>Parameters!$C$3</f>
        <v>7.0000000000000007E-2</v>
      </c>
      <c r="K107" s="74">
        <f>VLOOKUP(E107,Parameters!$B$5:$C$8,2,0)</f>
        <v>0.06</v>
      </c>
      <c r="L107" s="74">
        <f>IF(F107&lt;=Parameters!$A$10,Parameters!$C$10,IF(F107&lt;=Parameters!$A$11,Parameters!$C$11,Parameters!$C$11+INT((F107-Parameters!$A$11)/Parameters!$A$12)*Parameters!$C$12))</f>
        <v>8.0000000000000002E-3</v>
      </c>
      <c r="M107" s="74">
        <f>VLOOKUP(G107,Parameters!$B$14:$C$15,2,0)</f>
        <v>0</v>
      </c>
      <c r="N107" s="72">
        <f t="shared" si="9"/>
        <v>0.122</v>
      </c>
      <c r="P107" s="9">
        <f t="shared" si="10"/>
        <v>1586000</v>
      </c>
      <c r="Q107" s="10" t="str">
        <f>VLOOKUP(E107,Parameters!$B$51:$C$54,2,0)</f>
        <v>Secured</v>
      </c>
      <c r="R107" s="50">
        <f>VLOOKUP(C107,Parameters!$E$4:$G$47,IF(D107="M",2,3),0)</f>
        <v>6.3090000000000002</v>
      </c>
      <c r="S107" s="11">
        <f t="shared" si="11"/>
        <v>82017</v>
      </c>
      <c r="T107" s="12">
        <f>VLOOKUP(S107,Parameters!$B$40:$C$44,2,1)</f>
        <v>0.35</v>
      </c>
      <c r="U107" s="52">
        <f t="shared" si="12"/>
        <v>28705.949999999997</v>
      </c>
      <c r="V107" s="12">
        <f>LEFT(Parameters!$B$59,4)*VLOOKUP(Q107,Parameters!$B$61:$C$62,2,0)+MID(Parameters!$B$59,9,4)*ABS(H107)</f>
        <v>1.6408727290114684E-2</v>
      </c>
      <c r="W107" s="43">
        <f t="shared" si="13"/>
        <v>213313.45477149088</v>
      </c>
      <c r="Y107" s="74">
        <f>MAX(V107,IF(Q107="Unsecured",Parameters!$C$67,Parameters!$C$68))</f>
        <v>1.6408727290114684E-2</v>
      </c>
      <c r="Z107" s="43">
        <f t="shared" si="14"/>
        <v>213313.45477149088</v>
      </c>
      <c r="AB107" s="74" t="str">
        <f t="shared" si="15"/>
        <v>OK</v>
      </c>
      <c r="AC107" s="43" t="str">
        <f t="shared" si="8"/>
        <v>OK</v>
      </c>
    </row>
    <row r="108" spans="2:29" x14ac:dyDescent="0.35">
      <c r="B108" s="15" t="str">
        <f>Revised_Data!B108</f>
        <v>FERNANDEZ</v>
      </c>
      <c r="C108" s="11">
        <f>Revised_Data!C108</f>
        <v>58</v>
      </c>
      <c r="D108" s="10" t="str">
        <f>Revised_Data!D108</f>
        <v>F</v>
      </c>
      <c r="E108" s="10" t="str">
        <f>Revised_Data!E108</f>
        <v>Education Loan</v>
      </c>
      <c r="F108" s="11">
        <f>Revised_Data!F108</f>
        <v>13000000</v>
      </c>
      <c r="G108" s="12" t="str">
        <f>Revised_Data!G108</f>
        <v>No</v>
      </c>
      <c r="H108" s="77">
        <f>Revised_Data!H108</f>
        <v>-0.13479383932645952</v>
      </c>
      <c r="J108" s="74">
        <f>Parameters!$C$3</f>
        <v>7.0000000000000007E-2</v>
      </c>
      <c r="K108" s="74">
        <f>VLOOKUP(E108,Parameters!$B$5:$C$8,2,0)</f>
        <v>0.08</v>
      </c>
      <c r="L108" s="74">
        <f>IF(F108&lt;=Parameters!$A$10,Parameters!$C$10,IF(F108&lt;=Parameters!$A$11,Parameters!$C$11,Parameters!$C$11+INT((F108-Parameters!$A$11)/Parameters!$A$12)*Parameters!$C$12))</f>
        <v>8.0000000000000002E-3</v>
      </c>
      <c r="M108" s="74">
        <f>VLOOKUP(G108,Parameters!$B$14:$C$15,2,0)</f>
        <v>0</v>
      </c>
      <c r="N108" s="72">
        <f t="shared" si="9"/>
        <v>0.14200000000000002</v>
      </c>
      <c r="P108" s="9">
        <f t="shared" si="10"/>
        <v>1846000.0000000002</v>
      </c>
      <c r="Q108" s="10" t="str">
        <f>VLOOKUP(E108,Parameters!$B$51:$C$54,2,0)</f>
        <v>Unsecured</v>
      </c>
      <c r="R108" s="50">
        <f>VLOOKUP(C108,Parameters!$E$4:$G$47,IF(D108="M",2,3),0)</f>
        <v>7.5</v>
      </c>
      <c r="S108" s="11">
        <f t="shared" si="11"/>
        <v>97500</v>
      </c>
      <c r="T108" s="12">
        <f>VLOOKUP(S108,Parameters!$B$40:$C$44,2,1)</f>
        <v>0.32500000000000001</v>
      </c>
      <c r="U108" s="52">
        <f t="shared" si="12"/>
        <v>31687.5</v>
      </c>
      <c r="V108" s="12">
        <f>LEFT(Parameters!$B$59,4)*VLOOKUP(Q108,Parameters!$B$61:$C$62,2,0)+MID(Parameters!$B$59,9,4)*ABS(H108)</f>
        <v>2.1347938393264595E-2</v>
      </c>
      <c r="W108" s="43">
        <f t="shared" si="13"/>
        <v>277523.19911243976</v>
      </c>
      <c r="Y108" s="74">
        <f>MAX(V108,IF(Q108="Unsecured",Parameters!$C$67,Parameters!$C$68))</f>
        <v>0.03</v>
      </c>
      <c r="Z108" s="43">
        <f t="shared" si="14"/>
        <v>390000</v>
      </c>
      <c r="AB108" s="74" t="str">
        <f t="shared" si="15"/>
        <v>OK</v>
      </c>
      <c r="AC108" s="43" t="str">
        <f t="shared" si="8"/>
        <v>OK</v>
      </c>
    </row>
    <row r="109" spans="2:29" x14ac:dyDescent="0.35">
      <c r="B109" s="15" t="str">
        <f>Revised_Data!B109</f>
        <v>FIELDS</v>
      </c>
      <c r="C109" s="11">
        <f>Revised_Data!C109</f>
        <v>48</v>
      </c>
      <c r="D109" s="10" t="str">
        <f>Revised_Data!D109</f>
        <v>M</v>
      </c>
      <c r="E109" s="10" t="str">
        <f>Revised_Data!E109</f>
        <v>Vehicle Loan</v>
      </c>
      <c r="F109" s="11">
        <f>Revised_Data!F109</f>
        <v>11000000</v>
      </c>
      <c r="G109" s="12" t="str">
        <f>Revised_Data!G109</f>
        <v>No</v>
      </c>
      <c r="H109" s="77">
        <f>Revised_Data!H109</f>
        <v>-0.82732422810005568</v>
      </c>
      <c r="J109" s="74">
        <f>Parameters!$C$3</f>
        <v>7.0000000000000007E-2</v>
      </c>
      <c r="K109" s="74">
        <f>VLOOKUP(E109,Parameters!$B$5:$C$8,2,0)</f>
        <v>0.06</v>
      </c>
      <c r="L109" s="74">
        <f>IF(F109&lt;=Parameters!$A$10,Parameters!$C$10,IF(F109&lt;=Parameters!$A$11,Parameters!$C$11,Parameters!$C$11+INT((F109-Parameters!$A$11)/Parameters!$A$12)*Parameters!$C$12))</f>
        <v>6.0000000000000001E-3</v>
      </c>
      <c r="M109" s="74">
        <f>VLOOKUP(G109,Parameters!$B$14:$C$15,2,0)</f>
        <v>0</v>
      </c>
      <c r="N109" s="72">
        <f t="shared" si="9"/>
        <v>0.124</v>
      </c>
      <c r="P109" s="9">
        <f t="shared" si="10"/>
        <v>1364000</v>
      </c>
      <c r="Q109" s="10" t="str">
        <f>VLOOKUP(E109,Parameters!$B$51:$C$54,2,0)</f>
        <v>Secured</v>
      </c>
      <c r="R109" s="50">
        <f>VLOOKUP(C109,Parameters!$E$4:$G$47,IF(D109="M",2,3),0)</f>
        <v>6.3090000000000002</v>
      </c>
      <c r="S109" s="11">
        <f t="shared" si="11"/>
        <v>69399</v>
      </c>
      <c r="T109" s="12">
        <f>VLOOKUP(S109,Parameters!$B$40:$C$44,2,1)</f>
        <v>0.35</v>
      </c>
      <c r="U109" s="52">
        <f t="shared" si="12"/>
        <v>24289.649999999998</v>
      </c>
      <c r="V109" s="12">
        <f>LEFT(Parameters!$B$59,4)*VLOOKUP(Q109,Parameters!$B$61:$C$62,2,0)+MID(Parameters!$B$59,9,4)*ABS(H109)</f>
        <v>1.8273242281000558E-2</v>
      </c>
      <c r="W109" s="43">
        <f t="shared" si="13"/>
        <v>201005.66509100614</v>
      </c>
      <c r="Y109" s="74">
        <f>MAX(V109,IF(Q109="Unsecured",Parameters!$C$67,Parameters!$C$68))</f>
        <v>1.8273242281000558E-2</v>
      </c>
      <c r="Z109" s="43">
        <f t="shared" si="14"/>
        <v>201005.66509100614</v>
      </c>
      <c r="AB109" s="74" t="str">
        <f t="shared" si="15"/>
        <v>OK</v>
      </c>
      <c r="AC109" s="43" t="str">
        <f t="shared" si="8"/>
        <v>OK</v>
      </c>
    </row>
    <row r="110" spans="2:29" x14ac:dyDescent="0.35">
      <c r="B110" s="15" t="str">
        <f>Revised_Data!B110</f>
        <v>FIGUEROA</v>
      </c>
      <c r="C110" s="11">
        <f>Revised_Data!C110</f>
        <v>34</v>
      </c>
      <c r="D110" s="10" t="str">
        <f>Revised_Data!D110</f>
        <v>F</v>
      </c>
      <c r="E110" s="10" t="str">
        <f>Revised_Data!E110</f>
        <v>Education Loan</v>
      </c>
      <c r="F110" s="11">
        <f>Revised_Data!F110</f>
        <v>8000000</v>
      </c>
      <c r="G110" s="12" t="str">
        <f>Revised_Data!G110</f>
        <v>No</v>
      </c>
      <c r="H110" s="77">
        <f>Revised_Data!H110</f>
        <v>0.47285036718785045</v>
      </c>
      <c r="J110" s="74">
        <f>Parameters!$C$3</f>
        <v>7.0000000000000007E-2</v>
      </c>
      <c r="K110" s="74">
        <f>VLOOKUP(E110,Parameters!$B$5:$C$8,2,0)</f>
        <v>0.08</v>
      </c>
      <c r="L110" s="74">
        <f>IF(F110&lt;=Parameters!$A$10,Parameters!$C$10,IF(F110&lt;=Parameters!$A$11,Parameters!$C$11,Parameters!$C$11+INT((F110-Parameters!$A$11)/Parameters!$A$12)*Parameters!$C$12))</f>
        <v>0</v>
      </c>
      <c r="M110" s="74">
        <f>VLOOKUP(G110,Parameters!$B$14:$C$15,2,0)</f>
        <v>0</v>
      </c>
      <c r="N110" s="72">
        <f t="shared" si="9"/>
        <v>0.15000000000000002</v>
      </c>
      <c r="P110" s="9">
        <f t="shared" si="10"/>
        <v>1200000.0000000002</v>
      </c>
      <c r="Q110" s="10" t="str">
        <f>VLOOKUP(E110,Parameters!$B$51:$C$54,2,0)</f>
        <v>Unsecured</v>
      </c>
      <c r="R110" s="50">
        <f>VLOOKUP(C110,Parameters!$E$4:$G$47,IF(D110="M",2,3),0)</f>
        <v>4.1494999999999997</v>
      </c>
      <c r="S110" s="11">
        <f t="shared" si="11"/>
        <v>33195.999999999993</v>
      </c>
      <c r="T110" s="12">
        <f>VLOOKUP(S110,Parameters!$B$40:$C$44,2,1)</f>
        <v>0.375</v>
      </c>
      <c r="U110" s="52">
        <f t="shared" si="12"/>
        <v>12448.499999999996</v>
      </c>
      <c r="V110" s="12">
        <f>LEFT(Parameters!$B$59,4)*VLOOKUP(Q110,Parameters!$B$61:$C$62,2,0)+MID(Parameters!$B$59,9,4)*ABS(H110)</f>
        <v>2.4728503671878503E-2</v>
      </c>
      <c r="W110" s="43">
        <f t="shared" si="13"/>
        <v>197828.02937502801</v>
      </c>
      <c r="Y110" s="74">
        <f>MAX(V110,IF(Q110="Unsecured",Parameters!$C$67,Parameters!$C$68))</f>
        <v>0.03</v>
      </c>
      <c r="Z110" s="43">
        <f t="shared" si="14"/>
        <v>240000</v>
      </c>
      <c r="AB110" s="74" t="str">
        <f t="shared" si="15"/>
        <v>OK</v>
      </c>
      <c r="AC110" s="43" t="str">
        <f t="shared" si="8"/>
        <v>OK</v>
      </c>
    </row>
    <row r="111" spans="2:29" x14ac:dyDescent="0.35">
      <c r="B111" s="15" t="str">
        <f>Revised_Data!B111</f>
        <v>FISHER</v>
      </c>
      <c r="C111" s="11">
        <f>Revised_Data!C111</f>
        <v>51</v>
      </c>
      <c r="D111" s="10" t="str">
        <f>Revised_Data!D111</f>
        <v>M</v>
      </c>
      <c r="E111" s="10" t="str">
        <f>Revised_Data!E111</f>
        <v>Education Loan</v>
      </c>
      <c r="F111" s="11">
        <f>Revised_Data!F111</f>
        <v>8000000</v>
      </c>
      <c r="G111" s="12" t="str">
        <f>Revised_Data!G111</f>
        <v>No</v>
      </c>
      <c r="H111" s="77">
        <f>Revised_Data!H111</f>
        <v>-0.65278348804984698</v>
      </c>
      <c r="J111" s="74">
        <f>Parameters!$C$3</f>
        <v>7.0000000000000007E-2</v>
      </c>
      <c r="K111" s="74">
        <f>VLOOKUP(E111,Parameters!$B$5:$C$8,2,0)</f>
        <v>0.08</v>
      </c>
      <c r="L111" s="74">
        <f>IF(F111&lt;=Parameters!$A$10,Parameters!$C$10,IF(F111&lt;=Parameters!$A$11,Parameters!$C$11,Parameters!$C$11+INT((F111-Parameters!$A$11)/Parameters!$A$12)*Parameters!$C$12))</f>
        <v>0</v>
      </c>
      <c r="M111" s="74">
        <f>VLOOKUP(G111,Parameters!$B$14:$C$15,2,0)</f>
        <v>0</v>
      </c>
      <c r="N111" s="72">
        <f t="shared" si="9"/>
        <v>0.15000000000000002</v>
      </c>
      <c r="P111" s="9">
        <f t="shared" si="10"/>
        <v>1200000.0000000002</v>
      </c>
      <c r="Q111" s="10" t="str">
        <f>VLOOKUP(E111,Parameters!$B$51:$C$54,2,0)</f>
        <v>Unsecured</v>
      </c>
      <c r="R111" s="50">
        <f>VLOOKUP(C111,Parameters!$E$4:$G$47,IF(D111="M",2,3),0)</f>
        <v>6.7949999999999999</v>
      </c>
      <c r="S111" s="11">
        <f t="shared" si="11"/>
        <v>54360</v>
      </c>
      <c r="T111" s="12">
        <f>VLOOKUP(S111,Parameters!$B$40:$C$44,2,1)</f>
        <v>0.375</v>
      </c>
      <c r="U111" s="52">
        <f t="shared" si="12"/>
        <v>20385</v>
      </c>
      <c r="V111" s="12">
        <f>LEFT(Parameters!$B$59,4)*VLOOKUP(Q111,Parameters!$B$61:$C$62,2,0)+MID(Parameters!$B$59,9,4)*ABS(H111)</f>
        <v>2.6527834880498469E-2</v>
      </c>
      <c r="W111" s="43">
        <f t="shared" si="13"/>
        <v>212222.67904398777</v>
      </c>
      <c r="Y111" s="74">
        <f>MAX(V111,IF(Q111="Unsecured",Parameters!$C$67,Parameters!$C$68))</f>
        <v>0.03</v>
      </c>
      <c r="Z111" s="43">
        <f t="shared" si="14"/>
        <v>240000</v>
      </c>
      <c r="AB111" s="74" t="str">
        <f t="shared" si="15"/>
        <v>OK</v>
      </c>
      <c r="AC111" s="43" t="str">
        <f t="shared" si="8"/>
        <v>OK</v>
      </c>
    </row>
    <row r="112" spans="2:29" x14ac:dyDescent="0.35">
      <c r="B112" s="15" t="str">
        <f>Revised_Data!B112</f>
        <v>FLEMING</v>
      </c>
      <c r="C112" s="11">
        <f>Revised_Data!C112</f>
        <v>28</v>
      </c>
      <c r="D112" s="10" t="str">
        <f>Revised_Data!D112</f>
        <v>F</v>
      </c>
      <c r="E112" s="10" t="str">
        <f>Revised_Data!E112</f>
        <v>Vehicle Loan</v>
      </c>
      <c r="F112" s="11">
        <f>Revised_Data!F112</f>
        <v>10000000</v>
      </c>
      <c r="G112" s="12" t="str">
        <f>Revised_Data!G112</f>
        <v>No</v>
      </c>
      <c r="H112" s="77">
        <f>Revised_Data!H112</f>
        <v>-0.59708777249386125</v>
      </c>
      <c r="J112" s="74">
        <f>Parameters!$C$3</f>
        <v>7.0000000000000007E-2</v>
      </c>
      <c r="K112" s="74">
        <f>VLOOKUP(E112,Parameters!$B$5:$C$8,2,0)</f>
        <v>0.06</v>
      </c>
      <c r="L112" s="74">
        <f>IF(F112&lt;=Parameters!$A$10,Parameters!$C$10,IF(F112&lt;=Parameters!$A$11,Parameters!$C$11,Parameters!$C$11+INT((F112-Parameters!$A$11)/Parameters!$A$12)*Parameters!$C$12))</f>
        <v>5.0000000000000001E-3</v>
      </c>
      <c r="M112" s="74">
        <f>VLOOKUP(G112,Parameters!$B$14:$C$15,2,0)</f>
        <v>0</v>
      </c>
      <c r="N112" s="72">
        <f t="shared" si="9"/>
        <v>0.125</v>
      </c>
      <c r="P112" s="9">
        <f t="shared" si="10"/>
        <v>1250000</v>
      </c>
      <c r="Q112" s="10" t="str">
        <f>VLOOKUP(E112,Parameters!$B$51:$C$54,2,0)</f>
        <v>Secured</v>
      </c>
      <c r="R112" s="50">
        <f>VLOOKUP(C112,Parameters!$E$4:$G$47,IF(D112="M",2,3),0)</f>
        <v>3.577</v>
      </c>
      <c r="S112" s="11">
        <f t="shared" si="11"/>
        <v>35770</v>
      </c>
      <c r="T112" s="12">
        <f>VLOOKUP(S112,Parameters!$B$40:$C$44,2,1)</f>
        <v>0.375</v>
      </c>
      <c r="U112" s="52">
        <f t="shared" si="12"/>
        <v>13413.75</v>
      </c>
      <c r="V112" s="12">
        <f>LEFT(Parameters!$B$59,4)*VLOOKUP(Q112,Parameters!$B$61:$C$62,2,0)+MID(Parameters!$B$59,9,4)*ABS(H112)</f>
        <v>1.5970877724938614E-2</v>
      </c>
      <c r="W112" s="43">
        <f t="shared" si="13"/>
        <v>159708.77724938613</v>
      </c>
      <c r="Y112" s="74">
        <f>MAX(V112,IF(Q112="Unsecured",Parameters!$C$67,Parameters!$C$68))</f>
        <v>1.5970877724938614E-2</v>
      </c>
      <c r="Z112" s="43">
        <f t="shared" si="14"/>
        <v>159708.77724938613</v>
      </c>
      <c r="AB112" s="74" t="str">
        <f t="shared" si="15"/>
        <v>OK</v>
      </c>
      <c r="AC112" s="43" t="str">
        <f t="shared" si="8"/>
        <v>OK</v>
      </c>
    </row>
    <row r="113" spans="2:29" x14ac:dyDescent="0.35">
      <c r="B113" s="15" t="str">
        <f>Revised_Data!B113</f>
        <v>FLETCHER</v>
      </c>
      <c r="C113" s="11">
        <f>Revised_Data!C113</f>
        <v>35</v>
      </c>
      <c r="D113" s="10" t="str">
        <f>Revised_Data!D113</f>
        <v>F</v>
      </c>
      <c r="E113" s="10" t="str">
        <f>Revised_Data!E113</f>
        <v>Home Loan</v>
      </c>
      <c r="F113" s="11">
        <f>Revised_Data!F113</f>
        <v>13000000</v>
      </c>
      <c r="G113" s="12" t="str">
        <f>Revised_Data!G113</f>
        <v>No</v>
      </c>
      <c r="H113" s="77">
        <f>Revised_Data!H113</f>
        <v>4.6556742358524394E-3</v>
      </c>
      <c r="J113" s="74">
        <f>Parameters!$C$3</f>
        <v>7.0000000000000007E-2</v>
      </c>
      <c r="K113" s="74">
        <f>VLOOKUP(E113,Parameters!$B$5:$C$8,2,0)</f>
        <v>0.04</v>
      </c>
      <c r="L113" s="74">
        <f>IF(F113&lt;=Parameters!$A$10,Parameters!$C$10,IF(F113&lt;=Parameters!$A$11,Parameters!$C$11,Parameters!$C$11+INT((F113-Parameters!$A$11)/Parameters!$A$12)*Parameters!$C$12))</f>
        <v>8.0000000000000002E-3</v>
      </c>
      <c r="M113" s="74">
        <f>VLOOKUP(G113,Parameters!$B$14:$C$15,2,0)</f>
        <v>0</v>
      </c>
      <c r="N113" s="72">
        <f t="shared" si="9"/>
        <v>0.10200000000000001</v>
      </c>
      <c r="P113" s="9">
        <f t="shared" si="10"/>
        <v>1326000</v>
      </c>
      <c r="Q113" s="10" t="str">
        <f>VLOOKUP(E113,Parameters!$B$51:$C$54,2,0)</f>
        <v>Secured</v>
      </c>
      <c r="R113" s="50">
        <f>VLOOKUP(C113,Parameters!$E$4:$G$47,IF(D113="M",2,3),0)</f>
        <v>4.2519999999999998</v>
      </c>
      <c r="S113" s="11">
        <f t="shared" si="11"/>
        <v>55276</v>
      </c>
      <c r="T113" s="12">
        <f>VLOOKUP(S113,Parameters!$B$40:$C$44,2,1)</f>
        <v>0.375</v>
      </c>
      <c r="U113" s="52">
        <f t="shared" si="12"/>
        <v>20728.5</v>
      </c>
      <c r="V113" s="12">
        <f>LEFT(Parameters!$B$59,4)*VLOOKUP(Q113,Parameters!$B$61:$C$62,2,0)+MID(Parameters!$B$59,9,4)*ABS(H113)</f>
        <v>1.0046556742358525E-2</v>
      </c>
      <c r="W113" s="43">
        <f t="shared" si="13"/>
        <v>130605.23765066083</v>
      </c>
      <c r="Y113" s="74">
        <f>MAX(V113,IF(Q113="Unsecured",Parameters!$C$67,Parameters!$C$68))</f>
        <v>1.4999999999999999E-2</v>
      </c>
      <c r="Z113" s="43">
        <f t="shared" si="14"/>
        <v>195000</v>
      </c>
      <c r="AB113" s="74" t="str">
        <f t="shared" si="15"/>
        <v>OK</v>
      </c>
      <c r="AC113" s="43" t="str">
        <f t="shared" si="8"/>
        <v>OK</v>
      </c>
    </row>
    <row r="114" spans="2:29" x14ac:dyDescent="0.35">
      <c r="B114" s="15" t="str">
        <f>Revised_Data!B114</f>
        <v>FLORES</v>
      </c>
      <c r="C114" s="11">
        <f>Revised_Data!C114</f>
        <v>46</v>
      </c>
      <c r="D114" s="10" t="str">
        <f>Revised_Data!D114</f>
        <v>F</v>
      </c>
      <c r="E114" s="10" t="str">
        <f>Revised_Data!E114</f>
        <v>Education Loan</v>
      </c>
      <c r="F114" s="11">
        <f>Revised_Data!F114</f>
        <v>10000000</v>
      </c>
      <c r="G114" s="12" t="str">
        <f>Revised_Data!G114</f>
        <v>No</v>
      </c>
      <c r="H114" s="77">
        <f>Revised_Data!H114</f>
        <v>0.34696599407707279</v>
      </c>
      <c r="J114" s="74">
        <f>Parameters!$C$3</f>
        <v>7.0000000000000007E-2</v>
      </c>
      <c r="K114" s="74">
        <f>VLOOKUP(E114,Parameters!$B$5:$C$8,2,0)</f>
        <v>0.08</v>
      </c>
      <c r="L114" s="74">
        <f>IF(F114&lt;=Parameters!$A$10,Parameters!$C$10,IF(F114&lt;=Parameters!$A$11,Parameters!$C$11,Parameters!$C$11+INT((F114-Parameters!$A$11)/Parameters!$A$12)*Parameters!$C$12))</f>
        <v>5.0000000000000001E-3</v>
      </c>
      <c r="M114" s="74">
        <f>VLOOKUP(G114,Parameters!$B$14:$C$15,2,0)</f>
        <v>0</v>
      </c>
      <c r="N114" s="72">
        <f t="shared" si="9"/>
        <v>0.14500000000000002</v>
      </c>
      <c r="P114" s="9">
        <f t="shared" si="10"/>
        <v>1450000.0000000002</v>
      </c>
      <c r="Q114" s="10" t="str">
        <f>VLOOKUP(E114,Parameters!$B$51:$C$54,2,0)</f>
        <v>Unsecured</v>
      </c>
      <c r="R114" s="50">
        <f>VLOOKUP(C114,Parameters!$E$4:$G$47,IF(D114="M",2,3),0)</f>
        <v>5.577024999999999</v>
      </c>
      <c r="S114" s="11">
        <f t="shared" si="11"/>
        <v>55770.249999999993</v>
      </c>
      <c r="T114" s="12">
        <f>VLOOKUP(S114,Parameters!$B$40:$C$44,2,1)</f>
        <v>0.375</v>
      </c>
      <c r="U114" s="52">
        <f t="shared" si="12"/>
        <v>20913.843749999996</v>
      </c>
      <c r="V114" s="12">
        <f>LEFT(Parameters!$B$59,4)*VLOOKUP(Q114,Parameters!$B$61:$C$62,2,0)+MID(Parameters!$B$59,9,4)*ABS(H114)</f>
        <v>2.3469659940770729E-2</v>
      </c>
      <c r="W114" s="43">
        <f t="shared" si="13"/>
        <v>234696.59940770728</v>
      </c>
      <c r="Y114" s="74">
        <f>MAX(V114,IF(Q114="Unsecured",Parameters!$C$67,Parameters!$C$68))</f>
        <v>0.03</v>
      </c>
      <c r="Z114" s="43">
        <f t="shared" si="14"/>
        <v>300000</v>
      </c>
      <c r="AB114" s="74" t="str">
        <f t="shared" si="15"/>
        <v>OK</v>
      </c>
      <c r="AC114" s="43" t="str">
        <f t="shared" si="8"/>
        <v>OK</v>
      </c>
    </row>
    <row r="115" spans="2:29" x14ac:dyDescent="0.35">
      <c r="B115" s="15" t="str">
        <f>Revised_Data!B115</f>
        <v>FORD</v>
      </c>
      <c r="C115" s="11">
        <f>Revised_Data!C115</f>
        <v>19</v>
      </c>
      <c r="D115" s="10" t="str">
        <f>Revised_Data!D115</f>
        <v>F</v>
      </c>
      <c r="E115" s="10" t="str">
        <f>Revised_Data!E115</f>
        <v>Education Loan</v>
      </c>
      <c r="F115" s="11">
        <f>Revised_Data!F115</f>
        <v>9000000</v>
      </c>
      <c r="G115" s="12" t="str">
        <f>Revised_Data!G115</f>
        <v>No</v>
      </c>
      <c r="H115" s="77">
        <f>Revised_Data!H115</f>
        <v>-0.30754045463516283</v>
      </c>
      <c r="J115" s="74">
        <f>Parameters!$C$3</f>
        <v>7.0000000000000007E-2</v>
      </c>
      <c r="K115" s="74">
        <f>VLOOKUP(E115,Parameters!$B$5:$C$8,2,0)</f>
        <v>0.08</v>
      </c>
      <c r="L115" s="74">
        <f>IF(F115&lt;=Parameters!$A$10,Parameters!$C$10,IF(F115&lt;=Parameters!$A$11,Parameters!$C$11,Parameters!$C$11+INT((F115-Parameters!$A$11)/Parameters!$A$12)*Parameters!$C$12))</f>
        <v>0</v>
      </c>
      <c r="M115" s="74">
        <f>VLOOKUP(G115,Parameters!$B$14:$C$15,2,0)</f>
        <v>0</v>
      </c>
      <c r="N115" s="72">
        <f t="shared" si="9"/>
        <v>0.15000000000000002</v>
      </c>
      <c r="P115" s="9">
        <f t="shared" si="10"/>
        <v>1350000.0000000002</v>
      </c>
      <c r="Q115" s="10" t="str">
        <f>VLOOKUP(E115,Parameters!$B$51:$C$54,2,0)</f>
        <v>Unsecured</v>
      </c>
      <c r="R115" s="50">
        <f>VLOOKUP(C115,Parameters!$E$4:$G$47,IF(D115="M",2,3),0)</f>
        <v>3.01</v>
      </c>
      <c r="S115" s="11">
        <f t="shared" si="11"/>
        <v>27089.999999999996</v>
      </c>
      <c r="T115" s="12">
        <f>VLOOKUP(S115,Parameters!$B$40:$C$44,2,1)</f>
        <v>0.4</v>
      </c>
      <c r="U115" s="52">
        <f t="shared" si="12"/>
        <v>10836</v>
      </c>
      <c r="V115" s="12">
        <f>LEFT(Parameters!$B$59,4)*VLOOKUP(Q115,Parameters!$B$61:$C$62,2,0)+MID(Parameters!$B$59,9,4)*ABS(H115)</f>
        <v>2.3075404546351628E-2</v>
      </c>
      <c r="W115" s="43">
        <f t="shared" si="13"/>
        <v>207678.64091716465</v>
      </c>
      <c r="Y115" s="74">
        <f>MAX(V115,IF(Q115="Unsecured",Parameters!$C$67,Parameters!$C$68))</f>
        <v>0.03</v>
      </c>
      <c r="Z115" s="43">
        <f t="shared" si="14"/>
        <v>270000</v>
      </c>
      <c r="AB115" s="74" t="str">
        <f t="shared" si="15"/>
        <v>OK</v>
      </c>
      <c r="AC115" s="43" t="str">
        <f t="shared" si="8"/>
        <v>OK</v>
      </c>
    </row>
    <row r="116" spans="2:29" x14ac:dyDescent="0.35">
      <c r="B116" s="15" t="str">
        <f>Revised_Data!B116</f>
        <v>FOSTER</v>
      </c>
      <c r="C116" s="11">
        <f>Revised_Data!C116</f>
        <v>54</v>
      </c>
      <c r="D116" s="10" t="str">
        <f>Revised_Data!D116</f>
        <v>F</v>
      </c>
      <c r="E116" s="10" t="str">
        <f>Revised_Data!E116</f>
        <v>Vehicle Loan</v>
      </c>
      <c r="F116" s="11">
        <f>Revised_Data!F116</f>
        <v>12000000</v>
      </c>
      <c r="G116" s="12" t="str">
        <f>Revised_Data!G116</f>
        <v>No</v>
      </c>
      <c r="H116" s="77">
        <f>Revised_Data!H116</f>
        <v>-0.44142677984282414</v>
      </c>
      <c r="J116" s="74">
        <f>Parameters!$C$3</f>
        <v>7.0000000000000007E-2</v>
      </c>
      <c r="K116" s="74">
        <f>VLOOKUP(E116,Parameters!$B$5:$C$8,2,0)</f>
        <v>0.06</v>
      </c>
      <c r="L116" s="74">
        <f>IF(F116&lt;=Parameters!$A$10,Parameters!$C$10,IF(F116&lt;=Parameters!$A$11,Parameters!$C$11,Parameters!$C$11+INT((F116-Parameters!$A$11)/Parameters!$A$12)*Parameters!$C$12))</f>
        <v>7.0000000000000001E-3</v>
      </c>
      <c r="M116" s="74">
        <f>VLOOKUP(G116,Parameters!$B$14:$C$15,2,0)</f>
        <v>0</v>
      </c>
      <c r="N116" s="72">
        <f t="shared" si="9"/>
        <v>0.123</v>
      </c>
      <c r="P116" s="9">
        <f t="shared" si="10"/>
        <v>1476000</v>
      </c>
      <c r="Q116" s="10" t="str">
        <f>VLOOKUP(E116,Parameters!$B$51:$C$54,2,0)</f>
        <v>Secured</v>
      </c>
      <c r="R116" s="50">
        <f>VLOOKUP(C116,Parameters!$E$4:$G$47,IF(D116="M",2,3),0)</f>
        <v>6.7949999999999999</v>
      </c>
      <c r="S116" s="11">
        <f t="shared" si="11"/>
        <v>81540</v>
      </c>
      <c r="T116" s="12">
        <f>VLOOKUP(S116,Parameters!$B$40:$C$44,2,1)</f>
        <v>0.35</v>
      </c>
      <c r="U116" s="52">
        <f t="shared" si="12"/>
        <v>28539</v>
      </c>
      <c r="V116" s="12">
        <f>LEFT(Parameters!$B$59,4)*VLOOKUP(Q116,Parameters!$B$61:$C$62,2,0)+MID(Parameters!$B$59,9,4)*ABS(H116)</f>
        <v>1.4414267798428242E-2</v>
      </c>
      <c r="W116" s="43">
        <f t="shared" si="13"/>
        <v>172971.2135811389</v>
      </c>
      <c r="Y116" s="74">
        <f>MAX(V116,IF(Q116="Unsecured",Parameters!$C$67,Parameters!$C$68))</f>
        <v>1.4999999999999999E-2</v>
      </c>
      <c r="Z116" s="43">
        <f t="shared" si="14"/>
        <v>180000</v>
      </c>
      <c r="AB116" s="74" t="str">
        <f t="shared" si="15"/>
        <v>OK</v>
      </c>
      <c r="AC116" s="43" t="str">
        <f t="shared" si="8"/>
        <v>OK</v>
      </c>
    </row>
    <row r="117" spans="2:29" x14ac:dyDescent="0.35">
      <c r="B117" s="15" t="str">
        <f>Revised_Data!B117</f>
        <v>FOWLER</v>
      </c>
      <c r="C117" s="11">
        <f>Revised_Data!C117</f>
        <v>44</v>
      </c>
      <c r="D117" s="10" t="str">
        <f>Revised_Data!D117</f>
        <v>F</v>
      </c>
      <c r="E117" s="10" t="str">
        <f>Revised_Data!E117</f>
        <v>Personal Loan</v>
      </c>
      <c r="F117" s="11">
        <f>Revised_Data!F117</f>
        <v>9000000</v>
      </c>
      <c r="G117" s="12" t="str">
        <f>Revised_Data!G117</f>
        <v>No</v>
      </c>
      <c r="H117" s="77">
        <f>Revised_Data!H117</f>
        <v>-2.3284912571487983</v>
      </c>
      <c r="J117" s="74">
        <f>Parameters!$C$3</f>
        <v>7.0000000000000007E-2</v>
      </c>
      <c r="K117" s="74">
        <f>VLOOKUP(E117,Parameters!$B$5:$C$8,2,0)</f>
        <v>0.1</v>
      </c>
      <c r="L117" s="74">
        <f>IF(F117&lt;=Parameters!$A$10,Parameters!$C$10,IF(F117&lt;=Parameters!$A$11,Parameters!$C$11,Parameters!$C$11+INT((F117-Parameters!$A$11)/Parameters!$A$12)*Parameters!$C$12))</f>
        <v>0</v>
      </c>
      <c r="M117" s="74">
        <f>VLOOKUP(G117,Parameters!$B$14:$C$15,2,0)</f>
        <v>0</v>
      </c>
      <c r="N117" s="72">
        <f t="shared" si="9"/>
        <v>0.17</v>
      </c>
      <c r="P117" s="9">
        <f t="shared" si="10"/>
        <v>1530000</v>
      </c>
      <c r="Q117" s="10" t="str">
        <f>VLOOKUP(E117,Parameters!$B$51:$C$54,2,0)</f>
        <v>Unsecured</v>
      </c>
      <c r="R117" s="50">
        <f>VLOOKUP(C117,Parameters!$E$4:$G$47,IF(D117="M",2,3),0)</f>
        <v>5.3079999999999998</v>
      </c>
      <c r="S117" s="11">
        <f t="shared" si="11"/>
        <v>47772</v>
      </c>
      <c r="T117" s="12">
        <f>VLOOKUP(S117,Parameters!$B$40:$C$44,2,1)</f>
        <v>0.375</v>
      </c>
      <c r="U117" s="52">
        <f t="shared" si="12"/>
        <v>17914.5</v>
      </c>
      <c r="V117" s="12">
        <f>LEFT(Parameters!$B$59,4)*VLOOKUP(Q117,Parameters!$B$61:$C$62,2,0)+MID(Parameters!$B$59,9,4)*ABS(H117)</f>
        <v>4.3284912571487984E-2</v>
      </c>
      <c r="W117" s="43">
        <f t="shared" si="13"/>
        <v>389564.21314339183</v>
      </c>
      <c r="Y117" s="74">
        <f>MAX(V117,IF(Q117="Unsecured",Parameters!$C$67,Parameters!$C$68))</f>
        <v>4.3284912571487984E-2</v>
      </c>
      <c r="Z117" s="43">
        <f t="shared" si="14"/>
        <v>389564.21314339183</v>
      </c>
      <c r="AB117" s="74" t="str">
        <f t="shared" si="15"/>
        <v>OK</v>
      </c>
      <c r="AC117" s="43" t="str">
        <f t="shared" si="8"/>
        <v>OK</v>
      </c>
    </row>
    <row r="118" spans="2:29" x14ac:dyDescent="0.35">
      <c r="B118" s="15" t="str">
        <f>Revised_Data!B118</f>
        <v>FOX</v>
      </c>
      <c r="C118" s="11">
        <f>Revised_Data!C118</f>
        <v>42</v>
      </c>
      <c r="D118" s="10" t="str">
        <f>Revised_Data!D118</f>
        <v>F</v>
      </c>
      <c r="E118" s="10" t="str">
        <f>Revised_Data!E118</f>
        <v>Home Loan</v>
      </c>
      <c r="F118" s="11">
        <f>Revised_Data!F118</f>
        <v>11000000</v>
      </c>
      <c r="G118" s="12" t="str">
        <f>Revised_Data!G118</f>
        <v>No</v>
      </c>
      <c r="H118" s="77">
        <f>Revised_Data!H118</f>
        <v>-1.3469257811377966</v>
      </c>
      <c r="J118" s="74">
        <f>Parameters!$C$3</f>
        <v>7.0000000000000007E-2</v>
      </c>
      <c r="K118" s="74">
        <f>VLOOKUP(E118,Parameters!$B$5:$C$8,2,0)</f>
        <v>0.04</v>
      </c>
      <c r="L118" s="74">
        <f>IF(F118&lt;=Parameters!$A$10,Parameters!$C$10,IF(F118&lt;=Parameters!$A$11,Parameters!$C$11,Parameters!$C$11+INT((F118-Parameters!$A$11)/Parameters!$A$12)*Parameters!$C$12))</f>
        <v>6.0000000000000001E-3</v>
      </c>
      <c r="M118" s="74">
        <f>VLOOKUP(G118,Parameters!$B$14:$C$15,2,0)</f>
        <v>0</v>
      </c>
      <c r="N118" s="72">
        <f t="shared" si="9"/>
        <v>0.10400000000000001</v>
      </c>
      <c r="P118" s="9">
        <f t="shared" si="10"/>
        <v>1144000</v>
      </c>
      <c r="Q118" s="10" t="str">
        <f>VLOOKUP(E118,Parameters!$B$51:$C$54,2,0)</f>
        <v>Secured</v>
      </c>
      <c r="R118" s="50">
        <f>VLOOKUP(C118,Parameters!$E$4:$G$47,IF(D118="M",2,3),0)</f>
        <v>5.0529999999999999</v>
      </c>
      <c r="S118" s="11">
        <f t="shared" si="11"/>
        <v>55583</v>
      </c>
      <c r="T118" s="12">
        <f>VLOOKUP(S118,Parameters!$B$40:$C$44,2,1)</f>
        <v>0.375</v>
      </c>
      <c r="U118" s="52">
        <f t="shared" si="12"/>
        <v>20843.625</v>
      </c>
      <c r="V118" s="12">
        <f>LEFT(Parameters!$B$59,4)*VLOOKUP(Q118,Parameters!$B$61:$C$62,2,0)+MID(Parameters!$B$59,9,4)*ABS(H118)</f>
        <v>2.3469257811377965E-2</v>
      </c>
      <c r="W118" s="43">
        <f t="shared" si="13"/>
        <v>258161.83592515762</v>
      </c>
      <c r="Y118" s="74">
        <f>MAX(V118,IF(Q118="Unsecured",Parameters!$C$67,Parameters!$C$68))</f>
        <v>2.3469257811377965E-2</v>
      </c>
      <c r="Z118" s="43">
        <f t="shared" si="14"/>
        <v>258161.83592515762</v>
      </c>
      <c r="AB118" s="74" t="str">
        <f t="shared" si="15"/>
        <v>OK</v>
      </c>
      <c r="AC118" s="43" t="str">
        <f t="shared" si="8"/>
        <v>OK</v>
      </c>
    </row>
    <row r="119" spans="2:29" x14ac:dyDescent="0.35">
      <c r="B119" s="15" t="str">
        <f>Revised_Data!B119</f>
        <v>FRANKLIN</v>
      </c>
      <c r="C119" s="11">
        <f>Revised_Data!C119</f>
        <v>18</v>
      </c>
      <c r="D119" s="10" t="str">
        <f>Revised_Data!D119</f>
        <v>M</v>
      </c>
      <c r="E119" s="10" t="str">
        <f>Revised_Data!E119</f>
        <v>Education Loan</v>
      </c>
      <c r="F119" s="11">
        <f>Revised_Data!F119</f>
        <v>8000000</v>
      </c>
      <c r="G119" s="12" t="str">
        <f>Revised_Data!G119</f>
        <v>No</v>
      </c>
      <c r="H119" s="77">
        <f>Revised_Data!H119</f>
        <v>-1.072529141140143</v>
      </c>
      <c r="J119" s="74">
        <f>Parameters!$C$3</f>
        <v>7.0000000000000007E-2</v>
      </c>
      <c r="K119" s="74">
        <f>VLOOKUP(E119,Parameters!$B$5:$C$8,2,0)</f>
        <v>0.08</v>
      </c>
      <c r="L119" s="74">
        <f>IF(F119&lt;=Parameters!$A$10,Parameters!$C$10,IF(F119&lt;=Parameters!$A$11,Parameters!$C$11,Parameters!$C$11+INT((F119-Parameters!$A$11)/Parameters!$A$12)*Parameters!$C$12))</f>
        <v>0</v>
      </c>
      <c r="M119" s="74">
        <f>VLOOKUP(G119,Parameters!$B$14:$C$15,2,0)</f>
        <v>0</v>
      </c>
      <c r="N119" s="72">
        <f t="shared" si="9"/>
        <v>0.15000000000000002</v>
      </c>
      <c r="P119" s="9">
        <f t="shared" si="10"/>
        <v>1200000.0000000002</v>
      </c>
      <c r="Q119" s="10" t="str">
        <f>VLOOKUP(E119,Parameters!$B$51:$C$54,2,0)</f>
        <v>Unsecured</v>
      </c>
      <c r="R119" s="50">
        <f>VLOOKUP(C119,Parameters!$E$4:$G$47,IF(D119="M",2,3),0)</f>
        <v>3.01</v>
      </c>
      <c r="S119" s="11">
        <f t="shared" si="11"/>
        <v>24080</v>
      </c>
      <c r="T119" s="12">
        <f>VLOOKUP(S119,Parameters!$B$40:$C$44,2,1)</f>
        <v>0.4</v>
      </c>
      <c r="U119" s="52">
        <f t="shared" si="12"/>
        <v>9632</v>
      </c>
      <c r="V119" s="12">
        <f>LEFT(Parameters!$B$59,4)*VLOOKUP(Q119,Parameters!$B$61:$C$62,2,0)+MID(Parameters!$B$59,9,4)*ABS(H119)</f>
        <v>3.0725291411401429E-2</v>
      </c>
      <c r="W119" s="43">
        <f t="shared" si="13"/>
        <v>245802.33129121142</v>
      </c>
      <c r="Y119" s="74">
        <f>MAX(V119,IF(Q119="Unsecured",Parameters!$C$67,Parameters!$C$68))</f>
        <v>3.0725291411401429E-2</v>
      </c>
      <c r="Z119" s="43">
        <f t="shared" si="14"/>
        <v>245802.33129121142</v>
      </c>
      <c r="AB119" s="74" t="str">
        <f t="shared" si="15"/>
        <v>OK</v>
      </c>
      <c r="AC119" s="43" t="str">
        <f t="shared" si="8"/>
        <v>OK</v>
      </c>
    </row>
    <row r="120" spans="2:29" x14ac:dyDescent="0.35">
      <c r="B120" s="15" t="str">
        <f>Revised_Data!B120</f>
        <v>FRAZIER</v>
      </c>
      <c r="C120" s="11">
        <f>Revised_Data!C120</f>
        <v>49</v>
      </c>
      <c r="D120" s="10" t="str">
        <f>Revised_Data!D120</f>
        <v>F</v>
      </c>
      <c r="E120" s="10" t="str">
        <f>Revised_Data!E120</f>
        <v>Home Loan</v>
      </c>
      <c r="F120" s="11">
        <f>Revised_Data!F120</f>
        <v>10000000</v>
      </c>
      <c r="G120" s="12" t="str">
        <f>Revised_Data!G120</f>
        <v>No</v>
      </c>
      <c r="H120" s="77">
        <f>Revised_Data!H120</f>
        <v>-0.50599061744239104</v>
      </c>
      <c r="J120" s="74">
        <f>Parameters!$C$3</f>
        <v>7.0000000000000007E-2</v>
      </c>
      <c r="K120" s="74">
        <f>VLOOKUP(E120,Parameters!$B$5:$C$8,2,0)</f>
        <v>0.04</v>
      </c>
      <c r="L120" s="74">
        <f>IF(F120&lt;=Parameters!$A$10,Parameters!$C$10,IF(F120&lt;=Parameters!$A$11,Parameters!$C$11,Parameters!$C$11+INT((F120-Parameters!$A$11)/Parameters!$A$12)*Parameters!$C$12))</f>
        <v>5.0000000000000001E-3</v>
      </c>
      <c r="M120" s="74">
        <f>VLOOKUP(G120,Parameters!$B$14:$C$15,2,0)</f>
        <v>0</v>
      </c>
      <c r="N120" s="72">
        <f t="shared" si="9"/>
        <v>0.10500000000000001</v>
      </c>
      <c r="P120" s="9">
        <f t="shared" si="10"/>
        <v>1050000</v>
      </c>
      <c r="Q120" s="10" t="str">
        <f>VLOOKUP(E120,Parameters!$B$51:$C$54,2,0)</f>
        <v>Secured</v>
      </c>
      <c r="R120" s="50">
        <f>VLOOKUP(C120,Parameters!$E$4:$G$47,IF(D120="M",2,3),0)</f>
        <v>6.0049999999999999</v>
      </c>
      <c r="S120" s="11">
        <f t="shared" si="11"/>
        <v>60050</v>
      </c>
      <c r="T120" s="12">
        <f>VLOOKUP(S120,Parameters!$B$40:$C$44,2,1)</f>
        <v>0.35</v>
      </c>
      <c r="U120" s="52">
        <f t="shared" si="12"/>
        <v>21017.5</v>
      </c>
      <c r="V120" s="12">
        <f>LEFT(Parameters!$B$59,4)*VLOOKUP(Q120,Parameters!$B$61:$C$62,2,0)+MID(Parameters!$B$59,9,4)*ABS(H120)</f>
        <v>1.5059906174423911E-2</v>
      </c>
      <c r="W120" s="43">
        <f t="shared" si="13"/>
        <v>150599.06174423909</v>
      </c>
      <c r="Y120" s="74">
        <f>MAX(V120,IF(Q120="Unsecured",Parameters!$C$67,Parameters!$C$68))</f>
        <v>1.5059906174423911E-2</v>
      </c>
      <c r="Z120" s="43">
        <f t="shared" si="14"/>
        <v>150599.06174423909</v>
      </c>
      <c r="AB120" s="74" t="str">
        <f t="shared" si="15"/>
        <v>OK</v>
      </c>
      <c r="AC120" s="43" t="str">
        <f t="shared" si="8"/>
        <v>OK</v>
      </c>
    </row>
    <row r="121" spans="2:29" x14ac:dyDescent="0.35">
      <c r="B121" s="15" t="str">
        <f>Revised_Data!B121</f>
        <v>FREEMAN</v>
      </c>
      <c r="C121" s="11">
        <f>Revised_Data!C121</f>
        <v>33</v>
      </c>
      <c r="D121" s="10" t="str">
        <f>Revised_Data!D121</f>
        <v>F</v>
      </c>
      <c r="E121" s="10" t="str">
        <f>Revised_Data!E121</f>
        <v>Home Loan</v>
      </c>
      <c r="F121" s="11">
        <f>Revised_Data!F121</f>
        <v>12000000</v>
      </c>
      <c r="G121" s="12" t="str">
        <f>Revised_Data!G121</f>
        <v>No</v>
      </c>
      <c r="H121" s="77">
        <f>Revised_Data!H121</f>
        <v>-1.7731390893321435</v>
      </c>
      <c r="J121" s="74">
        <f>Parameters!$C$3</f>
        <v>7.0000000000000007E-2</v>
      </c>
      <c r="K121" s="74">
        <f>VLOOKUP(E121,Parameters!$B$5:$C$8,2,0)</f>
        <v>0.04</v>
      </c>
      <c r="L121" s="74">
        <f>IF(F121&lt;=Parameters!$A$10,Parameters!$C$10,IF(F121&lt;=Parameters!$A$11,Parameters!$C$11,Parameters!$C$11+INT((F121-Parameters!$A$11)/Parameters!$A$12)*Parameters!$C$12))</f>
        <v>7.0000000000000001E-3</v>
      </c>
      <c r="M121" s="74">
        <f>VLOOKUP(G121,Parameters!$B$14:$C$15,2,0)</f>
        <v>0</v>
      </c>
      <c r="N121" s="72">
        <f t="shared" si="9"/>
        <v>0.10300000000000001</v>
      </c>
      <c r="P121" s="9">
        <f t="shared" si="10"/>
        <v>1236000</v>
      </c>
      <c r="Q121" s="10" t="str">
        <f>VLOOKUP(E121,Parameters!$B$51:$C$54,2,0)</f>
        <v>Secured</v>
      </c>
      <c r="R121" s="50">
        <f>VLOOKUP(C121,Parameters!$E$4:$G$47,IF(D121="M",2,3),0)</f>
        <v>4.0469999999999997</v>
      </c>
      <c r="S121" s="11">
        <f t="shared" si="11"/>
        <v>48564</v>
      </c>
      <c r="T121" s="12">
        <f>VLOOKUP(S121,Parameters!$B$40:$C$44,2,1)</f>
        <v>0.375</v>
      </c>
      <c r="U121" s="52">
        <f t="shared" si="12"/>
        <v>18211.5</v>
      </c>
      <c r="V121" s="12">
        <f>LEFT(Parameters!$B$59,4)*VLOOKUP(Q121,Parameters!$B$61:$C$62,2,0)+MID(Parameters!$B$59,9,4)*ABS(H121)</f>
        <v>2.7731390893321432E-2</v>
      </c>
      <c r="W121" s="43">
        <f t="shared" si="13"/>
        <v>332776.69071985717</v>
      </c>
      <c r="Y121" s="74">
        <f>MAX(V121,IF(Q121="Unsecured",Parameters!$C$67,Parameters!$C$68))</f>
        <v>2.7731390893321432E-2</v>
      </c>
      <c r="Z121" s="43">
        <f t="shared" si="14"/>
        <v>332776.69071985717</v>
      </c>
      <c r="AB121" s="74" t="str">
        <f t="shared" si="15"/>
        <v>OK</v>
      </c>
      <c r="AC121" s="43" t="str">
        <f t="shared" si="8"/>
        <v>OK</v>
      </c>
    </row>
    <row r="122" spans="2:29" x14ac:dyDescent="0.35">
      <c r="B122" s="15" t="str">
        <f>Revised_Data!B122</f>
        <v>FUENTES</v>
      </c>
      <c r="C122" s="11">
        <f>Revised_Data!C122</f>
        <v>27</v>
      </c>
      <c r="D122" s="10" t="str">
        <f>Revised_Data!D122</f>
        <v>F</v>
      </c>
      <c r="E122" s="10" t="str">
        <f>Revised_Data!E122</f>
        <v>Vehicle Loan</v>
      </c>
      <c r="F122" s="11">
        <f>Revised_Data!F122</f>
        <v>12000000</v>
      </c>
      <c r="G122" s="12" t="str">
        <f>Revised_Data!G122</f>
        <v>No</v>
      </c>
      <c r="H122" s="77">
        <f>Revised_Data!H122</f>
        <v>-0.59533148410022163</v>
      </c>
      <c r="J122" s="74">
        <f>Parameters!$C$3</f>
        <v>7.0000000000000007E-2</v>
      </c>
      <c r="K122" s="74">
        <f>VLOOKUP(E122,Parameters!$B$5:$C$8,2,0)</f>
        <v>0.06</v>
      </c>
      <c r="L122" s="74">
        <f>IF(F122&lt;=Parameters!$A$10,Parameters!$C$10,IF(F122&lt;=Parameters!$A$11,Parameters!$C$11,Parameters!$C$11+INT((F122-Parameters!$A$11)/Parameters!$A$12)*Parameters!$C$12))</f>
        <v>7.0000000000000001E-3</v>
      </c>
      <c r="M122" s="74">
        <f>VLOOKUP(G122,Parameters!$B$14:$C$15,2,0)</f>
        <v>0</v>
      </c>
      <c r="N122" s="72">
        <f t="shared" si="9"/>
        <v>0.123</v>
      </c>
      <c r="P122" s="9">
        <f t="shared" si="10"/>
        <v>1476000</v>
      </c>
      <c r="Q122" s="10" t="str">
        <f>VLOOKUP(E122,Parameters!$B$51:$C$54,2,0)</f>
        <v>Secured</v>
      </c>
      <c r="R122" s="50">
        <f>VLOOKUP(C122,Parameters!$E$4:$G$47,IF(D122="M",2,3),0)</f>
        <v>3.49</v>
      </c>
      <c r="S122" s="11">
        <f t="shared" si="11"/>
        <v>41880</v>
      </c>
      <c r="T122" s="12">
        <f>VLOOKUP(S122,Parameters!$B$40:$C$44,2,1)</f>
        <v>0.375</v>
      </c>
      <c r="U122" s="52">
        <f t="shared" si="12"/>
        <v>15705</v>
      </c>
      <c r="V122" s="12">
        <f>LEFT(Parameters!$B$59,4)*VLOOKUP(Q122,Parameters!$B$61:$C$62,2,0)+MID(Parameters!$B$59,9,4)*ABS(H122)</f>
        <v>1.5953314841002215E-2</v>
      </c>
      <c r="W122" s="43">
        <f t="shared" si="13"/>
        <v>191439.77809202659</v>
      </c>
      <c r="Y122" s="74">
        <f>MAX(V122,IF(Q122="Unsecured",Parameters!$C$67,Parameters!$C$68))</f>
        <v>1.5953314841002215E-2</v>
      </c>
      <c r="Z122" s="43">
        <f t="shared" si="14"/>
        <v>191439.77809202659</v>
      </c>
      <c r="AB122" s="74" t="str">
        <f t="shared" si="15"/>
        <v>OK</v>
      </c>
      <c r="AC122" s="43" t="str">
        <f t="shared" si="8"/>
        <v>OK</v>
      </c>
    </row>
    <row r="123" spans="2:29" x14ac:dyDescent="0.35">
      <c r="B123" s="15" t="str">
        <f>Revised_Data!B123</f>
        <v>FULLER</v>
      </c>
      <c r="C123" s="11">
        <f>Revised_Data!C123</f>
        <v>50</v>
      </c>
      <c r="D123" s="10" t="str">
        <f>Revised_Data!D123</f>
        <v>F</v>
      </c>
      <c r="E123" s="10" t="str">
        <f>Revised_Data!E123</f>
        <v>Vehicle Loan</v>
      </c>
      <c r="F123" s="11">
        <f>Revised_Data!F123</f>
        <v>11000000</v>
      </c>
      <c r="G123" s="12" t="str">
        <f>Revised_Data!G123</f>
        <v>No</v>
      </c>
      <c r="H123" s="77">
        <f>Revised_Data!H123</f>
        <v>-0.36923144074847331</v>
      </c>
      <c r="J123" s="74">
        <f>Parameters!$C$3</f>
        <v>7.0000000000000007E-2</v>
      </c>
      <c r="K123" s="74">
        <f>VLOOKUP(E123,Parameters!$B$5:$C$8,2,0)</f>
        <v>0.06</v>
      </c>
      <c r="L123" s="74">
        <f>IF(F123&lt;=Parameters!$A$10,Parameters!$C$10,IF(F123&lt;=Parameters!$A$11,Parameters!$C$11,Parameters!$C$11+INT((F123-Parameters!$A$11)/Parameters!$A$12)*Parameters!$C$12))</f>
        <v>6.0000000000000001E-3</v>
      </c>
      <c r="M123" s="74">
        <f>VLOOKUP(G123,Parameters!$B$14:$C$15,2,0)</f>
        <v>0</v>
      </c>
      <c r="N123" s="72">
        <f t="shared" si="9"/>
        <v>0.124</v>
      </c>
      <c r="P123" s="9">
        <f t="shared" si="10"/>
        <v>1364000</v>
      </c>
      <c r="Q123" s="10" t="str">
        <f>VLOOKUP(E123,Parameters!$B$51:$C$54,2,0)</f>
        <v>Secured</v>
      </c>
      <c r="R123" s="50">
        <f>VLOOKUP(C123,Parameters!$E$4:$G$47,IF(D123="M",2,3),0)</f>
        <v>6.157</v>
      </c>
      <c r="S123" s="11">
        <f t="shared" si="11"/>
        <v>67727</v>
      </c>
      <c r="T123" s="12">
        <f>VLOOKUP(S123,Parameters!$B$40:$C$44,2,1)</f>
        <v>0.35</v>
      </c>
      <c r="U123" s="52">
        <f t="shared" si="12"/>
        <v>23704.449999999997</v>
      </c>
      <c r="V123" s="12">
        <f>LEFT(Parameters!$B$59,4)*VLOOKUP(Q123,Parameters!$B$61:$C$62,2,0)+MID(Parameters!$B$59,9,4)*ABS(H123)</f>
        <v>1.3692314407484734E-2</v>
      </c>
      <c r="W123" s="43">
        <f t="shared" si="13"/>
        <v>150615.45848233206</v>
      </c>
      <c r="Y123" s="74">
        <f>MAX(V123,IF(Q123="Unsecured",Parameters!$C$67,Parameters!$C$68))</f>
        <v>1.4999999999999999E-2</v>
      </c>
      <c r="Z123" s="43">
        <f t="shared" si="14"/>
        <v>165000</v>
      </c>
      <c r="AB123" s="74" t="str">
        <f t="shared" si="15"/>
        <v>OK</v>
      </c>
      <c r="AC123" s="43" t="str">
        <f t="shared" si="8"/>
        <v>OK</v>
      </c>
    </row>
    <row r="124" spans="2:29" x14ac:dyDescent="0.35">
      <c r="B124" s="15" t="str">
        <f>Revised_Data!B124</f>
        <v>GARDNER</v>
      </c>
      <c r="C124" s="11">
        <f>Revised_Data!C124</f>
        <v>29</v>
      </c>
      <c r="D124" s="10" t="str">
        <f>Revised_Data!D124</f>
        <v>F</v>
      </c>
      <c r="E124" s="10" t="str">
        <f>Revised_Data!E124</f>
        <v>Home Loan</v>
      </c>
      <c r="F124" s="11">
        <f>Revised_Data!F124</f>
        <v>13000000</v>
      </c>
      <c r="G124" s="12" t="str">
        <f>Revised_Data!G124</f>
        <v>No</v>
      </c>
      <c r="H124" s="77">
        <f>Revised_Data!H124</f>
        <v>1.3716519374002896</v>
      </c>
      <c r="J124" s="74">
        <f>Parameters!$C$3</f>
        <v>7.0000000000000007E-2</v>
      </c>
      <c r="K124" s="74">
        <f>VLOOKUP(E124,Parameters!$B$5:$C$8,2,0)</f>
        <v>0.04</v>
      </c>
      <c r="L124" s="74">
        <f>IF(F124&lt;=Parameters!$A$10,Parameters!$C$10,IF(F124&lt;=Parameters!$A$11,Parameters!$C$11,Parameters!$C$11+INT((F124-Parameters!$A$11)/Parameters!$A$12)*Parameters!$C$12))</f>
        <v>8.0000000000000002E-3</v>
      </c>
      <c r="M124" s="74">
        <f>VLOOKUP(G124,Parameters!$B$14:$C$15,2,0)</f>
        <v>0</v>
      </c>
      <c r="N124" s="72">
        <f t="shared" si="9"/>
        <v>0.10200000000000001</v>
      </c>
      <c r="P124" s="9">
        <f t="shared" si="10"/>
        <v>1326000</v>
      </c>
      <c r="Q124" s="10" t="str">
        <f>VLOOKUP(E124,Parameters!$B$51:$C$54,2,0)</f>
        <v>Secured</v>
      </c>
      <c r="R124" s="50">
        <f>VLOOKUP(C124,Parameters!$E$4:$G$47,IF(D124="M",2,3),0)</f>
        <v>3.6659999999999999</v>
      </c>
      <c r="S124" s="11">
        <f t="shared" si="11"/>
        <v>47658</v>
      </c>
      <c r="T124" s="12">
        <f>VLOOKUP(S124,Parameters!$B$40:$C$44,2,1)</f>
        <v>0.375</v>
      </c>
      <c r="U124" s="52">
        <f t="shared" si="12"/>
        <v>17871.75</v>
      </c>
      <c r="V124" s="12">
        <f>LEFT(Parameters!$B$59,4)*VLOOKUP(Q124,Parameters!$B$61:$C$62,2,0)+MID(Parameters!$B$59,9,4)*ABS(H124)</f>
        <v>2.3716519374002897E-2</v>
      </c>
      <c r="W124" s="43">
        <f t="shared" si="13"/>
        <v>308314.75186203764</v>
      </c>
      <c r="Y124" s="74">
        <f>MAX(V124,IF(Q124="Unsecured",Parameters!$C$67,Parameters!$C$68))</f>
        <v>2.3716519374002897E-2</v>
      </c>
      <c r="Z124" s="43">
        <f t="shared" si="14"/>
        <v>308314.75186203764</v>
      </c>
      <c r="AB124" s="74" t="str">
        <f t="shared" si="15"/>
        <v>OK</v>
      </c>
      <c r="AC124" s="43" t="str">
        <f t="shared" si="8"/>
        <v>OK</v>
      </c>
    </row>
    <row r="125" spans="2:29" x14ac:dyDescent="0.35">
      <c r="B125" s="15" t="str">
        <f>Revised_Data!B125</f>
        <v>GARRETT</v>
      </c>
      <c r="C125" s="11">
        <f>Revised_Data!C125</f>
        <v>45</v>
      </c>
      <c r="D125" s="10" t="str">
        <f>Revised_Data!D125</f>
        <v>M</v>
      </c>
      <c r="E125" s="10" t="str">
        <f>Revised_Data!E125</f>
        <v>Home Loan</v>
      </c>
      <c r="F125" s="11">
        <f>Revised_Data!F125</f>
        <v>9000000</v>
      </c>
      <c r="G125" s="12" t="str">
        <f>Revised_Data!G125</f>
        <v>No</v>
      </c>
      <c r="H125" s="77">
        <f>Revised_Data!H125</f>
        <v>0.33910244691132069</v>
      </c>
      <c r="J125" s="74">
        <f>Parameters!$C$3</f>
        <v>7.0000000000000007E-2</v>
      </c>
      <c r="K125" s="74">
        <f>VLOOKUP(E125,Parameters!$B$5:$C$8,2,0)</f>
        <v>0.04</v>
      </c>
      <c r="L125" s="74">
        <f>IF(F125&lt;=Parameters!$A$10,Parameters!$C$10,IF(F125&lt;=Parameters!$A$11,Parameters!$C$11,Parameters!$C$11+INT((F125-Parameters!$A$11)/Parameters!$A$12)*Parameters!$C$12))</f>
        <v>0</v>
      </c>
      <c r="M125" s="74">
        <f>VLOOKUP(G125,Parameters!$B$14:$C$15,2,0)</f>
        <v>0</v>
      </c>
      <c r="N125" s="72">
        <f t="shared" si="9"/>
        <v>0.11000000000000001</v>
      </c>
      <c r="P125" s="9">
        <f t="shared" si="10"/>
        <v>990000.00000000012</v>
      </c>
      <c r="Q125" s="10" t="str">
        <f>VLOOKUP(E125,Parameters!$B$51:$C$54,2,0)</f>
        <v>Secured</v>
      </c>
      <c r="R125" s="50">
        <f>VLOOKUP(C125,Parameters!$E$4:$G$47,IF(D125="M",2,3),0)</f>
        <v>5.859</v>
      </c>
      <c r="S125" s="11">
        <f t="shared" si="11"/>
        <v>52731</v>
      </c>
      <c r="T125" s="12">
        <f>VLOOKUP(S125,Parameters!$B$40:$C$44,2,1)</f>
        <v>0.375</v>
      </c>
      <c r="U125" s="52">
        <f t="shared" si="12"/>
        <v>19774.125</v>
      </c>
      <c r="V125" s="12">
        <f>LEFT(Parameters!$B$59,4)*VLOOKUP(Q125,Parameters!$B$61:$C$62,2,0)+MID(Parameters!$B$59,9,4)*ABS(H125)</f>
        <v>1.3391024469113208E-2</v>
      </c>
      <c r="W125" s="43">
        <f t="shared" si="13"/>
        <v>120519.22022201888</v>
      </c>
      <c r="Y125" s="74">
        <f>MAX(V125,IF(Q125="Unsecured",Parameters!$C$67,Parameters!$C$68))</f>
        <v>1.4999999999999999E-2</v>
      </c>
      <c r="Z125" s="43">
        <f t="shared" si="14"/>
        <v>135000</v>
      </c>
      <c r="AB125" s="74" t="str">
        <f t="shared" si="15"/>
        <v>OK</v>
      </c>
      <c r="AC125" s="43" t="str">
        <f t="shared" si="8"/>
        <v>OK</v>
      </c>
    </row>
    <row r="126" spans="2:29" x14ac:dyDescent="0.35">
      <c r="B126" s="15" t="str">
        <f>Revised_Data!B126</f>
        <v>GARZA</v>
      </c>
      <c r="C126" s="11">
        <f>Revised_Data!C126</f>
        <v>31</v>
      </c>
      <c r="D126" s="10" t="str">
        <f>Revised_Data!D126</f>
        <v>M</v>
      </c>
      <c r="E126" s="10" t="str">
        <f>Revised_Data!E126</f>
        <v>Home Loan</v>
      </c>
      <c r="F126" s="11">
        <f>Revised_Data!F126</f>
        <v>10000000</v>
      </c>
      <c r="G126" s="12" t="str">
        <f>Revised_Data!G126</f>
        <v>No</v>
      </c>
      <c r="H126" s="77">
        <f>Revised_Data!H126</f>
        <v>1.681873985663036</v>
      </c>
      <c r="J126" s="74">
        <f>Parameters!$C$3</f>
        <v>7.0000000000000007E-2</v>
      </c>
      <c r="K126" s="74">
        <f>VLOOKUP(E126,Parameters!$B$5:$C$8,2,0)</f>
        <v>0.04</v>
      </c>
      <c r="L126" s="74">
        <f>IF(F126&lt;=Parameters!$A$10,Parameters!$C$10,IF(F126&lt;=Parameters!$A$11,Parameters!$C$11,Parameters!$C$11+INT((F126-Parameters!$A$11)/Parameters!$A$12)*Parameters!$C$12))</f>
        <v>5.0000000000000001E-3</v>
      </c>
      <c r="M126" s="74">
        <f>VLOOKUP(G126,Parameters!$B$14:$C$15,2,0)</f>
        <v>0</v>
      </c>
      <c r="N126" s="72">
        <f t="shared" si="9"/>
        <v>0.10500000000000001</v>
      </c>
      <c r="P126" s="9">
        <f t="shared" si="10"/>
        <v>1050000</v>
      </c>
      <c r="Q126" s="10" t="str">
        <f>VLOOKUP(E126,Parameters!$B$51:$C$54,2,0)</f>
        <v>Secured</v>
      </c>
      <c r="R126" s="50">
        <f>VLOOKUP(C126,Parameters!$E$4:$G$47,IF(D126="M",2,3),0)</f>
        <v>4.1494999999999997</v>
      </c>
      <c r="S126" s="11">
        <f t="shared" si="11"/>
        <v>41495</v>
      </c>
      <c r="T126" s="12">
        <f>VLOOKUP(S126,Parameters!$B$40:$C$44,2,1)</f>
        <v>0.375</v>
      </c>
      <c r="U126" s="52">
        <f t="shared" si="12"/>
        <v>15560.625</v>
      </c>
      <c r="V126" s="12">
        <f>LEFT(Parameters!$B$59,4)*VLOOKUP(Q126,Parameters!$B$61:$C$62,2,0)+MID(Parameters!$B$59,9,4)*ABS(H126)</f>
        <v>2.6818739856630358E-2</v>
      </c>
      <c r="W126" s="43">
        <f t="shared" si="13"/>
        <v>268187.3985663036</v>
      </c>
      <c r="Y126" s="74">
        <f>MAX(V126,IF(Q126="Unsecured",Parameters!$C$67,Parameters!$C$68))</f>
        <v>2.6818739856630358E-2</v>
      </c>
      <c r="Z126" s="43">
        <f t="shared" si="14"/>
        <v>268187.3985663036</v>
      </c>
      <c r="AB126" s="74" t="str">
        <f t="shared" si="15"/>
        <v>OK</v>
      </c>
      <c r="AC126" s="43" t="str">
        <f t="shared" si="8"/>
        <v>OK</v>
      </c>
    </row>
    <row r="127" spans="2:29" x14ac:dyDescent="0.35">
      <c r="B127" s="15" t="str">
        <f>Revised_Data!B127</f>
        <v>GEORGE</v>
      </c>
      <c r="C127" s="11">
        <f>Revised_Data!C127</f>
        <v>37</v>
      </c>
      <c r="D127" s="10" t="str">
        <f>Revised_Data!D127</f>
        <v>F</v>
      </c>
      <c r="E127" s="10" t="str">
        <f>Revised_Data!E127</f>
        <v>Personal Loan</v>
      </c>
      <c r="F127" s="11">
        <f>Revised_Data!F127</f>
        <v>12000000</v>
      </c>
      <c r="G127" s="12" t="str">
        <f>Revised_Data!G127</f>
        <v>No</v>
      </c>
      <c r="H127" s="77">
        <f>Revised_Data!H127</f>
        <v>-0.13273569934655757</v>
      </c>
      <c r="J127" s="74">
        <f>Parameters!$C$3</f>
        <v>7.0000000000000007E-2</v>
      </c>
      <c r="K127" s="74">
        <f>VLOOKUP(E127,Parameters!$B$5:$C$8,2,0)</f>
        <v>0.1</v>
      </c>
      <c r="L127" s="74">
        <f>IF(F127&lt;=Parameters!$A$10,Parameters!$C$10,IF(F127&lt;=Parameters!$A$11,Parameters!$C$11,Parameters!$C$11+INT((F127-Parameters!$A$11)/Parameters!$A$12)*Parameters!$C$12))</f>
        <v>7.0000000000000001E-3</v>
      </c>
      <c r="M127" s="74">
        <f>VLOOKUP(G127,Parameters!$B$14:$C$15,2,0)</f>
        <v>0</v>
      </c>
      <c r="N127" s="72">
        <f t="shared" si="9"/>
        <v>0.16300000000000001</v>
      </c>
      <c r="P127" s="9">
        <f t="shared" si="10"/>
        <v>1956000</v>
      </c>
      <c r="Q127" s="10" t="str">
        <f>VLOOKUP(E127,Parameters!$B$51:$C$54,2,0)</f>
        <v>Unsecured</v>
      </c>
      <c r="R127" s="50">
        <f>VLOOKUP(C127,Parameters!$E$4:$G$47,IF(D127="M",2,3),0)</f>
        <v>4.4669999999999996</v>
      </c>
      <c r="S127" s="11">
        <f t="shared" si="11"/>
        <v>53603.999999999993</v>
      </c>
      <c r="T127" s="12">
        <f>VLOOKUP(S127,Parameters!$B$40:$C$44,2,1)</f>
        <v>0.375</v>
      </c>
      <c r="U127" s="52">
        <f t="shared" si="12"/>
        <v>20101.499999999996</v>
      </c>
      <c r="V127" s="12">
        <f>LEFT(Parameters!$B$59,4)*VLOOKUP(Q127,Parameters!$B$61:$C$62,2,0)+MID(Parameters!$B$59,9,4)*ABS(H127)</f>
        <v>2.1327356993465576E-2</v>
      </c>
      <c r="W127" s="43">
        <f t="shared" si="13"/>
        <v>255928.2839215869</v>
      </c>
      <c r="Y127" s="74">
        <f>MAX(V127,IF(Q127="Unsecured",Parameters!$C$67,Parameters!$C$68))</f>
        <v>0.03</v>
      </c>
      <c r="Z127" s="43">
        <f t="shared" si="14"/>
        <v>360000</v>
      </c>
      <c r="AB127" s="74" t="str">
        <f t="shared" si="15"/>
        <v>OK</v>
      </c>
      <c r="AC127" s="43" t="str">
        <f t="shared" si="8"/>
        <v>OK</v>
      </c>
    </row>
    <row r="128" spans="2:29" x14ac:dyDescent="0.35">
      <c r="B128" s="15" t="str">
        <f>Revised_Data!B128</f>
        <v>GIBSON</v>
      </c>
      <c r="C128" s="11">
        <f>Revised_Data!C128</f>
        <v>21</v>
      </c>
      <c r="D128" s="10" t="str">
        <f>Revised_Data!D128</f>
        <v>M</v>
      </c>
      <c r="E128" s="10" t="str">
        <f>Revised_Data!E128</f>
        <v>Education Loan</v>
      </c>
      <c r="F128" s="11">
        <f>Revised_Data!F128</f>
        <v>9000000</v>
      </c>
      <c r="G128" s="12" t="str">
        <f>Revised_Data!G128</f>
        <v>No</v>
      </c>
      <c r="H128" s="77">
        <f>Revised_Data!H128</f>
        <v>0.55415321944040186</v>
      </c>
      <c r="J128" s="74">
        <f>Parameters!$C$3</f>
        <v>7.0000000000000007E-2</v>
      </c>
      <c r="K128" s="74">
        <f>VLOOKUP(E128,Parameters!$B$5:$C$8,2,0)</f>
        <v>0.08</v>
      </c>
      <c r="L128" s="74">
        <f>IF(F128&lt;=Parameters!$A$10,Parameters!$C$10,IF(F128&lt;=Parameters!$A$11,Parameters!$C$11,Parameters!$C$11+INT((F128-Parameters!$A$11)/Parameters!$A$12)*Parameters!$C$12))</f>
        <v>0</v>
      </c>
      <c r="M128" s="74">
        <f>VLOOKUP(G128,Parameters!$B$14:$C$15,2,0)</f>
        <v>0</v>
      </c>
      <c r="N128" s="72">
        <f t="shared" si="9"/>
        <v>0.15000000000000002</v>
      </c>
      <c r="P128" s="9">
        <f t="shared" si="10"/>
        <v>1350000.0000000002</v>
      </c>
      <c r="Q128" s="10" t="str">
        <f>VLOOKUP(E128,Parameters!$B$51:$C$54,2,0)</f>
        <v>Unsecured</v>
      </c>
      <c r="R128" s="50">
        <f>VLOOKUP(C128,Parameters!$E$4:$G$47,IF(D128="M",2,3),0)</f>
        <v>3.2410000000000001</v>
      </c>
      <c r="S128" s="11">
        <f t="shared" si="11"/>
        <v>29169</v>
      </c>
      <c r="T128" s="12">
        <f>VLOOKUP(S128,Parameters!$B$40:$C$44,2,1)</f>
        <v>0.4</v>
      </c>
      <c r="U128" s="52">
        <f t="shared" si="12"/>
        <v>11667.6</v>
      </c>
      <c r="V128" s="12">
        <f>LEFT(Parameters!$B$59,4)*VLOOKUP(Q128,Parameters!$B$61:$C$62,2,0)+MID(Parameters!$B$59,9,4)*ABS(H128)</f>
        <v>2.5541532194404019E-2</v>
      </c>
      <c r="W128" s="43">
        <f t="shared" si="13"/>
        <v>229873.78974963617</v>
      </c>
      <c r="Y128" s="74">
        <f>MAX(V128,IF(Q128="Unsecured",Parameters!$C$67,Parameters!$C$68))</f>
        <v>0.03</v>
      </c>
      <c r="Z128" s="43">
        <f t="shared" si="14"/>
        <v>270000</v>
      </c>
      <c r="AB128" s="74" t="str">
        <f t="shared" si="15"/>
        <v>OK</v>
      </c>
      <c r="AC128" s="43" t="str">
        <f t="shared" si="8"/>
        <v>OK</v>
      </c>
    </row>
    <row r="129" spans="2:29" x14ac:dyDescent="0.35">
      <c r="B129" s="15" t="str">
        <f>Revised_Data!B129</f>
        <v>GILBERT</v>
      </c>
      <c r="C129" s="11">
        <f>Revised_Data!C129</f>
        <v>47</v>
      </c>
      <c r="D129" s="10" t="str">
        <f>Revised_Data!D129</f>
        <v>F</v>
      </c>
      <c r="E129" s="10" t="str">
        <f>Revised_Data!E129</f>
        <v>Home Loan</v>
      </c>
      <c r="F129" s="11">
        <f>Revised_Data!F129</f>
        <v>13000000</v>
      </c>
      <c r="G129" s="12" t="str">
        <f>Revised_Data!G129</f>
        <v>No</v>
      </c>
      <c r="H129" s="77">
        <f>Revised_Data!H129</f>
        <v>0.55002326029814375</v>
      </c>
      <c r="J129" s="74">
        <f>Parameters!$C$3</f>
        <v>7.0000000000000007E-2</v>
      </c>
      <c r="K129" s="74">
        <f>VLOOKUP(E129,Parameters!$B$5:$C$8,2,0)</f>
        <v>0.04</v>
      </c>
      <c r="L129" s="74">
        <f>IF(F129&lt;=Parameters!$A$10,Parameters!$C$10,IF(F129&lt;=Parameters!$A$11,Parameters!$C$11,Parameters!$C$11+INT((F129-Parameters!$A$11)/Parameters!$A$12)*Parameters!$C$12))</f>
        <v>8.0000000000000002E-3</v>
      </c>
      <c r="M129" s="74">
        <f>VLOOKUP(G129,Parameters!$B$14:$C$15,2,0)</f>
        <v>0</v>
      </c>
      <c r="N129" s="72">
        <f t="shared" si="9"/>
        <v>0.10200000000000001</v>
      </c>
      <c r="P129" s="9">
        <f t="shared" si="10"/>
        <v>1326000</v>
      </c>
      <c r="Q129" s="10" t="str">
        <f>VLOOKUP(E129,Parameters!$B$51:$C$54,2,0)</f>
        <v>Secured</v>
      </c>
      <c r="R129" s="50">
        <f>VLOOKUP(C129,Parameters!$E$4:$G$47,IF(D129="M",2,3),0)</f>
        <v>5.7160000000000002</v>
      </c>
      <c r="S129" s="11">
        <f t="shared" si="11"/>
        <v>74308</v>
      </c>
      <c r="T129" s="12">
        <f>VLOOKUP(S129,Parameters!$B$40:$C$44,2,1)</f>
        <v>0.35</v>
      </c>
      <c r="U129" s="52">
        <f t="shared" si="12"/>
        <v>26007.8</v>
      </c>
      <c r="V129" s="12">
        <f>LEFT(Parameters!$B$59,4)*VLOOKUP(Q129,Parameters!$B$61:$C$62,2,0)+MID(Parameters!$B$59,9,4)*ABS(H129)</f>
        <v>1.5500232602981438E-2</v>
      </c>
      <c r="W129" s="43">
        <f t="shared" si="13"/>
        <v>201503.0238387587</v>
      </c>
      <c r="Y129" s="74">
        <f>MAX(V129,IF(Q129="Unsecured",Parameters!$C$67,Parameters!$C$68))</f>
        <v>1.5500232602981438E-2</v>
      </c>
      <c r="Z129" s="43">
        <f t="shared" si="14"/>
        <v>201503.0238387587</v>
      </c>
      <c r="AB129" s="74" t="str">
        <f t="shared" si="15"/>
        <v>OK</v>
      </c>
      <c r="AC129" s="43" t="str">
        <f t="shared" si="8"/>
        <v>OK</v>
      </c>
    </row>
    <row r="130" spans="2:29" x14ac:dyDescent="0.35">
      <c r="B130" s="15" t="str">
        <f>Revised_Data!B130</f>
        <v>GOMEZ</v>
      </c>
      <c r="C130" s="11">
        <f>Revised_Data!C130</f>
        <v>25</v>
      </c>
      <c r="D130" s="10" t="str">
        <f>Revised_Data!D130</f>
        <v>M</v>
      </c>
      <c r="E130" s="10" t="str">
        <f>Revised_Data!E130</f>
        <v>Vehicle Loan</v>
      </c>
      <c r="F130" s="11">
        <f>Revised_Data!F130</f>
        <v>11000000</v>
      </c>
      <c r="G130" s="12" t="str">
        <f>Revised_Data!G130</f>
        <v>No</v>
      </c>
      <c r="H130" s="77">
        <f>Revised_Data!H130</f>
        <v>0.84148269306288492</v>
      </c>
      <c r="J130" s="74">
        <f>Parameters!$C$3</f>
        <v>7.0000000000000007E-2</v>
      </c>
      <c r="K130" s="74">
        <f>VLOOKUP(E130,Parameters!$B$5:$C$8,2,0)</f>
        <v>0.06</v>
      </c>
      <c r="L130" s="74">
        <f>IF(F130&lt;=Parameters!$A$10,Parameters!$C$10,IF(F130&lt;=Parameters!$A$11,Parameters!$C$11,Parameters!$C$11+INT((F130-Parameters!$A$11)/Parameters!$A$12)*Parameters!$C$12))</f>
        <v>6.0000000000000001E-3</v>
      </c>
      <c r="M130" s="74">
        <f>VLOOKUP(G130,Parameters!$B$14:$C$15,2,0)</f>
        <v>0</v>
      </c>
      <c r="N130" s="72">
        <f t="shared" si="9"/>
        <v>0.124</v>
      </c>
      <c r="P130" s="9">
        <f t="shared" si="10"/>
        <v>1364000</v>
      </c>
      <c r="Q130" s="10" t="str">
        <f>VLOOKUP(E130,Parameters!$B$51:$C$54,2,0)</f>
        <v>Secured</v>
      </c>
      <c r="R130" s="50">
        <f>VLOOKUP(C130,Parameters!$E$4:$G$47,IF(D130="M",2,3),0)</f>
        <v>3.577</v>
      </c>
      <c r="S130" s="11">
        <f t="shared" si="11"/>
        <v>39347</v>
      </c>
      <c r="T130" s="12">
        <f>VLOOKUP(S130,Parameters!$B$40:$C$44,2,1)</f>
        <v>0.375</v>
      </c>
      <c r="U130" s="52">
        <f t="shared" si="12"/>
        <v>14755.125</v>
      </c>
      <c r="V130" s="12">
        <f>LEFT(Parameters!$B$59,4)*VLOOKUP(Q130,Parameters!$B$61:$C$62,2,0)+MID(Parameters!$B$59,9,4)*ABS(H130)</f>
        <v>1.841482693062885E-2</v>
      </c>
      <c r="W130" s="43">
        <f t="shared" si="13"/>
        <v>202563.09623691736</v>
      </c>
      <c r="Y130" s="74">
        <f>MAX(V130,IF(Q130="Unsecured",Parameters!$C$67,Parameters!$C$68))</f>
        <v>1.841482693062885E-2</v>
      </c>
      <c r="Z130" s="43">
        <f t="shared" si="14"/>
        <v>202563.09623691736</v>
      </c>
      <c r="AB130" s="74" t="str">
        <f t="shared" si="15"/>
        <v>OK</v>
      </c>
      <c r="AC130" s="43" t="str">
        <f t="shared" si="8"/>
        <v>OK</v>
      </c>
    </row>
    <row r="131" spans="2:29" x14ac:dyDescent="0.35">
      <c r="B131" s="15" t="str">
        <f>Revised_Data!B131</f>
        <v>GONZALES</v>
      </c>
      <c r="C131" s="11">
        <f>Revised_Data!C131</f>
        <v>58</v>
      </c>
      <c r="D131" s="10" t="str">
        <f>Revised_Data!D131</f>
        <v>M</v>
      </c>
      <c r="E131" s="10" t="str">
        <f>Revised_Data!E131</f>
        <v>Vehicle Loan</v>
      </c>
      <c r="F131" s="11">
        <f>Revised_Data!F131</f>
        <v>13000000</v>
      </c>
      <c r="G131" s="12" t="str">
        <f>Revised_Data!G131</f>
        <v>No</v>
      </c>
      <c r="H131" s="77">
        <f>Revised_Data!H131</f>
        <v>-1.8573047254282733</v>
      </c>
      <c r="J131" s="74">
        <f>Parameters!$C$3</f>
        <v>7.0000000000000007E-2</v>
      </c>
      <c r="K131" s="74">
        <f>VLOOKUP(E131,Parameters!$B$5:$C$8,2,0)</f>
        <v>0.06</v>
      </c>
      <c r="L131" s="74">
        <f>IF(F131&lt;=Parameters!$A$10,Parameters!$C$10,IF(F131&lt;=Parameters!$A$11,Parameters!$C$11,Parameters!$C$11+INT((F131-Parameters!$A$11)/Parameters!$A$12)*Parameters!$C$12))</f>
        <v>8.0000000000000002E-3</v>
      </c>
      <c r="M131" s="74">
        <f>VLOOKUP(G131,Parameters!$B$14:$C$15,2,0)</f>
        <v>0</v>
      </c>
      <c r="N131" s="72">
        <f t="shared" si="9"/>
        <v>0.122</v>
      </c>
      <c r="P131" s="9">
        <f t="shared" si="10"/>
        <v>1586000</v>
      </c>
      <c r="Q131" s="10" t="str">
        <f>VLOOKUP(E131,Parameters!$B$51:$C$54,2,0)</f>
        <v>Secured</v>
      </c>
      <c r="R131" s="50">
        <f>VLOOKUP(C131,Parameters!$E$4:$G$47,IF(D131="M",2,3),0)</f>
        <v>8.077</v>
      </c>
      <c r="S131" s="11">
        <f t="shared" si="11"/>
        <v>105001</v>
      </c>
      <c r="T131" s="12">
        <f>VLOOKUP(S131,Parameters!$B$40:$C$44,2,1)</f>
        <v>0.32500000000000001</v>
      </c>
      <c r="U131" s="52">
        <f t="shared" si="12"/>
        <v>34125.325000000004</v>
      </c>
      <c r="V131" s="12">
        <f>LEFT(Parameters!$B$59,4)*VLOOKUP(Q131,Parameters!$B$61:$C$62,2,0)+MID(Parameters!$B$59,9,4)*ABS(H131)</f>
        <v>2.8573047254282731E-2</v>
      </c>
      <c r="W131" s="43">
        <f t="shared" si="13"/>
        <v>371449.6143056755</v>
      </c>
      <c r="Y131" s="74">
        <f>MAX(V131,IF(Q131="Unsecured",Parameters!$C$67,Parameters!$C$68))</f>
        <v>2.8573047254282731E-2</v>
      </c>
      <c r="Z131" s="43">
        <f t="shared" si="14"/>
        <v>371449.6143056755</v>
      </c>
      <c r="AB131" s="74" t="str">
        <f t="shared" si="15"/>
        <v>OK</v>
      </c>
      <c r="AC131" s="43" t="str">
        <f t="shared" si="8"/>
        <v>OK</v>
      </c>
    </row>
    <row r="132" spans="2:29" x14ac:dyDescent="0.35">
      <c r="B132" s="15" t="str">
        <f>Revised_Data!B132</f>
        <v>GONZALEZ</v>
      </c>
      <c r="C132" s="11">
        <f>Revised_Data!C132</f>
        <v>32</v>
      </c>
      <c r="D132" s="10" t="str">
        <f>Revised_Data!D132</f>
        <v>M</v>
      </c>
      <c r="E132" s="10" t="str">
        <f>Revised_Data!E132</f>
        <v>Education Loan</v>
      </c>
      <c r="F132" s="11">
        <f>Revised_Data!F132</f>
        <v>9000000</v>
      </c>
      <c r="G132" s="12" t="str">
        <f>Revised_Data!G132</f>
        <v>No</v>
      </c>
      <c r="H132" s="77">
        <f>Revised_Data!H132</f>
        <v>2.6824848258316814</v>
      </c>
      <c r="J132" s="74">
        <f>Parameters!$C$3</f>
        <v>7.0000000000000007E-2</v>
      </c>
      <c r="K132" s="74">
        <f>VLOOKUP(E132,Parameters!$B$5:$C$8,2,0)</f>
        <v>0.08</v>
      </c>
      <c r="L132" s="74">
        <f>IF(F132&lt;=Parameters!$A$10,Parameters!$C$10,IF(F132&lt;=Parameters!$A$11,Parameters!$C$11,Parameters!$C$11+INT((F132-Parameters!$A$11)/Parameters!$A$12)*Parameters!$C$12))</f>
        <v>0</v>
      </c>
      <c r="M132" s="74">
        <f>VLOOKUP(G132,Parameters!$B$14:$C$15,2,0)</f>
        <v>0</v>
      </c>
      <c r="N132" s="72">
        <f t="shared" si="9"/>
        <v>0.15000000000000002</v>
      </c>
      <c r="P132" s="9">
        <f t="shared" si="10"/>
        <v>1350000.0000000002</v>
      </c>
      <c r="Q132" s="10" t="str">
        <f>VLOOKUP(E132,Parameters!$B$51:$C$54,2,0)</f>
        <v>Unsecured</v>
      </c>
      <c r="R132" s="50">
        <f>VLOOKUP(C132,Parameters!$E$4:$G$47,IF(D132="M",2,3),0)</f>
        <v>4.2519999999999998</v>
      </c>
      <c r="S132" s="11">
        <f t="shared" si="11"/>
        <v>38268</v>
      </c>
      <c r="T132" s="12">
        <f>VLOOKUP(S132,Parameters!$B$40:$C$44,2,1)</f>
        <v>0.375</v>
      </c>
      <c r="U132" s="52">
        <f t="shared" si="12"/>
        <v>14350.5</v>
      </c>
      <c r="V132" s="12">
        <f>LEFT(Parameters!$B$59,4)*VLOOKUP(Q132,Parameters!$B$61:$C$62,2,0)+MID(Parameters!$B$59,9,4)*ABS(H132)</f>
        <v>4.6824848258316815E-2</v>
      </c>
      <c r="W132" s="43">
        <f t="shared" si="13"/>
        <v>421423.63432485133</v>
      </c>
      <c r="Y132" s="74">
        <f>MAX(V132,IF(Q132="Unsecured",Parameters!$C$67,Parameters!$C$68))</f>
        <v>4.6824848258316815E-2</v>
      </c>
      <c r="Z132" s="43">
        <f t="shared" si="14"/>
        <v>421423.63432485133</v>
      </c>
      <c r="AB132" s="74" t="str">
        <f t="shared" si="15"/>
        <v>OK</v>
      </c>
      <c r="AC132" s="43" t="str">
        <f t="shared" ref="AC132:AC195" si="16">IF(Z132&gt;=W132,"OK","Check")</f>
        <v>OK</v>
      </c>
    </row>
    <row r="133" spans="2:29" x14ac:dyDescent="0.35">
      <c r="B133" s="15" t="str">
        <f>Revised_Data!B133</f>
        <v>GORDON</v>
      </c>
      <c r="C133" s="11">
        <f>Revised_Data!C133</f>
        <v>45</v>
      </c>
      <c r="D133" s="10" t="str">
        <f>Revised_Data!D133</f>
        <v>F</v>
      </c>
      <c r="E133" s="10" t="str">
        <f>Revised_Data!E133</f>
        <v>Vehicle Loan</v>
      </c>
      <c r="F133" s="11">
        <f>Revised_Data!F133</f>
        <v>11000000</v>
      </c>
      <c r="G133" s="12" t="str">
        <f>Revised_Data!G133</f>
        <v>No</v>
      </c>
      <c r="H133" s="77">
        <f>Revised_Data!H133</f>
        <v>0.10049398040488544</v>
      </c>
      <c r="J133" s="74">
        <f>Parameters!$C$3</f>
        <v>7.0000000000000007E-2</v>
      </c>
      <c r="K133" s="74">
        <f>VLOOKUP(E133,Parameters!$B$5:$C$8,2,0)</f>
        <v>0.06</v>
      </c>
      <c r="L133" s="74">
        <f>IF(F133&lt;=Parameters!$A$10,Parameters!$C$10,IF(F133&lt;=Parameters!$A$11,Parameters!$C$11,Parameters!$C$11+INT((F133-Parameters!$A$11)/Parameters!$A$12)*Parameters!$C$12))</f>
        <v>6.0000000000000001E-3</v>
      </c>
      <c r="M133" s="74">
        <f>VLOOKUP(G133,Parameters!$B$14:$C$15,2,0)</f>
        <v>0</v>
      </c>
      <c r="N133" s="72">
        <f t="shared" ref="N133:N196" si="17">J133+K133-L133-M133</f>
        <v>0.124</v>
      </c>
      <c r="P133" s="9">
        <f t="shared" ref="P133:P196" si="18">F133*N133</f>
        <v>1364000</v>
      </c>
      <c r="Q133" s="10" t="str">
        <f>VLOOKUP(E133,Parameters!$B$51:$C$54,2,0)</f>
        <v>Secured</v>
      </c>
      <c r="R133" s="50">
        <f>VLOOKUP(C133,Parameters!$E$4:$G$47,IF(D133="M",2,3),0)</f>
        <v>5.4409999999999998</v>
      </c>
      <c r="S133" s="11">
        <f t="shared" ref="S133:S196" si="19">F133*R133/1000</f>
        <v>59851</v>
      </c>
      <c r="T133" s="12">
        <f>VLOOKUP(S133,Parameters!$B$40:$C$44,2,1)</f>
        <v>0.375</v>
      </c>
      <c r="U133" s="52">
        <f t="shared" ref="U133:U196" si="20">S133*T133</f>
        <v>22444.125</v>
      </c>
      <c r="V133" s="12">
        <f>LEFT(Parameters!$B$59,4)*VLOOKUP(Q133,Parameters!$B$61:$C$62,2,0)+MID(Parameters!$B$59,9,4)*ABS(H133)</f>
        <v>1.1004939804048855E-2</v>
      </c>
      <c r="W133" s="43">
        <f t="shared" ref="W133:W196" si="21">F133*V133</f>
        <v>121054.33784453741</v>
      </c>
      <c r="Y133" s="74">
        <f>MAX(V133,IF(Q133="Unsecured",Parameters!$C$67,Parameters!$C$68))</f>
        <v>1.4999999999999999E-2</v>
      </c>
      <c r="Z133" s="43">
        <f t="shared" ref="Z133:Z196" si="22">Y133*F133</f>
        <v>165000</v>
      </c>
      <c r="AB133" s="74" t="str">
        <f t="shared" ref="AB133:AB196" si="23">IF(Y133&gt;=V133,"OK","Check")</f>
        <v>OK</v>
      </c>
      <c r="AC133" s="43" t="str">
        <f t="shared" si="16"/>
        <v>OK</v>
      </c>
    </row>
    <row r="134" spans="2:29" x14ac:dyDescent="0.35">
      <c r="B134" s="15" t="str">
        <f>Revised_Data!B134</f>
        <v>GRAHAM</v>
      </c>
      <c r="C134" s="11">
        <f>Revised_Data!C134</f>
        <v>58</v>
      </c>
      <c r="D134" s="10" t="str">
        <f>Revised_Data!D134</f>
        <v>M</v>
      </c>
      <c r="E134" s="10" t="str">
        <f>Revised_Data!E134</f>
        <v>Home Loan</v>
      </c>
      <c r="F134" s="11">
        <f>Revised_Data!F134</f>
        <v>13000000</v>
      </c>
      <c r="G134" s="12" t="str">
        <f>Revised_Data!G134</f>
        <v>No</v>
      </c>
      <c r="H134" s="77">
        <f>Revised_Data!H134</f>
        <v>0.27668086992630353</v>
      </c>
      <c r="J134" s="74">
        <f>Parameters!$C$3</f>
        <v>7.0000000000000007E-2</v>
      </c>
      <c r="K134" s="74">
        <f>VLOOKUP(E134,Parameters!$B$5:$C$8,2,0)</f>
        <v>0.04</v>
      </c>
      <c r="L134" s="74">
        <f>IF(F134&lt;=Parameters!$A$10,Parameters!$C$10,IF(F134&lt;=Parameters!$A$11,Parameters!$C$11,Parameters!$C$11+INT((F134-Parameters!$A$11)/Parameters!$A$12)*Parameters!$C$12))</f>
        <v>8.0000000000000002E-3</v>
      </c>
      <c r="M134" s="74">
        <f>VLOOKUP(G134,Parameters!$B$14:$C$15,2,0)</f>
        <v>0</v>
      </c>
      <c r="N134" s="72">
        <f t="shared" si="17"/>
        <v>0.10200000000000001</v>
      </c>
      <c r="P134" s="9">
        <f t="shared" si="18"/>
        <v>1326000</v>
      </c>
      <c r="Q134" s="10" t="str">
        <f>VLOOKUP(E134,Parameters!$B$51:$C$54,2,0)</f>
        <v>Secured</v>
      </c>
      <c r="R134" s="50">
        <f>VLOOKUP(C134,Parameters!$E$4:$G$47,IF(D134="M",2,3),0)</f>
        <v>8.077</v>
      </c>
      <c r="S134" s="11">
        <f t="shared" si="19"/>
        <v>105001</v>
      </c>
      <c r="T134" s="12">
        <f>VLOOKUP(S134,Parameters!$B$40:$C$44,2,1)</f>
        <v>0.32500000000000001</v>
      </c>
      <c r="U134" s="52">
        <f t="shared" si="20"/>
        <v>34125.325000000004</v>
      </c>
      <c r="V134" s="12">
        <f>LEFT(Parameters!$B$59,4)*VLOOKUP(Q134,Parameters!$B$61:$C$62,2,0)+MID(Parameters!$B$59,9,4)*ABS(H134)</f>
        <v>1.2766808699263036E-2</v>
      </c>
      <c r="W134" s="43">
        <f t="shared" si="21"/>
        <v>165968.51309041947</v>
      </c>
      <c r="Y134" s="74">
        <f>MAX(V134,IF(Q134="Unsecured",Parameters!$C$67,Parameters!$C$68))</f>
        <v>1.4999999999999999E-2</v>
      </c>
      <c r="Z134" s="43">
        <f t="shared" si="22"/>
        <v>195000</v>
      </c>
      <c r="AB134" s="74" t="str">
        <f t="shared" si="23"/>
        <v>OK</v>
      </c>
      <c r="AC134" s="43" t="str">
        <f t="shared" si="16"/>
        <v>OK</v>
      </c>
    </row>
    <row r="135" spans="2:29" x14ac:dyDescent="0.35">
      <c r="B135" s="15" t="str">
        <f>Revised_Data!B135</f>
        <v>GRANT</v>
      </c>
      <c r="C135" s="11">
        <f>Revised_Data!C135</f>
        <v>47</v>
      </c>
      <c r="D135" s="10" t="str">
        <f>Revised_Data!D135</f>
        <v>F</v>
      </c>
      <c r="E135" s="10" t="str">
        <f>Revised_Data!E135</f>
        <v>Vehicle Loan</v>
      </c>
      <c r="F135" s="11">
        <f>Revised_Data!F135</f>
        <v>13000000</v>
      </c>
      <c r="G135" s="12" t="str">
        <f>Revised_Data!G135</f>
        <v>No</v>
      </c>
      <c r="H135" s="77">
        <f>Revised_Data!H135</f>
        <v>2.0914075712886273</v>
      </c>
      <c r="J135" s="74">
        <f>Parameters!$C$3</f>
        <v>7.0000000000000007E-2</v>
      </c>
      <c r="K135" s="74">
        <f>VLOOKUP(E135,Parameters!$B$5:$C$8,2,0)</f>
        <v>0.06</v>
      </c>
      <c r="L135" s="74">
        <f>IF(F135&lt;=Parameters!$A$10,Parameters!$C$10,IF(F135&lt;=Parameters!$A$11,Parameters!$C$11,Parameters!$C$11+INT((F135-Parameters!$A$11)/Parameters!$A$12)*Parameters!$C$12))</f>
        <v>8.0000000000000002E-3</v>
      </c>
      <c r="M135" s="74">
        <f>VLOOKUP(G135,Parameters!$B$14:$C$15,2,0)</f>
        <v>0</v>
      </c>
      <c r="N135" s="72">
        <f t="shared" si="17"/>
        <v>0.122</v>
      </c>
      <c r="P135" s="9">
        <f t="shared" si="18"/>
        <v>1586000</v>
      </c>
      <c r="Q135" s="10" t="str">
        <f>VLOOKUP(E135,Parameters!$B$51:$C$54,2,0)</f>
        <v>Secured</v>
      </c>
      <c r="R135" s="50">
        <f>VLOOKUP(C135,Parameters!$E$4:$G$47,IF(D135="M",2,3),0)</f>
        <v>5.7160000000000002</v>
      </c>
      <c r="S135" s="11">
        <f t="shared" si="19"/>
        <v>74308</v>
      </c>
      <c r="T135" s="12">
        <f>VLOOKUP(S135,Parameters!$B$40:$C$44,2,1)</f>
        <v>0.35</v>
      </c>
      <c r="U135" s="52">
        <f t="shared" si="20"/>
        <v>26007.8</v>
      </c>
      <c r="V135" s="12">
        <f>LEFT(Parameters!$B$59,4)*VLOOKUP(Q135,Parameters!$B$61:$C$62,2,0)+MID(Parameters!$B$59,9,4)*ABS(H135)</f>
        <v>3.0914075712886277E-2</v>
      </c>
      <c r="W135" s="43">
        <f t="shared" si="21"/>
        <v>401882.98426752159</v>
      </c>
      <c r="Y135" s="74">
        <f>MAX(V135,IF(Q135="Unsecured",Parameters!$C$67,Parameters!$C$68))</f>
        <v>3.0914075712886277E-2</v>
      </c>
      <c r="Z135" s="43">
        <f t="shared" si="22"/>
        <v>401882.98426752159</v>
      </c>
      <c r="AB135" s="74" t="str">
        <f t="shared" si="23"/>
        <v>OK</v>
      </c>
      <c r="AC135" s="43" t="str">
        <f t="shared" si="16"/>
        <v>OK</v>
      </c>
    </row>
    <row r="136" spans="2:29" x14ac:dyDescent="0.35">
      <c r="B136" s="15" t="str">
        <f>Revised_Data!B136</f>
        <v>GRAVES</v>
      </c>
      <c r="C136" s="11">
        <f>Revised_Data!C136</f>
        <v>41</v>
      </c>
      <c r="D136" s="10" t="str">
        <f>Revised_Data!D136</f>
        <v>F</v>
      </c>
      <c r="E136" s="10" t="str">
        <f>Revised_Data!E136</f>
        <v>Vehicle Loan</v>
      </c>
      <c r="F136" s="11">
        <f>Revised_Data!F136</f>
        <v>11000000</v>
      </c>
      <c r="G136" s="12" t="str">
        <f>Revised_Data!G136</f>
        <v>No</v>
      </c>
      <c r="H136" s="77">
        <f>Revised_Data!H136</f>
        <v>-0.49182969735673127</v>
      </c>
      <c r="J136" s="74">
        <f>Parameters!$C$3</f>
        <v>7.0000000000000007E-2</v>
      </c>
      <c r="K136" s="74">
        <f>VLOOKUP(E136,Parameters!$B$5:$C$8,2,0)</f>
        <v>0.06</v>
      </c>
      <c r="L136" s="74">
        <f>IF(F136&lt;=Parameters!$A$10,Parameters!$C$10,IF(F136&lt;=Parameters!$A$11,Parameters!$C$11,Parameters!$C$11+INT((F136-Parameters!$A$11)/Parameters!$A$12)*Parameters!$C$12))</f>
        <v>6.0000000000000001E-3</v>
      </c>
      <c r="M136" s="74">
        <f>VLOOKUP(G136,Parameters!$B$14:$C$15,2,0)</f>
        <v>0</v>
      </c>
      <c r="N136" s="72">
        <f t="shared" si="17"/>
        <v>0.124</v>
      </c>
      <c r="P136" s="9">
        <f t="shared" si="18"/>
        <v>1364000</v>
      </c>
      <c r="Q136" s="10" t="str">
        <f>VLOOKUP(E136,Parameters!$B$51:$C$54,2,0)</f>
        <v>Secured</v>
      </c>
      <c r="R136" s="50">
        <f>VLOOKUP(C136,Parameters!$E$4:$G$47,IF(D136="M",2,3),0)</f>
        <v>4.93</v>
      </c>
      <c r="S136" s="11">
        <f t="shared" si="19"/>
        <v>54230</v>
      </c>
      <c r="T136" s="12">
        <f>VLOOKUP(S136,Parameters!$B$40:$C$44,2,1)</f>
        <v>0.375</v>
      </c>
      <c r="U136" s="52">
        <f t="shared" si="20"/>
        <v>20336.25</v>
      </c>
      <c r="V136" s="12">
        <f>LEFT(Parameters!$B$59,4)*VLOOKUP(Q136,Parameters!$B$61:$C$62,2,0)+MID(Parameters!$B$59,9,4)*ABS(H136)</f>
        <v>1.4918296973567313E-2</v>
      </c>
      <c r="W136" s="43">
        <f t="shared" si="21"/>
        <v>164101.26670924044</v>
      </c>
      <c r="Y136" s="74">
        <f>MAX(V136,IF(Q136="Unsecured",Parameters!$C$67,Parameters!$C$68))</f>
        <v>1.4999999999999999E-2</v>
      </c>
      <c r="Z136" s="43">
        <f t="shared" si="22"/>
        <v>165000</v>
      </c>
      <c r="AB136" s="74" t="str">
        <f t="shared" si="23"/>
        <v>OK</v>
      </c>
      <c r="AC136" s="43" t="str">
        <f t="shared" si="16"/>
        <v>OK</v>
      </c>
    </row>
    <row r="137" spans="2:29" x14ac:dyDescent="0.35">
      <c r="B137" s="15" t="str">
        <f>Revised_Data!B137</f>
        <v>GRAY</v>
      </c>
      <c r="C137" s="11">
        <f>Revised_Data!C137</f>
        <v>46</v>
      </c>
      <c r="D137" s="10" t="str">
        <f>Revised_Data!D137</f>
        <v>F</v>
      </c>
      <c r="E137" s="10" t="str">
        <f>Revised_Data!E137</f>
        <v>Home Loan</v>
      </c>
      <c r="F137" s="11">
        <f>Revised_Data!F137</f>
        <v>12000000</v>
      </c>
      <c r="G137" s="12" t="str">
        <f>Revised_Data!G137</f>
        <v>No</v>
      </c>
      <c r="H137" s="77">
        <f>Revised_Data!H137</f>
        <v>0.34317106847109596</v>
      </c>
      <c r="J137" s="74">
        <f>Parameters!$C$3</f>
        <v>7.0000000000000007E-2</v>
      </c>
      <c r="K137" s="74">
        <f>VLOOKUP(E137,Parameters!$B$5:$C$8,2,0)</f>
        <v>0.04</v>
      </c>
      <c r="L137" s="74">
        <f>IF(F137&lt;=Parameters!$A$10,Parameters!$C$10,IF(F137&lt;=Parameters!$A$11,Parameters!$C$11,Parameters!$C$11+INT((F137-Parameters!$A$11)/Parameters!$A$12)*Parameters!$C$12))</f>
        <v>7.0000000000000001E-3</v>
      </c>
      <c r="M137" s="74">
        <f>VLOOKUP(G137,Parameters!$B$14:$C$15,2,0)</f>
        <v>0</v>
      </c>
      <c r="N137" s="72">
        <f t="shared" si="17"/>
        <v>0.10300000000000001</v>
      </c>
      <c r="P137" s="9">
        <f t="shared" si="18"/>
        <v>1236000</v>
      </c>
      <c r="Q137" s="10" t="str">
        <f>VLOOKUP(E137,Parameters!$B$51:$C$54,2,0)</f>
        <v>Secured</v>
      </c>
      <c r="R137" s="50">
        <f>VLOOKUP(C137,Parameters!$E$4:$G$47,IF(D137="M",2,3),0)</f>
        <v>5.577024999999999</v>
      </c>
      <c r="S137" s="11">
        <f t="shared" si="19"/>
        <v>66924.299999999988</v>
      </c>
      <c r="T137" s="12">
        <f>VLOOKUP(S137,Parameters!$B$40:$C$44,2,1)</f>
        <v>0.35</v>
      </c>
      <c r="U137" s="52">
        <f t="shared" si="20"/>
        <v>23423.504999999994</v>
      </c>
      <c r="V137" s="12">
        <f>LEFT(Parameters!$B$59,4)*VLOOKUP(Q137,Parameters!$B$61:$C$62,2,0)+MID(Parameters!$B$59,9,4)*ABS(H137)</f>
        <v>1.3431710684710959E-2</v>
      </c>
      <c r="W137" s="43">
        <f t="shared" si="21"/>
        <v>161180.5282165315</v>
      </c>
      <c r="Y137" s="74">
        <f>MAX(V137,IF(Q137="Unsecured",Parameters!$C$67,Parameters!$C$68))</f>
        <v>1.4999999999999999E-2</v>
      </c>
      <c r="Z137" s="43">
        <f t="shared" si="22"/>
        <v>180000</v>
      </c>
      <c r="AB137" s="74" t="str">
        <f t="shared" si="23"/>
        <v>OK</v>
      </c>
      <c r="AC137" s="43" t="str">
        <f t="shared" si="16"/>
        <v>OK</v>
      </c>
    </row>
    <row r="138" spans="2:29" x14ac:dyDescent="0.35">
      <c r="B138" s="15" t="str">
        <f>Revised_Data!B138</f>
        <v>GREEN</v>
      </c>
      <c r="C138" s="11">
        <f>Revised_Data!C138</f>
        <v>46</v>
      </c>
      <c r="D138" s="10" t="str">
        <f>Revised_Data!D138</f>
        <v>F</v>
      </c>
      <c r="E138" s="10" t="str">
        <f>Revised_Data!E138</f>
        <v>Education Loan</v>
      </c>
      <c r="F138" s="11">
        <f>Revised_Data!F138</f>
        <v>9000000</v>
      </c>
      <c r="G138" s="12" t="str">
        <f>Revised_Data!G138</f>
        <v>No</v>
      </c>
      <c r="H138" s="77">
        <f>Revised_Data!H138</f>
        <v>0.93847348594478919</v>
      </c>
      <c r="J138" s="74">
        <f>Parameters!$C$3</f>
        <v>7.0000000000000007E-2</v>
      </c>
      <c r="K138" s="74">
        <f>VLOOKUP(E138,Parameters!$B$5:$C$8,2,0)</f>
        <v>0.08</v>
      </c>
      <c r="L138" s="74">
        <f>IF(F138&lt;=Parameters!$A$10,Parameters!$C$10,IF(F138&lt;=Parameters!$A$11,Parameters!$C$11,Parameters!$C$11+INT((F138-Parameters!$A$11)/Parameters!$A$12)*Parameters!$C$12))</f>
        <v>0</v>
      </c>
      <c r="M138" s="74">
        <f>VLOOKUP(G138,Parameters!$B$14:$C$15,2,0)</f>
        <v>0</v>
      </c>
      <c r="N138" s="72">
        <f t="shared" si="17"/>
        <v>0.15000000000000002</v>
      </c>
      <c r="P138" s="9">
        <f t="shared" si="18"/>
        <v>1350000.0000000002</v>
      </c>
      <c r="Q138" s="10" t="str">
        <f>VLOOKUP(E138,Parameters!$B$51:$C$54,2,0)</f>
        <v>Unsecured</v>
      </c>
      <c r="R138" s="50">
        <f>VLOOKUP(C138,Parameters!$E$4:$G$47,IF(D138="M",2,3),0)</f>
        <v>5.577024999999999</v>
      </c>
      <c r="S138" s="11">
        <f t="shared" si="19"/>
        <v>50193.224999999991</v>
      </c>
      <c r="T138" s="12">
        <f>VLOOKUP(S138,Parameters!$B$40:$C$44,2,1)</f>
        <v>0.375</v>
      </c>
      <c r="U138" s="52">
        <f t="shared" si="20"/>
        <v>18822.459374999999</v>
      </c>
      <c r="V138" s="12">
        <f>LEFT(Parameters!$B$59,4)*VLOOKUP(Q138,Parameters!$B$61:$C$62,2,0)+MID(Parameters!$B$59,9,4)*ABS(H138)</f>
        <v>2.938473485944789E-2</v>
      </c>
      <c r="W138" s="43">
        <f t="shared" si="21"/>
        <v>264462.61373503099</v>
      </c>
      <c r="Y138" s="74">
        <f>MAX(V138,IF(Q138="Unsecured",Parameters!$C$67,Parameters!$C$68))</f>
        <v>0.03</v>
      </c>
      <c r="Z138" s="43">
        <f t="shared" si="22"/>
        <v>270000</v>
      </c>
      <c r="AB138" s="74" t="str">
        <f t="shared" si="23"/>
        <v>OK</v>
      </c>
      <c r="AC138" s="43" t="str">
        <f t="shared" si="16"/>
        <v>OK</v>
      </c>
    </row>
    <row r="139" spans="2:29" x14ac:dyDescent="0.35">
      <c r="B139" s="15" t="str">
        <f>Revised_Data!B139</f>
        <v>GREENE</v>
      </c>
      <c r="C139" s="11">
        <f>Revised_Data!C139</f>
        <v>51</v>
      </c>
      <c r="D139" s="10" t="str">
        <f>Revised_Data!D139</f>
        <v>M</v>
      </c>
      <c r="E139" s="10" t="str">
        <f>Revised_Data!E139</f>
        <v>Personal Loan</v>
      </c>
      <c r="F139" s="11">
        <f>Revised_Data!F139</f>
        <v>9000000</v>
      </c>
      <c r="G139" s="12" t="str">
        <f>Revised_Data!G139</f>
        <v>No</v>
      </c>
      <c r="H139" s="77">
        <f>Revised_Data!H139</f>
        <v>1.0701802515925283</v>
      </c>
      <c r="J139" s="74">
        <f>Parameters!$C$3</f>
        <v>7.0000000000000007E-2</v>
      </c>
      <c r="K139" s="74">
        <f>VLOOKUP(E139,Parameters!$B$5:$C$8,2,0)</f>
        <v>0.1</v>
      </c>
      <c r="L139" s="74">
        <f>IF(F139&lt;=Parameters!$A$10,Parameters!$C$10,IF(F139&lt;=Parameters!$A$11,Parameters!$C$11,Parameters!$C$11+INT((F139-Parameters!$A$11)/Parameters!$A$12)*Parameters!$C$12))</f>
        <v>0</v>
      </c>
      <c r="M139" s="74">
        <f>VLOOKUP(G139,Parameters!$B$14:$C$15,2,0)</f>
        <v>0</v>
      </c>
      <c r="N139" s="72">
        <f t="shared" si="17"/>
        <v>0.17</v>
      </c>
      <c r="P139" s="9">
        <f t="shared" si="18"/>
        <v>1530000</v>
      </c>
      <c r="Q139" s="10" t="str">
        <f>VLOOKUP(E139,Parameters!$B$51:$C$54,2,0)</f>
        <v>Unsecured</v>
      </c>
      <c r="R139" s="50">
        <f>VLOOKUP(C139,Parameters!$E$4:$G$47,IF(D139="M",2,3),0)</f>
        <v>6.7949999999999999</v>
      </c>
      <c r="S139" s="11">
        <f t="shared" si="19"/>
        <v>61155</v>
      </c>
      <c r="T139" s="12">
        <f>VLOOKUP(S139,Parameters!$B$40:$C$44,2,1)</f>
        <v>0.35</v>
      </c>
      <c r="U139" s="52">
        <f t="shared" si="20"/>
        <v>21404.25</v>
      </c>
      <c r="V139" s="12">
        <f>LEFT(Parameters!$B$59,4)*VLOOKUP(Q139,Parameters!$B$61:$C$62,2,0)+MID(Parameters!$B$59,9,4)*ABS(H139)</f>
        <v>3.0701802515925282E-2</v>
      </c>
      <c r="W139" s="43">
        <f t="shared" si="21"/>
        <v>276316.22264332755</v>
      </c>
      <c r="Y139" s="74">
        <f>MAX(V139,IF(Q139="Unsecured",Parameters!$C$67,Parameters!$C$68))</f>
        <v>3.0701802515925282E-2</v>
      </c>
      <c r="Z139" s="43">
        <f t="shared" si="22"/>
        <v>276316.22264332755</v>
      </c>
      <c r="AB139" s="74" t="str">
        <f t="shared" si="23"/>
        <v>OK</v>
      </c>
      <c r="AC139" s="43" t="str">
        <f t="shared" si="16"/>
        <v>OK</v>
      </c>
    </row>
    <row r="140" spans="2:29" x14ac:dyDescent="0.35">
      <c r="B140" s="15" t="str">
        <f>Revised_Data!B140</f>
        <v>GREGORY</v>
      </c>
      <c r="C140" s="11">
        <f>Revised_Data!C140</f>
        <v>52</v>
      </c>
      <c r="D140" s="10" t="str">
        <f>Revised_Data!D140</f>
        <v>M</v>
      </c>
      <c r="E140" s="10" t="str">
        <f>Revised_Data!E140</f>
        <v>Education Loan</v>
      </c>
      <c r="F140" s="11">
        <f>Revised_Data!F140</f>
        <v>11000000</v>
      </c>
      <c r="G140" s="12" t="str">
        <f>Revised_Data!G140</f>
        <v>No</v>
      </c>
      <c r="H140" s="77">
        <f>Revised_Data!H140</f>
        <v>0.4985923416982832</v>
      </c>
      <c r="J140" s="74">
        <f>Parameters!$C$3</f>
        <v>7.0000000000000007E-2</v>
      </c>
      <c r="K140" s="74">
        <f>VLOOKUP(E140,Parameters!$B$5:$C$8,2,0)</f>
        <v>0.08</v>
      </c>
      <c r="L140" s="74">
        <f>IF(F140&lt;=Parameters!$A$10,Parameters!$C$10,IF(F140&lt;=Parameters!$A$11,Parameters!$C$11,Parameters!$C$11+INT((F140-Parameters!$A$11)/Parameters!$A$12)*Parameters!$C$12))</f>
        <v>6.0000000000000001E-3</v>
      </c>
      <c r="M140" s="74">
        <f>VLOOKUP(G140,Parameters!$B$14:$C$15,2,0)</f>
        <v>0</v>
      </c>
      <c r="N140" s="72">
        <f t="shared" si="17"/>
        <v>0.14400000000000002</v>
      </c>
      <c r="P140" s="9">
        <f t="shared" si="18"/>
        <v>1584000.0000000002</v>
      </c>
      <c r="Q140" s="10" t="str">
        <f>VLOOKUP(E140,Parameters!$B$51:$C$54,2,0)</f>
        <v>Unsecured</v>
      </c>
      <c r="R140" s="50">
        <f>VLOOKUP(C140,Parameters!$E$4:$G$47,IF(D140="M",2,3),0)</f>
        <v>6.9649999999999999</v>
      </c>
      <c r="S140" s="11">
        <f t="shared" si="19"/>
        <v>76615</v>
      </c>
      <c r="T140" s="12">
        <f>VLOOKUP(S140,Parameters!$B$40:$C$44,2,1)</f>
        <v>0.35</v>
      </c>
      <c r="U140" s="52">
        <f t="shared" si="20"/>
        <v>26815.25</v>
      </c>
      <c r="V140" s="12">
        <f>LEFT(Parameters!$B$59,4)*VLOOKUP(Q140,Parameters!$B$61:$C$62,2,0)+MID(Parameters!$B$59,9,4)*ABS(H140)</f>
        <v>2.4985923416982834E-2</v>
      </c>
      <c r="W140" s="43">
        <f t="shared" si="21"/>
        <v>274845.15758681117</v>
      </c>
      <c r="Y140" s="74">
        <f>MAX(V140,IF(Q140="Unsecured",Parameters!$C$67,Parameters!$C$68))</f>
        <v>0.03</v>
      </c>
      <c r="Z140" s="43">
        <f t="shared" si="22"/>
        <v>330000</v>
      </c>
      <c r="AB140" s="74" t="str">
        <f t="shared" si="23"/>
        <v>OK</v>
      </c>
      <c r="AC140" s="43" t="str">
        <f t="shared" si="16"/>
        <v>OK</v>
      </c>
    </row>
    <row r="141" spans="2:29" x14ac:dyDescent="0.35">
      <c r="B141" s="15" t="str">
        <f>Revised_Data!B141</f>
        <v>GRIFFIN</v>
      </c>
      <c r="C141" s="11">
        <f>Revised_Data!C141</f>
        <v>41</v>
      </c>
      <c r="D141" s="10" t="str">
        <f>Revised_Data!D141</f>
        <v>M</v>
      </c>
      <c r="E141" s="10" t="str">
        <f>Revised_Data!E141</f>
        <v>Home Loan</v>
      </c>
      <c r="F141" s="11">
        <f>Revised_Data!F141</f>
        <v>13000000</v>
      </c>
      <c r="G141" s="12" t="str">
        <f>Revised_Data!G141</f>
        <v>No</v>
      </c>
      <c r="H141" s="77">
        <f>Revised_Data!H141</f>
        <v>-0.13539550891130891</v>
      </c>
      <c r="J141" s="74">
        <f>Parameters!$C$3</f>
        <v>7.0000000000000007E-2</v>
      </c>
      <c r="K141" s="74">
        <f>VLOOKUP(E141,Parameters!$B$5:$C$8,2,0)</f>
        <v>0.04</v>
      </c>
      <c r="L141" s="74">
        <f>IF(F141&lt;=Parameters!$A$10,Parameters!$C$10,IF(F141&lt;=Parameters!$A$11,Parameters!$C$11,Parameters!$C$11+INT((F141-Parameters!$A$11)/Parameters!$A$12)*Parameters!$C$12))</f>
        <v>8.0000000000000002E-3</v>
      </c>
      <c r="M141" s="74">
        <f>VLOOKUP(G141,Parameters!$B$14:$C$15,2,0)</f>
        <v>0</v>
      </c>
      <c r="N141" s="72">
        <f t="shared" si="17"/>
        <v>0.10200000000000001</v>
      </c>
      <c r="P141" s="9">
        <f t="shared" si="18"/>
        <v>1326000</v>
      </c>
      <c r="Q141" s="10" t="str">
        <f>VLOOKUP(E141,Parameters!$B$51:$C$54,2,0)</f>
        <v>Secured</v>
      </c>
      <c r="R141" s="50">
        <f>VLOOKUP(C141,Parameters!$E$4:$G$47,IF(D141="M",2,3),0)</f>
        <v>5.3079999999999998</v>
      </c>
      <c r="S141" s="11">
        <f t="shared" si="19"/>
        <v>69004</v>
      </c>
      <c r="T141" s="12">
        <f>VLOOKUP(S141,Parameters!$B$40:$C$44,2,1)</f>
        <v>0.35</v>
      </c>
      <c r="U141" s="52">
        <f t="shared" si="20"/>
        <v>24151.399999999998</v>
      </c>
      <c r="V141" s="12">
        <f>LEFT(Parameters!$B$59,4)*VLOOKUP(Q141,Parameters!$B$61:$C$62,2,0)+MID(Parameters!$B$59,9,4)*ABS(H141)</f>
        <v>1.1353955089113089E-2</v>
      </c>
      <c r="W141" s="43">
        <f t="shared" si="21"/>
        <v>147601.41615847015</v>
      </c>
      <c r="Y141" s="74">
        <f>MAX(V141,IF(Q141="Unsecured",Parameters!$C$67,Parameters!$C$68))</f>
        <v>1.4999999999999999E-2</v>
      </c>
      <c r="Z141" s="43">
        <f t="shared" si="22"/>
        <v>195000</v>
      </c>
      <c r="AB141" s="74" t="str">
        <f t="shared" si="23"/>
        <v>OK</v>
      </c>
      <c r="AC141" s="43" t="str">
        <f t="shared" si="16"/>
        <v>OK</v>
      </c>
    </row>
    <row r="142" spans="2:29" x14ac:dyDescent="0.35">
      <c r="B142" s="15" t="str">
        <f>Revised_Data!B142</f>
        <v>GUERRERO</v>
      </c>
      <c r="C142" s="11">
        <f>Revised_Data!C142</f>
        <v>37</v>
      </c>
      <c r="D142" s="10" t="str">
        <f>Revised_Data!D142</f>
        <v>M</v>
      </c>
      <c r="E142" s="10" t="str">
        <f>Revised_Data!E142</f>
        <v>Education Loan</v>
      </c>
      <c r="F142" s="11">
        <f>Revised_Data!F142</f>
        <v>11000000</v>
      </c>
      <c r="G142" s="12" t="str">
        <f>Revised_Data!G142</f>
        <v>No</v>
      </c>
      <c r="H142" s="77">
        <f>Revised_Data!H142</f>
        <v>-0.36034272554807684</v>
      </c>
      <c r="J142" s="74">
        <f>Parameters!$C$3</f>
        <v>7.0000000000000007E-2</v>
      </c>
      <c r="K142" s="74">
        <f>VLOOKUP(E142,Parameters!$B$5:$C$8,2,0)</f>
        <v>0.08</v>
      </c>
      <c r="L142" s="74">
        <f>IF(F142&lt;=Parameters!$A$10,Parameters!$C$10,IF(F142&lt;=Parameters!$A$11,Parameters!$C$11,Parameters!$C$11+INT((F142-Parameters!$A$11)/Parameters!$A$12)*Parameters!$C$12))</f>
        <v>6.0000000000000001E-3</v>
      </c>
      <c r="M142" s="74">
        <f>VLOOKUP(G142,Parameters!$B$14:$C$15,2,0)</f>
        <v>0</v>
      </c>
      <c r="N142" s="72">
        <f t="shared" si="17"/>
        <v>0.14400000000000002</v>
      </c>
      <c r="P142" s="9">
        <f t="shared" si="18"/>
        <v>1584000.0000000002</v>
      </c>
      <c r="Q142" s="10" t="str">
        <f>VLOOKUP(E142,Parameters!$B$51:$C$54,2,0)</f>
        <v>Unsecured</v>
      </c>
      <c r="R142" s="50">
        <f>VLOOKUP(C142,Parameters!$E$4:$G$47,IF(D142="M",2,3),0)</f>
        <v>4.8099999999999996</v>
      </c>
      <c r="S142" s="11">
        <f t="shared" si="19"/>
        <v>52909.999999999993</v>
      </c>
      <c r="T142" s="12">
        <f>VLOOKUP(S142,Parameters!$B$40:$C$44,2,1)</f>
        <v>0.375</v>
      </c>
      <c r="U142" s="52">
        <f t="shared" si="20"/>
        <v>19841.249999999996</v>
      </c>
      <c r="V142" s="12">
        <f>LEFT(Parameters!$B$59,4)*VLOOKUP(Q142,Parameters!$B$61:$C$62,2,0)+MID(Parameters!$B$59,9,4)*ABS(H142)</f>
        <v>2.3603427255480768E-2</v>
      </c>
      <c r="W142" s="43">
        <f t="shared" si="21"/>
        <v>259637.69981028844</v>
      </c>
      <c r="Y142" s="74">
        <f>MAX(V142,IF(Q142="Unsecured",Parameters!$C$67,Parameters!$C$68))</f>
        <v>0.03</v>
      </c>
      <c r="Z142" s="43">
        <f t="shared" si="22"/>
        <v>330000</v>
      </c>
      <c r="AB142" s="74" t="str">
        <f t="shared" si="23"/>
        <v>OK</v>
      </c>
      <c r="AC142" s="43" t="str">
        <f t="shared" si="16"/>
        <v>OK</v>
      </c>
    </row>
    <row r="143" spans="2:29" x14ac:dyDescent="0.35">
      <c r="B143" s="15" t="str">
        <f>Revised_Data!B143</f>
        <v>GUTIERREZ</v>
      </c>
      <c r="C143" s="11">
        <f>Revised_Data!C143</f>
        <v>60</v>
      </c>
      <c r="D143" s="10" t="str">
        <f>Revised_Data!D143</f>
        <v>M</v>
      </c>
      <c r="E143" s="10" t="str">
        <f>Revised_Data!E143</f>
        <v>Home Loan</v>
      </c>
      <c r="F143" s="11">
        <f>Revised_Data!F143</f>
        <v>12000000</v>
      </c>
      <c r="G143" s="12" t="str">
        <f>Revised_Data!G143</f>
        <v>No</v>
      </c>
      <c r="H143" s="77">
        <f>Revised_Data!H143</f>
        <v>0.43668119891318458</v>
      </c>
      <c r="J143" s="74">
        <f>Parameters!$C$3</f>
        <v>7.0000000000000007E-2</v>
      </c>
      <c r="K143" s="74">
        <f>VLOOKUP(E143,Parameters!$B$5:$C$8,2,0)</f>
        <v>0.04</v>
      </c>
      <c r="L143" s="74">
        <f>IF(F143&lt;=Parameters!$A$10,Parameters!$C$10,IF(F143&lt;=Parameters!$A$11,Parameters!$C$11,Parameters!$C$11+INT((F143-Parameters!$A$11)/Parameters!$A$12)*Parameters!$C$12))</f>
        <v>7.0000000000000001E-3</v>
      </c>
      <c r="M143" s="74">
        <f>VLOOKUP(G143,Parameters!$B$14:$C$15,2,0)</f>
        <v>0</v>
      </c>
      <c r="N143" s="72">
        <f t="shared" si="17"/>
        <v>0.10300000000000001</v>
      </c>
      <c r="P143" s="9">
        <f t="shared" si="18"/>
        <v>1236000</v>
      </c>
      <c r="Q143" s="10" t="str">
        <f>VLOOKUP(E143,Parameters!$B$51:$C$54,2,0)</f>
        <v>Secured</v>
      </c>
      <c r="R143" s="50">
        <f>VLOOKUP(C143,Parameters!$E$4:$G$47,IF(D143="M",2,3),0)</f>
        <v>8.4860000000000007</v>
      </c>
      <c r="S143" s="11">
        <f t="shared" si="19"/>
        <v>101832.00000000001</v>
      </c>
      <c r="T143" s="12">
        <f>VLOOKUP(S143,Parameters!$B$40:$C$44,2,1)</f>
        <v>0.32500000000000001</v>
      </c>
      <c r="U143" s="52">
        <f t="shared" si="20"/>
        <v>33095.400000000009</v>
      </c>
      <c r="V143" s="12">
        <f>LEFT(Parameters!$B$59,4)*VLOOKUP(Q143,Parameters!$B$61:$C$62,2,0)+MID(Parameters!$B$59,9,4)*ABS(H143)</f>
        <v>1.4366811989131846E-2</v>
      </c>
      <c r="W143" s="43">
        <f t="shared" si="21"/>
        <v>172401.74386958216</v>
      </c>
      <c r="Y143" s="74">
        <f>MAX(V143,IF(Q143="Unsecured",Parameters!$C$67,Parameters!$C$68))</f>
        <v>1.4999999999999999E-2</v>
      </c>
      <c r="Z143" s="43">
        <f t="shared" si="22"/>
        <v>180000</v>
      </c>
      <c r="AB143" s="74" t="str">
        <f t="shared" si="23"/>
        <v>OK</v>
      </c>
      <c r="AC143" s="43" t="str">
        <f t="shared" si="16"/>
        <v>OK</v>
      </c>
    </row>
    <row r="144" spans="2:29" x14ac:dyDescent="0.35">
      <c r="B144" s="15" t="str">
        <f>Revised_Data!B144</f>
        <v>GUZMAN</v>
      </c>
      <c r="C144" s="11">
        <f>Revised_Data!C144</f>
        <v>30</v>
      </c>
      <c r="D144" s="10" t="str">
        <f>Revised_Data!D144</f>
        <v>M</v>
      </c>
      <c r="E144" s="10" t="str">
        <f>Revised_Data!E144</f>
        <v>Vehicle Loan</v>
      </c>
      <c r="F144" s="11">
        <f>Revised_Data!F144</f>
        <v>12000000</v>
      </c>
      <c r="G144" s="12" t="str">
        <f>Revised_Data!G144</f>
        <v>No</v>
      </c>
      <c r="H144" s="77">
        <f>Revised_Data!H144</f>
        <v>-0.4092087188849402</v>
      </c>
      <c r="J144" s="74">
        <f>Parameters!$C$3</f>
        <v>7.0000000000000007E-2</v>
      </c>
      <c r="K144" s="74">
        <f>VLOOKUP(E144,Parameters!$B$5:$C$8,2,0)</f>
        <v>0.06</v>
      </c>
      <c r="L144" s="74">
        <f>IF(F144&lt;=Parameters!$A$10,Parameters!$C$10,IF(F144&lt;=Parameters!$A$11,Parameters!$C$11,Parameters!$C$11+INT((F144-Parameters!$A$11)/Parameters!$A$12)*Parameters!$C$12))</f>
        <v>7.0000000000000001E-3</v>
      </c>
      <c r="M144" s="74">
        <f>VLOOKUP(G144,Parameters!$B$14:$C$15,2,0)</f>
        <v>0</v>
      </c>
      <c r="N144" s="72">
        <f t="shared" si="17"/>
        <v>0.123</v>
      </c>
      <c r="P144" s="9">
        <f t="shared" si="18"/>
        <v>1476000</v>
      </c>
      <c r="Q144" s="10" t="str">
        <f>VLOOKUP(E144,Parameters!$B$51:$C$54,2,0)</f>
        <v>Secured</v>
      </c>
      <c r="R144" s="50">
        <f>VLOOKUP(C144,Parameters!$E$4:$G$47,IF(D144="M",2,3),0)</f>
        <v>4.0469999999999997</v>
      </c>
      <c r="S144" s="11">
        <f t="shared" si="19"/>
        <v>48564</v>
      </c>
      <c r="T144" s="12">
        <f>VLOOKUP(S144,Parameters!$B$40:$C$44,2,1)</f>
        <v>0.375</v>
      </c>
      <c r="U144" s="52">
        <f t="shared" si="20"/>
        <v>18211.5</v>
      </c>
      <c r="V144" s="12">
        <f>LEFT(Parameters!$B$59,4)*VLOOKUP(Q144,Parameters!$B$61:$C$62,2,0)+MID(Parameters!$B$59,9,4)*ABS(H144)</f>
        <v>1.4092087188849401E-2</v>
      </c>
      <c r="W144" s="43">
        <f t="shared" si="21"/>
        <v>169105.0462661928</v>
      </c>
      <c r="Y144" s="74">
        <f>MAX(V144,IF(Q144="Unsecured",Parameters!$C$67,Parameters!$C$68))</f>
        <v>1.4999999999999999E-2</v>
      </c>
      <c r="Z144" s="43">
        <f t="shared" si="22"/>
        <v>180000</v>
      </c>
      <c r="AB144" s="74" t="str">
        <f t="shared" si="23"/>
        <v>OK</v>
      </c>
      <c r="AC144" s="43" t="str">
        <f t="shared" si="16"/>
        <v>OK</v>
      </c>
    </row>
    <row r="145" spans="2:29" x14ac:dyDescent="0.35">
      <c r="B145" s="15" t="str">
        <f>Revised_Data!B145</f>
        <v>HAIL</v>
      </c>
      <c r="C145" s="11">
        <f>Revised_Data!C145</f>
        <v>39</v>
      </c>
      <c r="D145" s="10" t="str">
        <f>Revised_Data!D145</f>
        <v>F</v>
      </c>
      <c r="E145" s="10" t="str">
        <f>Revised_Data!E145</f>
        <v>Vehicle Loan</v>
      </c>
      <c r="F145" s="11">
        <f>Revised_Data!F145</f>
        <v>9000000</v>
      </c>
      <c r="G145" s="12" t="str">
        <f>Revised_Data!G145</f>
        <v>No</v>
      </c>
      <c r="H145" s="77">
        <f>Revised_Data!H145</f>
        <v>0.32054182158063443</v>
      </c>
      <c r="J145" s="74">
        <f>Parameters!$C$3</f>
        <v>7.0000000000000007E-2</v>
      </c>
      <c r="K145" s="74">
        <f>VLOOKUP(E145,Parameters!$B$5:$C$8,2,0)</f>
        <v>0.06</v>
      </c>
      <c r="L145" s="74">
        <f>IF(F145&lt;=Parameters!$A$10,Parameters!$C$10,IF(F145&lt;=Parameters!$A$11,Parameters!$C$11,Parameters!$C$11+INT((F145-Parameters!$A$11)/Parameters!$A$12)*Parameters!$C$12))</f>
        <v>0</v>
      </c>
      <c r="M145" s="74">
        <f>VLOOKUP(G145,Parameters!$B$14:$C$15,2,0)</f>
        <v>0</v>
      </c>
      <c r="N145" s="72">
        <f t="shared" si="17"/>
        <v>0.13</v>
      </c>
      <c r="P145" s="9">
        <f t="shared" si="18"/>
        <v>1170000</v>
      </c>
      <c r="Q145" s="10" t="str">
        <f>VLOOKUP(E145,Parameters!$B$51:$C$54,2,0)</f>
        <v>Secured</v>
      </c>
      <c r="R145" s="50">
        <f>VLOOKUP(C145,Parameters!$E$4:$G$47,IF(D145="M",2,3),0)</f>
        <v>4.6929999999999996</v>
      </c>
      <c r="S145" s="11">
        <f t="shared" si="19"/>
        <v>42237</v>
      </c>
      <c r="T145" s="12">
        <f>VLOOKUP(S145,Parameters!$B$40:$C$44,2,1)</f>
        <v>0.375</v>
      </c>
      <c r="U145" s="52">
        <f t="shared" si="20"/>
        <v>15838.875</v>
      </c>
      <c r="V145" s="12">
        <f>LEFT(Parameters!$B$59,4)*VLOOKUP(Q145,Parameters!$B$61:$C$62,2,0)+MID(Parameters!$B$59,9,4)*ABS(H145)</f>
        <v>1.3205418215806345E-2</v>
      </c>
      <c r="W145" s="43">
        <f t="shared" si="21"/>
        <v>118848.76394225711</v>
      </c>
      <c r="Y145" s="74">
        <f>MAX(V145,IF(Q145="Unsecured",Parameters!$C$67,Parameters!$C$68))</f>
        <v>1.4999999999999999E-2</v>
      </c>
      <c r="Z145" s="43">
        <f t="shared" si="22"/>
        <v>135000</v>
      </c>
      <c r="AB145" s="74" t="str">
        <f t="shared" si="23"/>
        <v>OK</v>
      </c>
      <c r="AC145" s="43" t="str">
        <f t="shared" si="16"/>
        <v>OK</v>
      </c>
    </row>
    <row r="146" spans="2:29" x14ac:dyDescent="0.35">
      <c r="B146" s="15" t="str">
        <f>Revised_Data!B146</f>
        <v>HALE</v>
      </c>
      <c r="C146" s="11">
        <f>Revised_Data!C146</f>
        <v>50</v>
      </c>
      <c r="D146" s="10" t="str">
        <f>Revised_Data!D146</f>
        <v>M</v>
      </c>
      <c r="E146" s="10" t="str">
        <f>Revised_Data!E146</f>
        <v>Home Loan</v>
      </c>
      <c r="F146" s="11">
        <f>Revised_Data!F146</f>
        <v>9000000</v>
      </c>
      <c r="G146" s="12" t="str">
        <f>Revised_Data!G146</f>
        <v>No</v>
      </c>
      <c r="H146" s="77">
        <f>Revised_Data!H146</f>
        <v>-1.7716837479828804</v>
      </c>
      <c r="J146" s="74">
        <f>Parameters!$C$3</f>
        <v>7.0000000000000007E-2</v>
      </c>
      <c r="K146" s="74">
        <f>VLOOKUP(E146,Parameters!$B$5:$C$8,2,0)</f>
        <v>0.04</v>
      </c>
      <c r="L146" s="74">
        <f>IF(F146&lt;=Parameters!$A$10,Parameters!$C$10,IF(F146&lt;=Parameters!$A$11,Parameters!$C$11,Parameters!$C$11+INT((F146-Parameters!$A$11)/Parameters!$A$12)*Parameters!$C$12))</f>
        <v>0</v>
      </c>
      <c r="M146" s="74">
        <f>VLOOKUP(G146,Parameters!$B$14:$C$15,2,0)</f>
        <v>0</v>
      </c>
      <c r="N146" s="72">
        <f t="shared" si="17"/>
        <v>0.11000000000000001</v>
      </c>
      <c r="P146" s="9">
        <f t="shared" si="18"/>
        <v>990000.00000000012</v>
      </c>
      <c r="Q146" s="10" t="str">
        <f>VLOOKUP(E146,Parameters!$B$51:$C$54,2,0)</f>
        <v>Secured</v>
      </c>
      <c r="R146" s="50">
        <f>VLOOKUP(C146,Parameters!$E$4:$G$47,IF(D146="M",2,3),0)</f>
        <v>6.6289999999999996</v>
      </c>
      <c r="S146" s="11">
        <f t="shared" si="19"/>
        <v>59660.999999999993</v>
      </c>
      <c r="T146" s="12">
        <f>VLOOKUP(S146,Parameters!$B$40:$C$44,2,1)</f>
        <v>0.375</v>
      </c>
      <c r="U146" s="52">
        <f t="shared" si="20"/>
        <v>22372.874999999996</v>
      </c>
      <c r="V146" s="12">
        <f>LEFT(Parameters!$B$59,4)*VLOOKUP(Q146,Parameters!$B$61:$C$62,2,0)+MID(Parameters!$B$59,9,4)*ABS(H146)</f>
        <v>2.7716837479828803E-2</v>
      </c>
      <c r="W146" s="43">
        <f t="shared" si="21"/>
        <v>249451.53731845922</v>
      </c>
      <c r="Y146" s="74">
        <f>MAX(V146,IF(Q146="Unsecured",Parameters!$C$67,Parameters!$C$68))</f>
        <v>2.7716837479828803E-2</v>
      </c>
      <c r="Z146" s="43">
        <f t="shared" si="22"/>
        <v>249451.53731845922</v>
      </c>
      <c r="AB146" s="74" t="str">
        <f t="shared" si="23"/>
        <v>OK</v>
      </c>
      <c r="AC146" s="43" t="str">
        <f t="shared" si="16"/>
        <v>OK</v>
      </c>
    </row>
    <row r="147" spans="2:29" x14ac:dyDescent="0.35">
      <c r="B147" s="15" t="str">
        <f>Revised_Data!B147</f>
        <v>HALL</v>
      </c>
      <c r="C147" s="11">
        <f>Revised_Data!C147</f>
        <v>36</v>
      </c>
      <c r="D147" s="10" t="str">
        <f>Revised_Data!D147</f>
        <v>F</v>
      </c>
      <c r="E147" s="10" t="str">
        <f>Revised_Data!E147</f>
        <v>Personal Loan</v>
      </c>
      <c r="F147" s="11">
        <f>Revised_Data!F147</f>
        <v>9000000</v>
      </c>
      <c r="G147" s="12" t="str">
        <f>Revised_Data!G147</f>
        <v>No</v>
      </c>
      <c r="H147" s="77">
        <f>Revised_Data!H147</f>
        <v>-0.46139510856590216</v>
      </c>
      <c r="J147" s="74">
        <f>Parameters!$C$3</f>
        <v>7.0000000000000007E-2</v>
      </c>
      <c r="K147" s="74">
        <f>VLOOKUP(E147,Parameters!$B$5:$C$8,2,0)</f>
        <v>0.1</v>
      </c>
      <c r="L147" s="74">
        <f>IF(F147&lt;=Parameters!$A$10,Parameters!$C$10,IF(F147&lt;=Parameters!$A$11,Parameters!$C$11,Parameters!$C$11+INT((F147-Parameters!$A$11)/Parameters!$A$12)*Parameters!$C$12))</f>
        <v>0</v>
      </c>
      <c r="M147" s="74">
        <f>VLOOKUP(G147,Parameters!$B$14:$C$15,2,0)</f>
        <v>0</v>
      </c>
      <c r="N147" s="72">
        <f t="shared" si="17"/>
        <v>0.17</v>
      </c>
      <c r="P147" s="9">
        <f t="shared" si="18"/>
        <v>1530000</v>
      </c>
      <c r="Q147" s="10" t="str">
        <f>VLOOKUP(E147,Parameters!$B$51:$C$54,2,0)</f>
        <v>Unsecured</v>
      </c>
      <c r="R147" s="50">
        <f>VLOOKUP(C147,Parameters!$E$4:$G$47,IF(D147="M",2,3),0)</f>
        <v>4.3579999999999997</v>
      </c>
      <c r="S147" s="11">
        <f t="shared" si="19"/>
        <v>39222</v>
      </c>
      <c r="T147" s="12">
        <f>VLOOKUP(S147,Parameters!$B$40:$C$44,2,1)</f>
        <v>0.375</v>
      </c>
      <c r="U147" s="52">
        <f t="shared" si="20"/>
        <v>14708.25</v>
      </c>
      <c r="V147" s="12">
        <f>LEFT(Parameters!$B$59,4)*VLOOKUP(Q147,Parameters!$B$61:$C$62,2,0)+MID(Parameters!$B$59,9,4)*ABS(H147)</f>
        <v>2.4613951085659024E-2</v>
      </c>
      <c r="W147" s="43">
        <f t="shared" si="21"/>
        <v>221525.5597709312</v>
      </c>
      <c r="Y147" s="74">
        <f>MAX(V147,IF(Q147="Unsecured",Parameters!$C$67,Parameters!$C$68))</f>
        <v>0.03</v>
      </c>
      <c r="Z147" s="43">
        <f t="shared" si="22"/>
        <v>270000</v>
      </c>
      <c r="AB147" s="74" t="str">
        <f t="shared" si="23"/>
        <v>OK</v>
      </c>
      <c r="AC147" s="43" t="str">
        <f t="shared" si="16"/>
        <v>OK</v>
      </c>
    </row>
    <row r="148" spans="2:29" x14ac:dyDescent="0.35">
      <c r="B148" s="15" t="str">
        <f>Revised_Data!B148</f>
        <v>HAMILTON</v>
      </c>
      <c r="C148" s="11">
        <f>Revised_Data!C148</f>
        <v>46</v>
      </c>
      <c r="D148" s="10" t="str">
        <f>Revised_Data!D148</f>
        <v>F</v>
      </c>
      <c r="E148" s="10" t="str">
        <f>Revised_Data!E148</f>
        <v>Education Loan</v>
      </c>
      <c r="F148" s="11">
        <f>Revised_Data!F148</f>
        <v>10000000</v>
      </c>
      <c r="G148" s="12" t="str">
        <f>Revised_Data!G148</f>
        <v>Yes</v>
      </c>
      <c r="H148" s="77">
        <f>Revised_Data!H148</f>
        <v>1.2079970681337453</v>
      </c>
      <c r="J148" s="74">
        <f>Parameters!$C$3</f>
        <v>7.0000000000000007E-2</v>
      </c>
      <c r="K148" s="74">
        <f>VLOOKUP(E148,Parameters!$B$5:$C$8,2,0)</f>
        <v>0.08</v>
      </c>
      <c r="L148" s="74">
        <f>IF(F148&lt;=Parameters!$A$10,Parameters!$C$10,IF(F148&lt;=Parameters!$A$11,Parameters!$C$11,Parameters!$C$11+INT((F148-Parameters!$A$11)/Parameters!$A$12)*Parameters!$C$12))</f>
        <v>5.0000000000000001E-3</v>
      </c>
      <c r="M148" s="74">
        <f>VLOOKUP(G148,Parameters!$B$14:$C$15,2,0)</f>
        <v>0.04</v>
      </c>
      <c r="N148" s="72">
        <f t="shared" si="17"/>
        <v>0.10500000000000001</v>
      </c>
      <c r="P148" s="9">
        <f t="shared" si="18"/>
        <v>1050000</v>
      </c>
      <c r="Q148" s="10" t="str">
        <f>VLOOKUP(E148,Parameters!$B$51:$C$54,2,0)</f>
        <v>Unsecured</v>
      </c>
      <c r="R148" s="50">
        <f>VLOOKUP(C148,Parameters!$E$4:$G$47,IF(D148="M",2,3),0)</f>
        <v>5.577024999999999</v>
      </c>
      <c r="S148" s="11">
        <f t="shared" si="19"/>
        <v>55770.249999999993</v>
      </c>
      <c r="T148" s="12">
        <f>VLOOKUP(S148,Parameters!$B$40:$C$44,2,1)</f>
        <v>0.375</v>
      </c>
      <c r="U148" s="52">
        <f t="shared" si="20"/>
        <v>20913.843749999996</v>
      </c>
      <c r="V148" s="12">
        <f>LEFT(Parameters!$B$59,4)*VLOOKUP(Q148,Parameters!$B$61:$C$62,2,0)+MID(Parameters!$B$59,9,4)*ABS(H148)</f>
        <v>3.2079970681337458E-2</v>
      </c>
      <c r="W148" s="43">
        <f t="shared" si="21"/>
        <v>320799.70681337459</v>
      </c>
      <c r="Y148" s="74">
        <f>MAX(V148,IF(Q148="Unsecured",Parameters!$C$67,Parameters!$C$68))</f>
        <v>3.2079970681337458E-2</v>
      </c>
      <c r="Z148" s="43">
        <f t="shared" si="22"/>
        <v>320799.70681337459</v>
      </c>
      <c r="AB148" s="74" t="str">
        <f t="shared" si="23"/>
        <v>OK</v>
      </c>
      <c r="AC148" s="43" t="str">
        <f t="shared" si="16"/>
        <v>OK</v>
      </c>
    </row>
    <row r="149" spans="2:29" x14ac:dyDescent="0.35">
      <c r="B149" s="15" t="str">
        <f>Revised_Data!B149</f>
        <v>HANSEN</v>
      </c>
      <c r="C149" s="11">
        <f>Revised_Data!C149</f>
        <v>40</v>
      </c>
      <c r="D149" s="10" t="str">
        <f>Revised_Data!D149</f>
        <v>F</v>
      </c>
      <c r="E149" s="10" t="str">
        <f>Revised_Data!E149</f>
        <v>Personal Loan</v>
      </c>
      <c r="F149" s="11">
        <f>Revised_Data!F149</f>
        <v>11000000</v>
      </c>
      <c r="G149" s="12" t="str">
        <f>Revised_Data!G149</f>
        <v>No</v>
      </c>
      <c r="H149" s="77">
        <f>Revised_Data!H149</f>
        <v>0.28083582844848404</v>
      </c>
      <c r="J149" s="74">
        <f>Parameters!$C$3</f>
        <v>7.0000000000000007E-2</v>
      </c>
      <c r="K149" s="74">
        <f>VLOOKUP(E149,Parameters!$B$5:$C$8,2,0)</f>
        <v>0.1</v>
      </c>
      <c r="L149" s="74">
        <f>IF(F149&lt;=Parameters!$A$10,Parameters!$C$10,IF(F149&lt;=Parameters!$A$11,Parameters!$C$11,Parameters!$C$11+INT((F149-Parameters!$A$11)/Parameters!$A$12)*Parameters!$C$12))</f>
        <v>6.0000000000000001E-3</v>
      </c>
      <c r="M149" s="74">
        <f>VLOOKUP(G149,Parameters!$B$14:$C$15,2,0)</f>
        <v>0</v>
      </c>
      <c r="N149" s="72">
        <f t="shared" si="17"/>
        <v>0.16400000000000001</v>
      </c>
      <c r="P149" s="9">
        <f t="shared" si="18"/>
        <v>1804000</v>
      </c>
      <c r="Q149" s="10" t="str">
        <f>VLOOKUP(E149,Parameters!$B$51:$C$54,2,0)</f>
        <v>Unsecured</v>
      </c>
      <c r="R149" s="50">
        <f>VLOOKUP(C149,Parameters!$E$4:$G$47,IF(D149="M",2,3),0)</f>
        <v>4.8099999999999996</v>
      </c>
      <c r="S149" s="11">
        <f t="shared" si="19"/>
        <v>52909.999999999993</v>
      </c>
      <c r="T149" s="12">
        <f>VLOOKUP(S149,Parameters!$B$40:$C$44,2,1)</f>
        <v>0.375</v>
      </c>
      <c r="U149" s="52">
        <f t="shared" si="20"/>
        <v>19841.249999999996</v>
      </c>
      <c r="V149" s="12">
        <f>LEFT(Parameters!$B$59,4)*VLOOKUP(Q149,Parameters!$B$61:$C$62,2,0)+MID(Parameters!$B$59,9,4)*ABS(H149)</f>
        <v>2.2808358284484839E-2</v>
      </c>
      <c r="W149" s="43">
        <f t="shared" si="21"/>
        <v>250891.94112933322</v>
      </c>
      <c r="Y149" s="74">
        <f>MAX(V149,IF(Q149="Unsecured",Parameters!$C$67,Parameters!$C$68))</f>
        <v>0.03</v>
      </c>
      <c r="Z149" s="43">
        <f t="shared" si="22"/>
        <v>330000</v>
      </c>
      <c r="AB149" s="74" t="str">
        <f t="shared" si="23"/>
        <v>OK</v>
      </c>
      <c r="AC149" s="43" t="str">
        <f t="shared" si="16"/>
        <v>OK</v>
      </c>
    </row>
    <row r="150" spans="2:29" x14ac:dyDescent="0.35">
      <c r="B150" s="15" t="str">
        <f>Revised_Data!B150</f>
        <v>HANSON</v>
      </c>
      <c r="C150" s="11">
        <f>Revised_Data!C150</f>
        <v>33</v>
      </c>
      <c r="D150" s="10" t="str">
        <f>Revised_Data!D150</f>
        <v>F</v>
      </c>
      <c r="E150" s="10" t="str">
        <f>Revised_Data!E150</f>
        <v>Education Loan</v>
      </c>
      <c r="F150" s="11">
        <f>Revised_Data!F150</f>
        <v>10000000</v>
      </c>
      <c r="G150" s="12" t="str">
        <f>Revised_Data!G150</f>
        <v>No</v>
      </c>
      <c r="H150" s="77">
        <f>Revised_Data!H150</f>
        <v>1.1296552567940952</v>
      </c>
      <c r="J150" s="74">
        <f>Parameters!$C$3</f>
        <v>7.0000000000000007E-2</v>
      </c>
      <c r="K150" s="74">
        <f>VLOOKUP(E150,Parameters!$B$5:$C$8,2,0)</f>
        <v>0.08</v>
      </c>
      <c r="L150" s="74">
        <f>IF(F150&lt;=Parameters!$A$10,Parameters!$C$10,IF(F150&lt;=Parameters!$A$11,Parameters!$C$11,Parameters!$C$11+INT((F150-Parameters!$A$11)/Parameters!$A$12)*Parameters!$C$12))</f>
        <v>5.0000000000000001E-3</v>
      </c>
      <c r="M150" s="74">
        <f>VLOOKUP(G150,Parameters!$B$14:$C$15,2,0)</f>
        <v>0</v>
      </c>
      <c r="N150" s="72">
        <f t="shared" si="17"/>
        <v>0.14500000000000002</v>
      </c>
      <c r="P150" s="9">
        <f t="shared" si="18"/>
        <v>1450000.0000000002</v>
      </c>
      <c r="Q150" s="10" t="str">
        <f>VLOOKUP(E150,Parameters!$B$51:$C$54,2,0)</f>
        <v>Unsecured</v>
      </c>
      <c r="R150" s="50">
        <f>VLOOKUP(C150,Parameters!$E$4:$G$47,IF(D150="M",2,3),0)</f>
        <v>4.0469999999999997</v>
      </c>
      <c r="S150" s="11">
        <f t="shared" si="19"/>
        <v>40470</v>
      </c>
      <c r="T150" s="12">
        <f>VLOOKUP(S150,Parameters!$B$40:$C$44,2,1)</f>
        <v>0.375</v>
      </c>
      <c r="U150" s="52">
        <f t="shared" si="20"/>
        <v>15176.25</v>
      </c>
      <c r="V150" s="12">
        <f>LEFT(Parameters!$B$59,4)*VLOOKUP(Q150,Parameters!$B$61:$C$62,2,0)+MID(Parameters!$B$59,9,4)*ABS(H150)</f>
        <v>3.129655256794095E-2</v>
      </c>
      <c r="W150" s="43">
        <f t="shared" si="21"/>
        <v>312965.5256794095</v>
      </c>
      <c r="Y150" s="74">
        <f>MAX(V150,IF(Q150="Unsecured",Parameters!$C$67,Parameters!$C$68))</f>
        <v>3.129655256794095E-2</v>
      </c>
      <c r="Z150" s="43">
        <f t="shared" si="22"/>
        <v>312965.5256794095</v>
      </c>
      <c r="AB150" s="74" t="str">
        <f t="shared" si="23"/>
        <v>OK</v>
      </c>
      <c r="AC150" s="43" t="str">
        <f t="shared" si="16"/>
        <v>OK</v>
      </c>
    </row>
    <row r="151" spans="2:29" x14ac:dyDescent="0.35">
      <c r="B151" s="15" t="str">
        <f>Revised_Data!B151</f>
        <v>HARDY</v>
      </c>
      <c r="C151" s="11">
        <f>Revised_Data!C151</f>
        <v>33</v>
      </c>
      <c r="D151" s="10" t="str">
        <f>Revised_Data!D151</f>
        <v>M</v>
      </c>
      <c r="E151" s="10" t="str">
        <f>Revised_Data!E151</f>
        <v>Vehicle Loan</v>
      </c>
      <c r="F151" s="11">
        <f>Revised_Data!F151</f>
        <v>11000000</v>
      </c>
      <c r="G151" s="12" t="str">
        <f>Revised_Data!G151</f>
        <v>No</v>
      </c>
      <c r="H151" s="77">
        <f>Revised_Data!H151</f>
        <v>-1.6152296762922871</v>
      </c>
      <c r="J151" s="74">
        <f>Parameters!$C$3</f>
        <v>7.0000000000000007E-2</v>
      </c>
      <c r="K151" s="74">
        <f>VLOOKUP(E151,Parameters!$B$5:$C$8,2,0)</f>
        <v>0.06</v>
      </c>
      <c r="L151" s="74">
        <f>IF(F151&lt;=Parameters!$A$10,Parameters!$C$10,IF(F151&lt;=Parameters!$A$11,Parameters!$C$11,Parameters!$C$11+INT((F151-Parameters!$A$11)/Parameters!$A$12)*Parameters!$C$12))</f>
        <v>6.0000000000000001E-3</v>
      </c>
      <c r="M151" s="74">
        <f>VLOOKUP(G151,Parameters!$B$14:$C$15,2,0)</f>
        <v>0</v>
      </c>
      <c r="N151" s="72">
        <f t="shared" si="17"/>
        <v>0.124</v>
      </c>
      <c r="P151" s="9">
        <f t="shared" si="18"/>
        <v>1364000</v>
      </c>
      <c r="Q151" s="10" t="str">
        <f>VLOOKUP(E151,Parameters!$B$51:$C$54,2,0)</f>
        <v>Secured</v>
      </c>
      <c r="R151" s="50">
        <f>VLOOKUP(C151,Parameters!$E$4:$G$47,IF(D151="M",2,3),0)</f>
        <v>4.3579999999999997</v>
      </c>
      <c r="S151" s="11">
        <f t="shared" si="19"/>
        <v>47937.999999999993</v>
      </c>
      <c r="T151" s="12">
        <f>VLOOKUP(S151,Parameters!$B$40:$C$44,2,1)</f>
        <v>0.375</v>
      </c>
      <c r="U151" s="52">
        <f t="shared" si="20"/>
        <v>17976.749999999996</v>
      </c>
      <c r="V151" s="12">
        <f>LEFT(Parameters!$B$59,4)*VLOOKUP(Q151,Parameters!$B$61:$C$62,2,0)+MID(Parameters!$B$59,9,4)*ABS(H151)</f>
        <v>2.6152296762922869E-2</v>
      </c>
      <c r="W151" s="43">
        <f t="shared" si="21"/>
        <v>287675.26439215156</v>
      </c>
      <c r="Y151" s="74">
        <f>MAX(V151,IF(Q151="Unsecured",Parameters!$C$67,Parameters!$C$68))</f>
        <v>2.6152296762922869E-2</v>
      </c>
      <c r="Z151" s="43">
        <f t="shared" si="22"/>
        <v>287675.26439215156</v>
      </c>
      <c r="AB151" s="74" t="str">
        <f t="shared" si="23"/>
        <v>OK</v>
      </c>
      <c r="AC151" s="43" t="str">
        <f t="shared" si="16"/>
        <v>OK</v>
      </c>
    </row>
    <row r="152" spans="2:29" x14ac:dyDescent="0.35">
      <c r="B152" s="15" t="str">
        <f>Revised_Data!B152</f>
        <v>HARPER</v>
      </c>
      <c r="C152" s="11">
        <f>Revised_Data!C152</f>
        <v>40</v>
      </c>
      <c r="D152" s="10" t="str">
        <f>Revised_Data!D152</f>
        <v>F</v>
      </c>
      <c r="E152" s="10" t="str">
        <f>Revised_Data!E152</f>
        <v>Home Loan</v>
      </c>
      <c r="F152" s="11">
        <f>Revised_Data!F152</f>
        <v>14000000</v>
      </c>
      <c r="G152" s="12" t="str">
        <f>Revised_Data!G152</f>
        <v>No</v>
      </c>
      <c r="H152" s="77">
        <f>Revised_Data!H152</f>
        <v>-1.3317460279127871</v>
      </c>
      <c r="J152" s="74">
        <f>Parameters!$C$3</f>
        <v>7.0000000000000007E-2</v>
      </c>
      <c r="K152" s="74">
        <f>VLOOKUP(E152,Parameters!$B$5:$C$8,2,0)</f>
        <v>0.04</v>
      </c>
      <c r="L152" s="74">
        <f>IF(F152&lt;=Parameters!$A$10,Parameters!$C$10,IF(F152&lt;=Parameters!$A$11,Parameters!$C$11,Parameters!$C$11+INT((F152-Parameters!$A$11)/Parameters!$A$12)*Parameters!$C$12))</f>
        <v>9.0000000000000011E-3</v>
      </c>
      <c r="M152" s="74">
        <f>VLOOKUP(G152,Parameters!$B$14:$C$15,2,0)</f>
        <v>0</v>
      </c>
      <c r="N152" s="72">
        <f t="shared" si="17"/>
        <v>0.10100000000000001</v>
      </c>
      <c r="P152" s="9">
        <f t="shared" si="18"/>
        <v>1414000</v>
      </c>
      <c r="Q152" s="10" t="str">
        <f>VLOOKUP(E152,Parameters!$B$51:$C$54,2,0)</f>
        <v>Secured</v>
      </c>
      <c r="R152" s="50">
        <f>VLOOKUP(C152,Parameters!$E$4:$G$47,IF(D152="M",2,3),0)</f>
        <v>4.8099999999999996</v>
      </c>
      <c r="S152" s="11">
        <f t="shared" si="19"/>
        <v>67340</v>
      </c>
      <c r="T152" s="12">
        <f>VLOOKUP(S152,Parameters!$B$40:$C$44,2,1)</f>
        <v>0.35</v>
      </c>
      <c r="U152" s="52">
        <f t="shared" si="20"/>
        <v>23569</v>
      </c>
      <c r="V152" s="12">
        <f>LEFT(Parameters!$B$59,4)*VLOOKUP(Q152,Parameters!$B$61:$C$62,2,0)+MID(Parameters!$B$59,9,4)*ABS(H152)</f>
        <v>2.3317460279127872E-2</v>
      </c>
      <c r="W152" s="43">
        <f t="shared" si="21"/>
        <v>326444.44390779018</v>
      </c>
      <c r="Y152" s="74">
        <f>MAX(V152,IF(Q152="Unsecured",Parameters!$C$67,Parameters!$C$68))</f>
        <v>2.3317460279127872E-2</v>
      </c>
      <c r="Z152" s="43">
        <f t="shared" si="22"/>
        <v>326444.44390779018</v>
      </c>
      <c r="AB152" s="74" t="str">
        <f t="shared" si="23"/>
        <v>OK</v>
      </c>
      <c r="AC152" s="43" t="str">
        <f t="shared" si="16"/>
        <v>OK</v>
      </c>
    </row>
    <row r="153" spans="2:29" x14ac:dyDescent="0.35">
      <c r="B153" s="15" t="str">
        <f>Revised_Data!B153</f>
        <v>HARRIS</v>
      </c>
      <c r="C153" s="11">
        <f>Revised_Data!C153</f>
        <v>38</v>
      </c>
      <c r="D153" s="10" t="str">
        <f>Revised_Data!D153</f>
        <v>F</v>
      </c>
      <c r="E153" s="10" t="str">
        <f>Revised_Data!E153</f>
        <v>Home Loan</v>
      </c>
      <c r="F153" s="11">
        <f>Revised_Data!F153</f>
        <v>13000000</v>
      </c>
      <c r="G153" s="12" t="str">
        <f>Revised_Data!G153</f>
        <v>No</v>
      </c>
      <c r="H153" s="77">
        <f>Revised_Data!H153</f>
        <v>-0.31487964909534022</v>
      </c>
      <c r="J153" s="74">
        <f>Parameters!$C$3</f>
        <v>7.0000000000000007E-2</v>
      </c>
      <c r="K153" s="74">
        <f>VLOOKUP(E153,Parameters!$B$5:$C$8,2,0)</f>
        <v>0.04</v>
      </c>
      <c r="L153" s="74">
        <f>IF(F153&lt;=Parameters!$A$10,Parameters!$C$10,IF(F153&lt;=Parameters!$A$11,Parameters!$C$11,Parameters!$C$11+INT((F153-Parameters!$A$11)/Parameters!$A$12)*Parameters!$C$12))</f>
        <v>8.0000000000000002E-3</v>
      </c>
      <c r="M153" s="74">
        <f>VLOOKUP(G153,Parameters!$B$14:$C$15,2,0)</f>
        <v>0</v>
      </c>
      <c r="N153" s="72">
        <f t="shared" si="17"/>
        <v>0.10200000000000001</v>
      </c>
      <c r="P153" s="9">
        <f t="shared" si="18"/>
        <v>1326000</v>
      </c>
      <c r="Q153" s="10" t="str">
        <f>VLOOKUP(E153,Parameters!$B$51:$C$54,2,0)</f>
        <v>Secured</v>
      </c>
      <c r="R153" s="50">
        <f>VLOOKUP(C153,Parameters!$E$4:$G$47,IF(D153="M",2,3),0)</f>
        <v>4.5789999999999997</v>
      </c>
      <c r="S153" s="11">
        <f t="shared" si="19"/>
        <v>59527</v>
      </c>
      <c r="T153" s="12">
        <f>VLOOKUP(S153,Parameters!$B$40:$C$44,2,1)</f>
        <v>0.375</v>
      </c>
      <c r="U153" s="52">
        <f t="shared" si="20"/>
        <v>22322.625</v>
      </c>
      <c r="V153" s="12">
        <f>LEFT(Parameters!$B$59,4)*VLOOKUP(Q153,Parameters!$B$61:$C$62,2,0)+MID(Parameters!$B$59,9,4)*ABS(H153)</f>
        <v>1.3148796490953402E-2</v>
      </c>
      <c r="W153" s="43">
        <f t="shared" si="21"/>
        <v>170934.35438239423</v>
      </c>
      <c r="Y153" s="74">
        <f>MAX(V153,IF(Q153="Unsecured",Parameters!$C$67,Parameters!$C$68))</f>
        <v>1.4999999999999999E-2</v>
      </c>
      <c r="Z153" s="43">
        <f t="shared" si="22"/>
        <v>195000</v>
      </c>
      <c r="AB153" s="74" t="str">
        <f t="shared" si="23"/>
        <v>OK</v>
      </c>
      <c r="AC153" s="43" t="str">
        <f t="shared" si="16"/>
        <v>OK</v>
      </c>
    </row>
    <row r="154" spans="2:29" x14ac:dyDescent="0.35">
      <c r="B154" s="15" t="str">
        <f>Revised_Data!B154</f>
        <v>HARRISON</v>
      </c>
      <c r="C154" s="11">
        <f>Revised_Data!C154</f>
        <v>49</v>
      </c>
      <c r="D154" s="10" t="str">
        <f>Revised_Data!D154</f>
        <v>M</v>
      </c>
      <c r="E154" s="10" t="str">
        <f>Revised_Data!E154</f>
        <v>Home Loan</v>
      </c>
      <c r="F154" s="11">
        <f>Revised_Data!F154</f>
        <v>10000000</v>
      </c>
      <c r="G154" s="12" t="str">
        <f>Revised_Data!G154</f>
        <v>No</v>
      </c>
      <c r="H154" s="77">
        <f>Revised_Data!H154</f>
        <v>0.36181517511422878</v>
      </c>
      <c r="J154" s="74">
        <f>Parameters!$C$3</f>
        <v>7.0000000000000007E-2</v>
      </c>
      <c r="K154" s="74">
        <f>VLOOKUP(E154,Parameters!$B$5:$C$8,2,0)</f>
        <v>0.04</v>
      </c>
      <c r="L154" s="74">
        <f>IF(F154&lt;=Parameters!$A$10,Parameters!$C$10,IF(F154&lt;=Parameters!$A$11,Parameters!$C$11,Parameters!$C$11+INT((F154-Parameters!$A$11)/Parameters!$A$12)*Parameters!$C$12))</f>
        <v>5.0000000000000001E-3</v>
      </c>
      <c r="M154" s="74">
        <f>VLOOKUP(G154,Parameters!$B$14:$C$15,2,0)</f>
        <v>0</v>
      </c>
      <c r="N154" s="72">
        <f t="shared" si="17"/>
        <v>0.10500000000000001</v>
      </c>
      <c r="P154" s="9">
        <f t="shared" si="18"/>
        <v>1050000</v>
      </c>
      <c r="Q154" s="10" t="str">
        <f>VLOOKUP(E154,Parameters!$B$51:$C$54,2,0)</f>
        <v>Secured</v>
      </c>
      <c r="R154" s="50">
        <f>VLOOKUP(C154,Parameters!$E$4:$G$47,IF(D154="M",2,3),0)</f>
        <v>6.4669999999999996</v>
      </c>
      <c r="S154" s="11">
        <f t="shared" si="19"/>
        <v>64670</v>
      </c>
      <c r="T154" s="12">
        <f>VLOOKUP(S154,Parameters!$B$40:$C$44,2,1)</f>
        <v>0.35</v>
      </c>
      <c r="U154" s="52">
        <f t="shared" si="20"/>
        <v>22634.5</v>
      </c>
      <c r="V154" s="12">
        <f>LEFT(Parameters!$B$59,4)*VLOOKUP(Q154,Parameters!$B$61:$C$62,2,0)+MID(Parameters!$B$59,9,4)*ABS(H154)</f>
        <v>1.3618151751142287E-2</v>
      </c>
      <c r="W154" s="43">
        <f t="shared" si="21"/>
        <v>136181.51751142286</v>
      </c>
      <c r="Y154" s="74">
        <f>MAX(V154,IF(Q154="Unsecured",Parameters!$C$67,Parameters!$C$68))</f>
        <v>1.4999999999999999E-2</v>
      </c>
      <c r="Z154" s="43">
        <f t="shared" si="22"/>
        <v>150000</v>
      </c>
      <c r="AB154" s="74" t="str">
        <f t="shared" si="23"/>
        <v>OK</v>
      </c>
      <c r="AC154" s="43" t="str">
        <f t="shared" si="16"/>
        <v>OK</v>
      </c>
    </row>
    <row r="155" spans="2:29" x14ac:dyDescent="0.35">
      <c r="B155" s="15" t="str">
        <f>Revised_Data!B155</f>
        <v>HART</v>
      </c>
      <c r="C155" s="11">
        <f>Revised_Data!C155</f>
        <v>49</v>
      </c>
      <c r="D155" s="10" t="str">
        <f>Revised_Data!D155</f>
        <v>F</v>
      </c>
      <c r="E155" s="10" t="str">
        <f>Revised_Data!E155</f>
        <v>Personal Loan</v>
      </c>
      <c r="F155" s="11">
        <f>Revised_Data!F155</f>
        <v>13000000</v>
      </c>
      <c r="G155" s="12" t="str">
        <f>Revised_Data!G155</f>
        <v>No</v>
      </c>
      <c r="H155" s="77">
        <f>Revised_Data!H155</f>
        <v>1.3633027948281766</v>
      </c>
      <c r="J155" s="74">
        <f>Parameters!$C$3</f>
        <v>7.0000000000000007E-2</v>
      </c>
      <c r="K155" s="74">
        <f>VLOOKUP(E155,Parameters!$B$5:$C$8,2,0)</f>
        <v>0.1</v>
      </c>
      <c r="L155" s="74">
        <f>IF(F155&lt;=Parameters!$A$10,Parameters!$C$10,IF(F155&lt;=Parameters!$A$11,Parameters!$C$11,Parameters!$C$11+INT((F155-Parameters!$A$11)/Parameters!$A$12)*Parameters!$C$12))</f>
        <v>8.0000000000000002E-3</v>
      </c>
      <c r="M155" s="74">
        <f>VLOOKUP(G155,Parameters!$B$14:$C$15,2,0)</f>
        <v>0</v>
      </c>
      <c r="N155" s="72">
        <f t="shared" si="17"/>
        <v>0.16200000000000001</v>
      </c>
      <c r="P155" s="9">
        <f t="shared" si="18"/>
        <v>2106000</v>
      </c>
      <c r="Q155" s="10" t="str">
        <f>VLOOKUP(E155,Parameters!$B$51:$C$54,2,0)</f>
        <v>Unsecured</v>
      </c>
      <c r="R155" s="50">
        <f>VLOOKUP(C155,Parameters!$E$4:$G$47,IF(D155="M",2,3),0)</f>
        <v>6.0049999999999999</v>
      </c>
      <c r="S155" s="11">
        <f t="shared" si="19"/>
        <v>78065</v>
      </c>
      <c r="T155" s="12">
        <f>VLOOKUP(S155,Parameters!$B$40:$C$44,2,1)</f>
        <v>0.35</v>
      </c>
      <c r="U155" s="52">
        <f t="shared" si="20"/>
        <v>27322.75</v>
      </c>
      <c r="V155" s="12">
        <f>LEFT(Parameters!$B$59,4)*VLOOKUP(Q155,Parameters!$B$61:$C$62,2,0)+MID(Parameters!$B$59,9,4)*ABS(H155)</f>
        <v>3.3633027948281768E-2</v>
      </c>
      <c r="W155" s="43">
        <f t="shared" si="21"/>
        <v>437229.36332766298</v>
      </c>
      <c r="Y155" s="74">
        <f>MAX(V155,IF(Q155="Unsecured",Parameters!$C$67,Parameters!$C$68))</f>
        <v>3.3633027948281768E-2</v>
      </c>
      <c r="Z155" s="43">
        <f t="shared" si="22"/>
        <v>437229.36332766298</v>
      </c>
      <c r="AB155" s="74" t="str">
        <f t="shared" si="23"/>
        <v>OK</v>
      </c>
      <c r="AC155" s="43" t="str">
        <f t="shared" si="16"/>
        <v>OK</v>
      </c>
    </row>
    <row r="156" spans="2:29" x14ac:dyDescent="0.35">
      <c r="B156" s="15" t="str">
        <f>Revised_Data!B156</f>
        <v>HARVEY</v>
      </c>
      <c r="C156" s="11">
        <f>Revised_Data!C156</f>
        <v>27</v>
      </c>
      <c r="D156" s="10" t="str">
        <f>Revised_Data!D156</f>
        <v>F</v>
      </c>
      <c r="E156" s="10" t="str">
        <f>Revised_Data!E156</f>
        <v>Education Loan</v>
      </c>
      <c r="F156" s="11">
        <f>Revised_Data!F156</f>
        <v>9000000</v>
      </c>
      <c r="G156" s="12" t="str">
        <f>Revised_Data!G156</f>
        <v>No</v>
      </c>
      <c r="H156" s="77">
        <f>Revised_Data!H156</f>
        <v>-1.0088797148012887</v>
      </c>
      <c r="J156" s="74">
        <f>Parameters!$C$3</f>
        <v>7.0000000000000007E-2</v>
      </c>
      <c r="K156" s="74">
        <f>VLOOKUP(E156,Parameters!$B$5:$C$8,2,0)</f>
        <v>0.08</v>
      </c>
      <c r="L156" s="74">
        <f>IF(F156&lt;=Parameters!$A$10,Parameters!$C$10,IF(F156&lt;=Parameters!$A$11,Parameters!$C$11,Parameters!$C$11+INT((F156-Parameters!$A$11)/Parameters!$A$12)*Parameters!$C$12))</f>
        <v>0</v>
      </c>
      <c r="M156" s="74">
        <f>VLOOKUP(G156,Parameters!$B$14:$C$15,2,0)</f>
        <v>0</v>
      </c>
      <c r="N156" s="72">
        <f t="shared" si="17"/>
        <v>0.15000000000000002</v>
      </c>
      <c r="P156" s="9">
        <f t="shared" si="18"/>
        <v>1350000.0000000002</v>
      </c>
      <c r="Q156" s="10" t="str">
        <f>VLOOKUP(E156,Parameters!$B$51:$C$54,2,0)</f>
        <v>Unsecured</v>
      </c>
      <c r="R156" s="50">
        <f>VLOOKUP(C156,Parameters!$E$4:$G$47,IF(D156="M",2,3),0)</f>
        <v>3.49</v>
      </c>
      <c r="S156" s="11">
        <f t="shared" si="19"/>
        <v>31410.000000000004</v>
      </c>
      <c r="T156" s="12">
        <f>VLOOKUP(S156,Parameters!$B$40:$C$44,2,1)</f>
        <v>0.375</v>
      </c>
      <c r="U156" s="52">
        <f t="shared" si="20"/>
        <v>11778.750000000002</v>
      </c>
      <c r="V156" s="12">
        <f>LEFT(Parameters!$B$59,4)*VLOOKUP(Q156,Parameters!$B$61:$C$62,2,0)+MID(Parameters!$B$59,9,4)*ABS(H156)</f>
        <v>3.0088797148012887E-2</v>
      </c>
      <c r="W156" s="43">
        <f t="shared" si="21"/>
        <v>270799.17433211597</v>
      </c>
      <c r="Y156" s="74">
        <f>MAX(V156,IF(Q156="Unsecured",Parameters!$C$67,Parameters!$C$68))</f>
        <v>3.0088797148012887E-2</v>
      </c>
      <c r="Z156" s="43">
        <f t="shared" si="22"/>
        <v>270799.17433211597</v>
      </c>
      <c r="AB156" s="74" t="str">
        <f t="shared" si="23"/>
        <v>OK</v>
      </c>
      <c r="AC156" s="43" t="str">
        <f t="shared" si="16"/>
        <v>OK</v>
      </c>
    </row>
    <row r="157" spans="2:29" x14ac:dyDescent="0.35">
      <c r="B157" s="15" t="str">
        <f>Revised_Data!B157</f>
        <v>HAWKINS</v>
      </c>
      <c r="C157" s="11">
        <f>Revised_Data!C157</f>
        <v>34</v>
      </c>
      <c r="D157" s="10" t="str">
        <f>Revised_Data!D157</f>
        <v>M</v>
      </c>
      <c r="E157" s="10" t="str">
        <f>Revised_Data!E157</f>
        <v>Vehicle Loan</v>
      </c>
      <c r="F157" s="11">
        <f>Revised_Data!F157</f>
        <v>14000000</v>
      </c>
      <c r="G157" s="12" t="str">
        <f>Revised_Data!G157</f>
        <v>No</v>
      </c>
      <c r="H157" s="77">
        <f>Revised_Data!H157</f>
        <v>-0.96771937781398321</v>
      </c>
      <c r="J157" s="74">
        <f>Parameters!$C$3</f>
        <v>7.0000000000000007E-2</v>
      </c>
      <c r="K157" s="74">
        <f>VLOOKUP(E157,Parameters!$B$5:$C$8,2,0)</f>
        <v>0.06</v>
      </c>
      <c r="L157" s="74">
        <f>IF(F157&lt;=Parameters!$A$10,Parameters!$C$10,IF(F157&lt;=Parameters!$A$11,Parameters!$C$11,Parameters!$C$11+INT((F157-Parameters!$A$11)/Parameters!$A$12)*Parameters!$C$12))</f>
        <v>9.0000000000000011E-3</v>
      </c>
      <c r="M157" s="74">
        <f>VLOOKUP(G157,Parameters!$B$14:$C$15,2,0)</f>
        <v>0</v>
      </c>
      <c r="N157" s="72">
        <f t="shared" si="17"/>
        <v>0.121</v>
      </c>
      <c r="P157" s="9">
        <f t="shared" si="18"/>
        <v>1694000</v>
      </c>
      <c r="Q157" s="10" t="str">
        <f>VLOOKUP(E157,Parameters!$B$51:$C$54,2,0)</f>
        <v>Secured</v>
      </c>
      <c r="R157" s="50">
        <f>VLOOKUP(C157,Parameters!$E$4:$G$47,IF(D157="M",2,3),0)</f>
        <v>4.4669999999999996</v>
      </c>
      <c r="S157" s="11">
        <f t="shared" si="19"/>
        <v>62537.999999999993</v>
      </c>
      <c r="T157" s="12">
        <f>VLOOKUP(S157,Parameters!$B$40:$C$44,2,1)</f>
        <v>0.35</v>
      </c>
      <c r="U157" s="52">
        <f t="shared" si="20"/>
        <v>21888.299999999996</v>
      </c>
      <c r="V157" s="12">
        <f>LEFT(Parameters!$B$59,4)*VLOOKUP(Q157,Parameters!$B$61:$C$62,2,0)+MID(Parameters!$B$59,9,4)*ABS(H157)</f>
        <v>1.9677193778139833E-2</v>
      </c>
      <c r="W157" s="43">
        <f t="shared" si="21"/>
        <v>275480.71289395768</v>
      </c>
      <c r="Y157" s="74">
        <f>MAX(V157,IF(Q157="Unsecured",Parameters!$C$67,Parameters!$C$68))</f>
        <v>1.9677193778139833E-2</v>
      </c>
      <c r="Z157" s="43">
        <f t="shared" si="22"/>
        <v>275480.71289395768</v>
      </c>
      <c r="AB157" s="74" t="str">
        <f t="shared" si="23"/>
        <v>OK</v>
      </c>
      <c r="AC157" s="43" t="str">
        <f t="shared" si="16"/>
        <v>OK</v>
      </c>
    </row>
    <row r="158" spans="2:29" x14ac:dyDescent="0.35">
      <c r="B158" s="15" t="str">
        <f>Revised_Data!B158</f>
        <v>HAYES</v>
      </c>
      <c r="C158" s="11">
        <f>Revised_Data!C158</f>
        <v>40</v>
      </c>
      <c r="D158" s="10" t="str">
        <f>Revised_Data!D158</f>
        <v>F</v>
      </c>
      <c r="E158" s="10" t="str">
        <f>Revised_Data!E158</f>
        <v>Vehicle Loan</v>
      </c>
      <c r="F158" s="11">
        <f>Revised_Data!F158</f>
        <v>13000000</v>
      </c>
      <c r="G158" s="12" t="str">
        <f>Revised_Data!G158</f>
        <v>No</v>
      </c>
      <c r="H158" s="77">
        <f>Revised_Data!H158</f>
        <v>-0.2712853221148781</v>
      </c>
      <c r="J158" s="74">
        <f>Parameters!$C$3</f>
        <v>7.0000000000000007E-2</v>
      </c>
      <c r="K158" s="74">
        <f>VLOOKUP(E158,Parameters!$B$5:$C$8,2,0)</f>
        <v>0.06</v>
      </c>
      <c r="L158" s="74">
        <f>IF(F158&lt;=Parameters!$A$10,Parameters!$C$10,IF(F158&lt;=Parameters!$A$11,Parameters!$C$11,Parameters!$C$11+INT((F158-Parameters!$A$11)/Parameters!$A$12)*Parameters!$C$12))</f>
        <v>8.0000000000000002E-3</v>
      </c>
      <c r="M158" s="74">
        <f>VLOOKUP(G158,Parameters!$B$14:$C$15,2,0)</f>
        <v>0</v>
      </c>
      <c r="N158" s="72">
        <f t="shared" si="17"/>
        <v>0.122</v>
      </c>
      <c r="P158" s="9">
        <f t="shared" si="18"/>
        <v>1586000</v>
      </c>
      <c r="Q158" s="10" t="str">
        <f>VLOOKUP(E158,Parameters!$B$51:$C$54,2,0)</f>
        <v>Secured</v>
      </c>
      <c r="R158" s="50">
        <f>VLOOKUP(C158,Parameters!$E$4:$G$47,IF(D158="M",2,3),0)</f>
        <v>4.8099999999999996</v>
      </c>
      <c r="S158" s="11">
        <f t="shared" si="19"/>
        <v>62529.999999999993</v>
      </c>
      <c r="T158" s="12">
        <f>VLOOKUP(S158,Parameters!$B$40:$C$44,2,1)</f>
        <v>0.35</v>
      </c>
      <c r="U158" s="52">
        <f t="shared" si="20"/>
        <v>21885.499999999996</v>
      </c>
      <c r="V158" s="12">
        <f>LEFT(Parameters!$B$59,4)*VLOOKUP(Q158,Parameters!$B$61:$C$62,2,0)+MID(Parameters!$B$59,9,4)*ABS(H158)</f>
        <v>1.2712853221148781E-2</v>
      </c>
      <c r="W158" s="43">
        <f t="shared" si="21"/>
        <v>165267.09187493415</v>
      </c>
      <c r="Y158" s="74">
        <f>MAX(V158,IF(Q158="Unsecured",Parameters!$C$67,Parameters!$C$68))</f>
        <v>1.4999999999999999E-2</v>
      </c>
      <c r="Z158" s="43">
        <f t="shared" si="22"/>
        <v>195000</v>
      </c>
      <c r="AB158" s="74" t="str">
        <f t="shared" si="23"/>
        <v>OK</v>
      </c>
      <c r="AC158" s="43" t="str">
        <f t="shared" si="16"/>
        <v>OK</v>
      </c>
    </row>
    <row r="159" spans="2:29" x14ac:dyDescent="0.35">
      <c r="B159" s="15" t="str">
        <f>Revised_Data!B159</f>
        <v>HAYNES</v>
      </c>
      <c r="C159" s="11">
        <f>Revised_Data!C159</f>
        <v>25</v>
      </c>
      <c r="D159" s="10" t="str">
        <f>Revised_Data!D159</f>
        <v>F</v>
      </c>
      <c r="E159" s="10" t="str">
        <f>Revised_Data!E159</f>
        <v>Vehicle Loan</v>
      </c>
      <c r="F159" s="11">
        <f>Revised_Data!F159</f>
        <v>8000000</v>
      </c>
      <c r="G159" s="12" t="str">
        <f>Revised_Data!G159</f>
        <v>No</v>
      </c>
      <c r="H159" s="77">
        <f>Revised_Data!H159</f>
        <v>-1.649079710936409</v>
      </c>
      <c r="J159" s="74">
        <f>Parameters!$C$3</f>
        <v>7.0000000000000007E-2</v>
      </c>
      <c r="K159" s="74">
        <f>VLOOKUP(E159,Parameters!$B$5:$C$8,2,0)</f>
        <v>0.06</v>
      </c>
      <c r="L159" s="74">
        <f>IF(F159&lt;=Parameters!$A$10,Parameters!$C$10,IF(F159&lt;=Parameters!$A$11,Parameters!$C$11,Parameters!$C$11+INT((F159-Parameters!$A$11)/Parameters!$A$12)*Parameters!$C$12))</f>
        <v>0</v>
      </c>
      <c r="M159" s="74">
        <f>VLOOKUP(G159,Parameters!$B$14:$C$15,2,0)</f>
        <v>0</v>
      </c>
      <c r="N159" s="72">
        <f t="shared" si="17"/>
        <v>0.13</v>
      </c>
      <c r="P159" s="9">
        <f t="shared" si="18"/>
        <v>1040000</v>
      </c>
      <c r="Q159" s="10" t="str">
        <f>VLOOKUP(E159,Parameters!$B$51:$C$54,2,0)</f>
        <v>Secured</v>
      </c>
      <c r="R159" s="50">
        <f>VLOOKUP(C159,Parameters!$E$4:$G$47,IF(D159="M",2,3),0)</f>
        <v>3.3220000000000001</v>
      </c>
      <c r="S159" s="11">
        <f t="shared" si="19"/>
        <v>26576</v>
      </c>
      <c r="T159" s="12">
        <f>VLOOKUP(S159,Parameters!$B$40:$C$44,2,1)</f>
        <v>0.4</v>
      </c>
      <c r="U159" s="52">
        <f t="shared" si="20"/>
        <v>10630.400000000001</v>
      </c>
      <c r="V159" s="12">
        <f>LEFT(Parameters!$B$59,4)*VLOOKUP(Q159,Parameters!$B$61:$C$62,2,0)+MID(Parameters!$B$59,9,4)*ABS(H159)</f>
        <v>2.6490797109364091E-2</v>
      </c>
      <c r="W159" s="43">
        <f t="shared" si="21"/>
        <v>211926.37687491273</v>
      </c>
      <c r="Y159" s="74">
        <f>MAX(V159,IF(Q159="Unsecured",Parameters!$C$67,Parameters!$C$68))</f>
        <v>2.6490797109364091E-2</v>
      </c>
      <c r="Z159" s="43">
        <f t="shared" si="22"/>
        <v>211926.37687491273</v>
      </c>
      <c r="AB159" s="74" t="str">
        <f t="shared" si="23"/>
        <v>OK</v>
      </c>
      <c r="AC159" s="43" t="str">
        <f t="shared" si="16"/>
        <v>OK</v>
      </c>
    </row>
    <row r="160" spans="2:29" x14ac:dyDescent="0.35">
      <c r="B160" s="15" t="str">
        <f>Revised_Data!B160</f>
        <v>HENDERSON</v>
      </c>
      <c r="C160" s="11">
        <f>Revised_Data!C160</f>
        <v>21</v>
      </c>
      <c r="D160" s="10" t="str">
        <f>Revised_Data!D160</f>
        <v>F</v>
      </c>
      <c r="E160" s="10" t="str">
        <f>Revised_Data!E160</f>
        <v>Vehicle Loan</v>
      </c>
      <c r="F160" s="11">
        <f>Revised_Data!F160</f>
        <v>13000000</v>
      </c>
      <c r="G160" s="12" t="str">
        <f>Revised_Data!G160</f>
        <v>No</v>
      </c>
      <c r="H160" s="77">
        <f>Revised_Data!H160</f>
        <v>-0.40085907251845615</v>
      </c>
      <c r="J160" s="74">
        <f>Parameters!$C$3</f>
        <v>7.0000000000000007E-2</v>
      </c>
      <c r="K160" s="74">
        <f>VLOOKUP(E160,Parameters!$B$5:$C$8,2,0)</f>
        <v>0.06</v>
      </c>
      <c r="L160" s="74">
        <f>IF(F160&lt;=Parameters!$A$10,Parameters!$C$10,IF(F160&lt;=Parameters!$A$11,Parameters!$C$11,Parameters!$C$11+INT((F160-Parameters!$A$11)/Parameters!$A$12)*Parameters!$C$12))</f>
        <v>8.0000000000000002E-3</v>
      </c>
      <c r="M160" s="74">
        <f>VLOOKUP(G160,Parameters!$B$14:$C$15,2,0)</f>
        <v>0</v>
      </c>
      <c r="N160" s="72">
        <f t="shared" si="17"/>
        <v>0.122</v>
      </c>
      <c r="P160" s="9">
        <f t="shared" si="18"/>
        <v>1586000</v>
      </c>
      <c r="Q160" s="10" t="str">
        <f>VLOOKUP(E160,Parameters!$B$51:$C$54,2,0)</f>
        <v>Secured</v>
      </c>
      <c r="R160" s="50">
        <f>VLOOKUP(C160,Parameters!$E$4:$G$47,IF(D160="M",2,3),0)</f>
        <v>3.01</v>
      </c>
      <c r="S160" s="11">
        <f t="shared" si="19"/>
        <v>39130</v>
      </c>
      <c r="T160" s="12">
        <f>VLOOKUP(S160,Parameters!$B$40:$C$44,2,1)</f>
        <v>0.375</v>
      </c>
      <c r="U160" s="52">
        <f t="shared" si="20"/>
        <v>14673.75</v>
      </c>
      <c r="V160" s="12">
        <f>LEFT(Parameters!$B$59,4)*VLOOKUP(Q160,Parameters!$B$61:$C$62,2,0)+MID(Parameters!$B$59,9,4)*ABS(H160)</f>
        <v>1.4008590725184563E-2</v>
      </c>
      <c r="W160" s="43">
        <f t="shared" si="21"/>
        <v>182111.67942739933</v>
      </c>
      <c r="Y160" s="74">
        <f>MAX(V160,IF(Q160="Unsecured",Parameters!$C$67,Parameters!$C$68))</f>
        <v>1.4999999999999999E-2</v>
      </c>
      <c r="Z160" s="43">
        <f t="shared" si="22"/>
        <v>195000</v>
      </c>
      <c r="AB160" s="74" t="str">
        <f t="shared" si="23"/>
        <v>OK</v>
      </c>
      <c r="AC160" s="43" t="str">
        <f t="shared" si="16"/>
        <v>OK</v>
      </c>
    </row>
    <row r="161" spans="2:29" x14ac:dyDescent="0.35">
      <c r="B161" s="15" t="str">
        <f>Revised_Data!B161</f>
        <v>HENRY</v>
      </c>
      <c r="C161" s="11">
        <f>Revised_Data!C161</f>
        <v>50</v>
      </c>
      <c r="D161" s="10" t="str">
        <f>Revised_Data!D161</f>
        <v>F</v>
      </c>
      <c r="E161" s="10" t="str">
        <f>Revised_Data!E161</f>
        <v>Education Loan</v>
      </c>
      <c r="F161" s="11">
        <f>Revised_Data!F161</f>
        <v>13000000</v>
      </c>
      <c r="G161" s="12" t="str">
        <f>Revised_Data!G161</f>
        <v>No</v>
      </c>
      <c r="H161" s="77">
        <f>Revised_Data!H161</f>
        <v>-2.2159109496480531</v>
      </c>
      <c r="J161" s="74">
        <f>Parameters!$C$3</f>
        <v>7.0000000000000007E-2</v>
      </c>
      <c r="K161" s="74">
        <f>VLOOKUP(E161,Parameters!$B$5:$C$8,2,0)</f>
        <v>0.08</v>
      </c>
      <c r="L161" s="74">
        <f>IF(F161&lt;=Parameters!$A$10,Parameters!$C$10,IF(F161&lt;=Parameters!$A$11,Parameters!$C$11,Parameters!$C$11+INT((F161-Parameters!$A$11)/Parameters!$A$12)*Parameters!$C$12))</f>
        <v>8.0000000000000002E-3</v>
      </c>
      <c r="M161" s="74">
        <f>VLOOKUP(G161,Parameters!$B$14:$C$15,2,0)</f>
        <v>0</v>
      </c>
      <c r="N161" s="72">
        <f t="shared" si="17"/>
        <v>0.14200000000000002</v>
      </c>
      <c r="P161" s="9">
        <f t="shared" si="18"/>
        <v>1846000.0000000002</v>
      </c>
      <c r="Q161" s="10" t="str">
        <f>VLOOKUP(E161,Parameters!$B$51:$C$54,2,0)</f>
        <v>Unsecured</v>
      </c>
      <c r="R161" s="50">
        <f>VLOOKUP(C161,Parameters!$E$4:$G$47,IF(D161="M",2,3),0)</f>
        <v>6.157</v>
      </c>
      <c r="S161" s="11">
        <f t="shared" si="19"/>
        <v>80041</v>
      </c>
      <c r="T161" s="12">
        <f>VLOOKUP(S161,Parameters!$B$40:$C$44,2,1)</f>
        <v>0.35</v>
      </c>
      <c r="U161" s="52">
        <f t="shared" si="20"/>
        <v>28014.35</v>
      </c>
      <c r="V161" s="12">
        <f>LEFT(Parameters!$B$59,4)*VLOOKUP(Q161,Parameters!$B$61:$C$62,2,0)+MID(Parameters!$B$59,9,4)*ABS(H161)</f>
        <v>4.215910949648053E-2</v>
      </c>
      <c r="W161" s="43">
        <f t="shared" si="21"/>
        <v>548068.42345424695</v>
      </c>
      <c r="Y161" s="74">
        <f>MAX(V161,IF(Q161="Unsecured",Parameters!$C$67,Parameters!$C$68))</f>
        <v>4.215910949648053E-2</v>
      </c>
      <c r="Z161" s="43">
        <f t="shared" si="22"/>
        <v>548068.42345424695</v>
      </c>
      <c r="AB161" s="74" t="str">
        <f t="shared" si="23"/>
        <v>OK</v>
      </c>
      <c r="AC161" s="43" t="str">
        <f t="shared" si="16"/>
        <v>OK</v>
      </c>
    </row>
    <row r="162" spans="2:29" x14ac:dyDescent="0.35">
      <c r="B162" s="15" t="str">
        <f>Revised_Data!B162</f>
        <v>HERNANDEZ</v>
      </c>
      <c r="C162" s="11">
        <f>Revised_Data!C162</f>
        <v>45</v>
      </c>
      <c r="D162" s="10" t="str">
        <f>Revised_Data!D162</f>
        <v>M</v>
      </c>
      <c r="E162" s="10" t="str">
        <f>Revised_Data!E162</f>
        <v>Vehicle Loan</v>
      </c>
      <c r="F162" s="11">
        <f>Revised_Data!F162</f>
        <v>14000000</v>
      </c>
      <c r="G162" s="12" t="str">
        <f>Revised_Data!G162</f>
        <v>No</v>
      </c>
      <c r="H162" s="77">
        <f>Revised_Data!H162</f>
        <v>-0.99631895910671597</v>
      </c>
      <c r="J162" s="74">
        <f>Parameters!$C$3</f>
        <v>7.0000000000000007E-2</v>
      </c>
      <c r="K162" s="74">
        <f>VLOOKUP(E162,Parameters!$B$5:$C$8,2,0)</f>
        <v>0.06</v>
      </c>
      <c r="L162" s="74">
        <f>IF(F162&lt;=Parameters!$A$10,Parameters!$C$10,IF(F162&lt;=Parameters!$A$11,Parameters!$C$11,Parameters!$C$11+INT((F162-Parameters!$A$11)/Parameters!$A$12)*Parameters!$C$12))</f>
        <v>9.0000000000000011E-3</v>
      </c>
      <c r="M162" s="74">
        <f>VLOOKUP(G162,Parameters!$B$14:$C$15,2,0)</f>
        <v>0</v>
      </c>
      <c r="N162" s="72">
        <f t="shared" si="17"/>
        <v>0.121</v>
      </c>
      <c r="P162" s="9">
        <f t="shared" si="18"/>
        <v>1694000</v>
      </c>
      <c r="Q162" s="10" t="str">
        <f>VLOOKUP(E162,Parameters!$B$51:$C$54,2,0)</f>
        <v>Secured</v>
      </c>
      <c r="R162" s="50">
        <f>VLOOKUP(C162,Parameters!$E$4:$G$47,IF(D162="M",2,3),0)</f>
        <v>5.859</v>
      </c>
      <c r="S162" s="11">
        <f t="shared" si="19"/>
        <v>82026</v>
      </c>
      <c r="T162" s="12">
        <f>VLOOKUP(S162,Parameters!$B$40:$C$44,2,1)</f>
        <v>0.35</v>
      </c>
      <c r="U162" s="52">
        <f t="shared" si="20"/>
        <v>28709.1</v>
      </c>
      <c r="V162" s="12">
        <f>LEFT(Parameters!$B$59,4)*VLOOKUP(Q162,Parameters!$B$61:$C$62,2,0)+MID(Parameters!$B$59,9,4)*ABS(H162)</f>
        <v>1.996318959106716E-2</v>
      </c>
      <c r="W162" s="43">
        <f t="shared" si="21"/>
        <v>279484.65427494026</v>
      </c>
      <c r="Y162" s="74">
        <f>MAX(V162,IF(Q162="Unsecured",Parameters!$C$67,Parameters!$C$68))</f>
        <v>1.996318959106716E-2</v>
      </c>
      <c r="Z162" s="43">
        <f t="shared" si="22"/>
        <v>279484.65427494026</v>
      </c>
      <c r="AB162" s="74" t="str">
        <f t="shared" si="23"/>
        <v>OK</v>
      </c>
      <c r="AC162" s="43" t="str">
        <f t="shared" si="16"/>
        <v>OK</v>
      </c>
    </row>
    <row r="163" spans="2:29" x14ac:dyDescent="0.35">
      <c r="B163" s="15" t="str">
        <f>Revised_Data!B163</f>
        <v>HERRERA</v>
      </c>
      <c r="C163" s="11">
        <f>Revised_Data!C163</f>
        <v>47</v>
      </c>
      <c r="D163" s="10" t="str">
        <f>Revised_Data!D163</f>
        <v>M</v>
      </c>
      <c r="E163" s="10" t="str">
        <f>Revised_Data!E163</f>
        <v>Personal Loan</v>
      </c>
      <c r="F163" s="11">
        <f>Revised_Data!F163</f>
        <v>13000000</v>
      </c>
      <c r="G163" s="12" t="str">
        <f>Revised_Data!G163</f>
        <v>No</v>
      </c>
      <c r="H163" s="77">
        <f>Revised_Data!H163</f>
        <v>-1.1507237571994842</v>
      </c>
      <c r="J163" s="74">
        <f>Parameters!$C$3</f>
        <v>7.0000000000000007E-2</v>
      </c>
      <c r="K163" s="74">
        <f>VLOOKUP(E163,Parameters!$B$5:$C$8,2,0)</f>
        <v>0.1</v>
      </c>
      <c r="L163" s="74">
        <f>IF(F163&lt;=Parameters!$A$10,Parameters!$C$10,IF(F163&lt;=Parameters!$A$11,Parameters!$C$11,Parameters!$C$11+INT((F163-Parameters!$A$11)/Parameters!$A$12)*Parameters!$C$12))</f>
        <v>8.0000000000000002E-3</v>
      </c>
      <c r="M163" s="74">
        <f>VLOOKUP(G163,Parameters!$B$14:$C$15,2,0)</f>
        <v>0</v>
      </c>
      <c r="N163" s="72">
        <f t="shared" si="17"/>
        <v>0.16200000000000001</v>
      </c>
      <c r="P163" s="9">
        <f t="shared" si="18"/>
        <v>2106000</v>
      </c>
      <c r="Q163" s="10" t="str">
        <f>VLOOKUP(E163,Parameters!$B$51:$C$54,2,0)</f>
        <v>Unsecured</v>
      </c>
      <c r="R163" s="50">
        <f>VLOOKUP(C163,Parameters!$E$4:$G$47,IF(D163="M",2,3),0)</f>
        <v>6.157</v>
      </c>
      <c r="S163" s="11">
        <f t="shared" si="19"/>
        <v>80041</v>
      </c>
      <c r="T163" s="12">
        <f>VLOOKUP(S163,Parameters!$B$40:$C$44,2,1)</f>
        <v>0.35</v>
      </c>
      <c r="U163" s="52">
        <f t="shared" si="20"/>
        <v>28014.35</v>
      </c>
      <c r="V163" s="12">
        <f>LEFT(Parameters!$B$59,4)*VLOOKUP(Q163,Parameters!$B$61:$C$62,2,0)+MID(Parameters!$B$59,9,4)*ABS(H163)</f>
        <v>3.1507237571994841E-2</v>
      </c>
      <c r="W163" s="43">
        <f t="shared" si="21"/>
        <v>409594.08843593294</v>
      </c>
      <c r="Y163" s="74">
        <f>MAX(V163,IF(Q163="Unsecured",Parameters!$C$67,Parameters!$C$68))</f>
        <v>3.1507237571994841E-2</v>
      </c>
      <c r="Z163" s="43">
        <f t="shared" si="22"/>
        <v>409594.08843593294</v>
      </c>
      <c r="AB163" s="74" t="str">
        <f t="shared" si="23"/>
        <v>OK</v>
      </c>
      <c r="AC163" s="43" t="str">
        <f t="shared" si="16"/>
        <v>OK</v>
      </c>
    </row>
    <row r="164" spans="2:29" x14ac:dyDescent="0.35">
      <c r="B164" s="15" t="str">
        <f>Revised_Data!B164</f>
        <v>HICKS</v>
      </c>
      <c r="C164" s="11">
        <f>Revised_Data!C164</f>
        <v>47</v>
      </c>
      <c r="D164" s="10" t="str">
        <f>Revised_Data!D164</f>
        <v>F</v>
      </c>
      <c r="E164" s="10" t="str">
        <f>Revised_Data!E164</f>
        <v>Personal Loan</v>
      </c>
      <c r="F164" s="11">
        <f>Revised_Data!F164</f>
        <v>13000000</v>
      </c>
      <c r="G164" s="12" t="str">
        <f>Revised_Data!G164</f>
        <v>No</v>
      </c>
      <c r="H164" s="77">
        <f>Revised_Data!H164</f>
        <v>0.73723178632846253</v>
      </c>
      <c r="J164" s="74">
        <f>Parameters!$C$3</f>
        <v>7.0000000000000007E-2</v>
      </c>
      <c r="K164" s="74">
        <f>VLOOKUP(E164,Parameters!$B$5:$C$8,2,0)</f>
        <v>0.1</v>
      </c>
      <c r="L164" s="74">
        <f>IF(F164&lt;=Parameters!$A$10,Parameters!$C$10,IF(F164&lt;=Parameters!$A$11,Parameters!$C$11,Parameters!$C$11+INT((F164-Parameters!$A$11)/Parameters!$A$12)*Parameters!$C$12))</f>
        <v>8.0000000000000002E-3</v>
      </c>
      <c r="M164" s="74">
        <f>VLOOKUP(G164,Parameters!$B$14:$C$15,2,0)</f>
        <v>0</v>
      </c>
      <c r="N164" s="72">
        <f t="shared" si="17"/>
        <v>0.16200000000000001</v>
      </c>
      <c r="P164" s="9">
        <f t="shared" si="18"/>
        <v>2106000</v>
      </c>
      <c r="Q164" s="10" t="str">
        <f>VLOOKUP(E164,Parameters!$B$51:$C$54,2,0)</f>
        <v>Unsecured</v>
      </c>
      <c r="R164" s="50">
        <f>VLOOKUP(C164,Parameters!$E$4:$G$47,IF(D164="M",2,3),0)</f>
        <v>5.7160000000000002</v>
      </c>
      <c r="S164" s="11">
        <f t="shared" si="19"/>
        <v>74308</v>
      </c>
      <c r="T164" s="12">
        <f>VLOOKUP(S164,Parameters!$B$40:$C$44,2,1)</f>
        <v>0.35</v>
      </c>
      <c r="U164" s="52">
        <f t="shared" si="20"/>
        <v>26007.8</v>
      </c>
      <c r="V164" s="12">
        <f>LEFT(Parameters!$B$59,4)*VLOOKUP(Q164,Parameters!$B$61:$C$62,2,0)+MID(Parameters!$B$59,9,4)*ABS(H164)</f>
        <v>2.7372317863284625E-2</v>
      </c>
      <c r="W164" s="43">
        <f t="shared" si="21"/>
        <v>355840.13222270011</v>
      </c>
      <c r="Y164" s="74">
        <f>MAX(V164,IF(Q164="Unsecured",Parameters!$C$67,Parameters!$C$68))</f>
        <v>0.03</v>
      </c>
      <c r="Z164" s="43">
        <f t="shared" si="22"/>
        <v>390000</v>
      </c>
      <c r="AB164" s="74" t="str">
        <f t="shared" si="23"/>
        <v>OK</v>
      </c>
      <c r="AC164" s="43" t="str">
        <f t="shared" si="16"/>
        <v>OK</v>
      </c>
    </row>
    <row r="165" spans="2:29" x14ac:dyDescent="0.35">
      <c r="B165" s="15" t="str">
        <f>Revised_Data!B165</f>
        <v>HIGGINS</v>
      </c>
      <c r="C165" s="11">
        <f>Revised_Data!C165</f>
        <v>40</v>
      </c>
      <c r="D165" s="10" t="str">
        <f>Revised_Data!D165</f>
        <v>M</v>
      </c>
      <c r="E165" s="10" t="str">
        <f>Revised_Data!E165</f>
        <v>Home Loan</v>
      </c>
      <c r="F165" s="11">
        <f>Revised_Data!F165</f>
        <v>12000000</v>
      </c>
      <c r="G165" s="12" t="str">
        <f>Revised_Data!G165</f>
        <v>No</v>
      </c>
      <c r="H165" s="77">
        <f>Revised_Data!H165</f>
        <v>0.39387622713653919</v>
      </c>
      <c r="J165" s="74">
        <f>Parameters!$C$3</f>
        <v>7.0000000000000007E-2</v>
      </c>
      <c r="K165" s="74">
        <f>VLOOKUP(E165,Parameters!$B$5:$C$8,2,0)</f>
        <v>0.04</v>
      </c>
      <c r="L165" s="74">
        <f>IF(F165&lt;=Parameters!$A$10,Parameters!$C$10,IF(F165&lt;=Parameters!$A$11,Parameters!$C$11,Parameters!$C$11+INT((F165-Parameters!$A$11)/Parameters!$A$12)*Parameters!$C$12))</f>
        <v>7.0000000000000001E-3</v>
      </c>
      <c r="M165" s="74">
        <f>VLOOKUP(G165,Parameters!$B$14:$C$15,2,0)</f>
        <v>0</v>
      </c>
      <c r="N165" s="72">
        <f t="shared" si="17"/>
        <v>0.10300000000000001</v>
      </c>
      <c r="P165" s="9">
        <f t="shared" si="18"/>
        <v>1236000</v>
      </c>
      <c r="Q165" s="10" t="str">
        <f>VLOOKUP(E165,Parameters!$B$51:$C$54,2,0)</f>
        <v>Secured</v>
      </c>
      <c r="R165" s="50">
        <f>VLOOKUP(C165,Parameters!$E$4:$G$47,IF(D165="M",2,3),0)</f>
        <v>5.1790000000000003</v>
      </c>
      <c r="S165" s="11">
        <f t="shared" si="19"/>
        <v>62148</v>
      </c>
      <c r="T165" s="12">
        <f>VLOOKUP(S165,Parameters!$B$40:$C$44,2,1)</f>
        <v>0.35</v>
      </c>
      <c r="U165" s="52">
        <f t="shared" si="20"/>
        <v>21751.8</v>
      </c>
      <c r="V165" s="12">
        <f>LEFT(Parameters!$B$59,4)*VLOOKUP(Q165,Parameters!$B$61:$C$62,2,0)+MID(Parameters!$B$59,9,4)*ABS(H165)</f>
        <v>1.3938762271365392E-2</v>
      </c>
      <c r="W165" s="43">
        <f t="shared" si="21"/>
        <v>167265.14725638472</v>
      </c>
      <c r="Y165" s="74">
        <f>MAX(V165,IF(Q165="Unsecured",Parameters!$C$67,Parameters!$C$68))</f>
        <v>1.4999999999999999E-2</v>
      </c>
      <c r="Z165" s="43">
        <f t="shared" si="22"/>
        <v>180000</v>
      </c>
      <c r="AB165" s="74" t="str">
        <f t="shared" si="23"/>
        <v>OK</v>
      </c>
      <c r="AC165" s="43" t="str">
        <f t="shared" si="16"/>
        <v>OK</v>
      </c>
    </row>
    <row r="166" spans="2:29" x14ac:dyDescent="0.35">
      <c r="B166" s="15" t="str">
        <f>Revised_Data!B166</f>
        <v>HILL</v>
      </c>
      <c r="C166" s="11">
        <f>Revised_Data!C166</f>
        <v>36</v>
      </c>
      <c r="D166" s="10" t="str">
        <f>Revised_Data!D166</f>
        <v>F</v>
      </c>
      <c r="E166" s="10" t="str">
        <f>Revised_Data!E166</f>
        <v>Vehicle Loan</v>
      </c>
      <c r="F166" s="11">
        <f>Revised_Data!F166</f>
        <v>9000000</v>
      </c>
      <c r="G166" s="12" t="str">
        <f>Revised_Data!G166</f>
        <v>No</v>
      </c>
      <c r="H166" s="77">
        <f>Revised_Data!H166</f>
        <v>7.9518849330211222E-2</v>
      </c>
      <c r="J166" s="74">
        <f>Parameters!$C$3</f>
        <v>7.0000000000000007E-2</v>
      </c>
      <c r="K166" s="74">
        <f>VLOOKUP(E166,Parameters!$B$5:$C$8,2,0)</f>
        <v>0.06</v>
      </c>
      <c r="L166" s="74">
        <f>IF(F166&lt;=Parameters!$A$10,Parameters!$C$10,IF(F166&lt;=Parameters!$A$11,Parameters!$C$11,Parameters!$C$11+INT((F166-Parameters!$A$11)/Parameters!$A$12)*Parameters!$C$12))</f>
        <v>0</v>
      </c>
      <c r="M166" s="74">
        <f>VLOOKUP(G166,Parameters!$B$14:$C$15,2,0)</f>
        <v>0</v>
      </c>
      <c r="N166" s="72">
        <f t="shared" si="17"/>
        <v>0.13</v>
      </c>
      <c r="P166" s="9">
        <f t="shared" si="18"/>
        <v>1170000</v>
      </c>
      <c r="Q166" s="10" t="str">
        <f>VLOOKUP(E166,Parameters!$B$51:$C$54,2,0)</f>
        <v>Secured</v>
      </c>
      <c r="R166" s="50">
        <f>VLOOKUP(C166,Parameters!$E$4:$G$47,IF(D166="M",2,3),0)</f>
        <v>4.3579999999999997</v>
      </c>
      <c r="S166" s="11">
        <f t="shared" si="19"/>
        <v>39222</v>
      </c>
      <c r="T166" s="12">
        <f>VLOOKUP(S166,Parameters!$B$40:$C$44,2,1)</f>
        <v>0.375</v>
      </c>
      <c r="U166" s="52">
        <f t="shared" si="20"/>
        <v>14708.25</v>
      </c>
      <c r="V166" s="12">
        <f>LEFT(Parameters!$B$59,4)*VLOOKUP(Q166,Parameters!$B$61:$C$62,2,0)+MID(Parameters!$B$59,9,4)*ABS(H166)</f>
        <v>1.0795188493302112E-2</v>
      </c>
      <c r="W166" s="43">
        <f t="shared" si="21"/>
        <v>97156.696439719002</v>
      </c>
      <c r="Y166" s="74">
        <f>MAX(V166,IF(Q166="Unsecured",Parameters!$C$67,Parameters!$C$68))</f>
        <v>1.4999999999999999E-2</v>
      </c>
      <c r="Z166" s="43">
        <f t="shared" si="22"/>
        <v>135000</v>
      </c>
      <c r="AB166" s="74" t="str">
        <f t="shared" si="23"/>
        <v>OK</v>
      </c>
      <c r="AC166" s="43" t="str">
        <f t="shared" si="16"/>
        <v>OK</v>
      </c>
    </row>
    <row r="167" spans="2:29" x14ac:dyDescent="0.35">
      <c r="B167" s="15" t="str">
        <f>Revised_Data!B167</f>
        <v>HOFFMAN</v>
      </c>
      <c r="C167" s="11">
        <f>Revised_Data!C167</f>
        <v>56</v>
      </c>
      <c r="D167" s="10" t="str">
        <f>Revised_Data!D167</f>
        <v>F</v>
      </c>
      <c r="E167" s="10" t="str">
        <f>Revised_Data!E167</f>
        <v>Personal Loan</v>
      </c>
      <c r="F167" s="11">
        <f>Revised_Data!F167</f>
        <v>11000000</v>
      </c>
      <c r="G167" s="12" t="str">
        <f>Revised_Data!G167</f>
        <v>No</v>
      </c>
      <c r="H167" s="77">
        <f>Revised_Data!H167</f>
        <v>0.70517161251460014</v>
      </c>
      <c r="J167" s="74">
        <f>Parameters!$C$3</f>
        <v>7.0000000000000007E-2</v>
      </c>
      <c r="K167" s="74">
        <f>VLOOKUP(E167,Parameters!$B$5:$C$8,2,0)</f>
        <v>0.1</v>
      </c>
      <c r="L167" s="74">
        <f>IF(F167&lt;=Parameters!$A$10,Parameters!$C$10,IF(F167&lt;=Parameters!$A$11,Parameters!$C$11,Parameters!$C$11+INT((F167-Parameters!$A$11)/Parameters!$A$12)*Parameters!$C$12))</f>
        <v>6.0000000000000001E-3</v>
      </c>
      <c r="M167" s="74">
        <f>VLOOKUP(G167,Parameters!$B$14:$C$15,2,0)</f>
        <v>0</v>
      </c>
      <c r="N167" s="72">
        <f t="shared" si="17"/>
        <v>0.16400000000000001</v>
      </c>
      <c r="P167" s="9">
        <f t="shared" si="18"/>
        <v>1804000</v>
      </c>
      <c r="Q167" s="10" t="str">
        <f>VLOOKUP(E167,Parameters!$B$51:$C$54,2,0)</f>
        <v>Unsecured</v>
      </c>
      <c r="R167" s="50">
        <f>VLOOKUP(C167,Parameters!$E$4:$G$47,IF(D167="M",2,3),0)</f>
        <v>7.1390000000000002</v>
      </c>
      <c r="S167" s="11">
        <f t="shared" si="19"/>
        <v>78529</v>
      </c>
      <c r="T167" s="12">
        <f>VLOOKUP(S167,Parameters!$B$40:$C$44,2,1)</f>
        <v>0.35</v>
      </c>
      <c r="U167" s="52">
        <f t="shared" si="20"/>
        <v>27485.149999999998</v>
      </c>
      <c r="V167" s="12">
        <f>LEFT(Parameters!$B$59,4)*VLOOKUP(Q167,Parameters!$B$61:$C$62,2,0)+MID(Parameters!$B$59,9,4)*ABS(H167)</f>
        <v>2.7051716125146001E-2</v>
      </c>
      <c r="W167" s="43">
        <f t="shared" si="21"/>
        <v>297568.87737660599</v>
      </c>
      <c r="Y167" s="74">
        <f>MAX(V167,IF(Q167="Unsecured",Parameters!$C$67,Parameters!$C$68))</f>
        <v>0.03</v>
      </c>
      <c r="Z167" s="43">
        <f t="shared" si="22"/>
        <v>330000</v>
      </c>
      <c r="AB167" s="74" t="str">
        <f t="shared" si="23"/>
        <v>OK</v>
      </c>
      <c r="AC167" s="43" t="str">
        <f t="shared" si="16"/>
        <v>OK</v>
      </c>
    </row>
    <row r="168" spans="2:29" x14ac:dyDescent="0.35">
      <c r="B168" s="15" t="str">
        <f>Revised_Data!B168</f>
        <v>HOLLAND</v>
      </c>
      <c r="C168" s="11">
        <f>Revised_Data!C168</f>
        <v>26</v>
      </c>
      <c r="D168" s="10" t="str">
        <f>Revised_Data!D168</f>
        <v>M</v>
      </c>
      <c r="E168" s="10" t="str">
        <f>Revised_Data!E168</f>
        <v>Home Loan</v>
      </c>
      <c r="F168" s="11">
        <f>Revised_Data!F168</f>
        <v>12000000</v>
      </c>
      <c r="G168" s="12" t="str">
        <f>Revised_Data!G168</f>
        <v>No</v>
      </c>
      <c r="H168" s="77">
        <f>Revised_Data!H168</f>
        <v>0.12487744734128996</v>
      </c>
      <c r="J168" s="74">
        <f>Parameters!$C$3</f>
        <v>7.0000000000000007E-2</v>
      </c>
      <c r="K168" s="74">
        <f>VLOOKUP(E168,Parameters!$B$5:$C$8,2,0)</f>
        <v>0.04</v>
      </c>
      <c r="L168" s="74">
        <f>IF(F168&lt;=Parameters!$A$10,Parameters!$C$10,IF(F168&lt;=Parameters!$A$11,Parameters!$C$11,Parameters!$C$11+INT((F168-Parameters!$A$11)/Parameters!$A$12)*Parameters!$C$12))</f>
        <v>7.0000000000000001E-3</v>
      </c>
      <c r="M168" s="74">
        <f>VLOOKUP(G168,Parameters!$B$14:$C$15,2,0)</f>
        <v>0</v>
      </c>
      <c r="N168" s="72">
        <f t="shared" si="17"/>
        <v>0.10300000000000001</v>
      </c>
      <c r="P168" s="9">
        <f t="shared" si="18"/>
        <v>1236000</v>
      </c>
      <c r="Q168" s="10" t="str">
        <f>VLOOKUP(E168,Parameters!$B$51:$C$54,2,0)</f>
        <v>Secured</v>
      </c>
      <c r="R168" s="50">
        <f>VLOOKUP(C168,Parameters!$E$4:$G$47,IF(D168="M",2,3),0)</f>
        <v>3.6659999999999999</v>
      </c>
      <c r="S168" s="11">
        <f t="shared" si="19"/>
        <v>43992</v>
      </c>
      <c r="T168" s="12">
        <f>VLOOKUP(S168,Parameters!$B$40:$C$44,2,1)</f>
        <v>0.375</v>
      </c>
      <c r="U168" s="52">
        <f t="shared" si="20"/>
        <v>16497</v>
      </c>
      <c r="V168" s="12">
        <f>LEFT(Parameters!$B$59,4)*VLOOKUP(Q168,Parameters!$B$61:$C$62,2,0)+MID(Parameters!$B$59,9,4)*ABS(H168)</f>
        <v>1.12487744734129E-2</v>
      </c>
      <c r="W168" s="43">
        <f t="shared" si="21"/>
        <v>134985.29368095481</v>
      </c>
      <c r="Y168" s="74">
        <f>MAX(V168,IF(Q168="Unsecured",Parameters!$C$67,Parameters!$C$68))</f>
        <v>1.4999999999999999E-2</v>
      </c>
      <c r="Z168" s="43">
        <f t="shared" si="22"/>
        <v>180000</v>
      </c>
      <c r="AB168" s="74" t="str">
        <f t="shared" si="23"/>
        <v>OK</v>
      </c>
      <c r="AC168" s="43" t="str">
        <f t="shared" si="16"/>
        <v>OK</v>
      </c>
    </row>
    <row r="169" spans="2:29" x14ac:dyDescent="0.35">
      <c r="B169" s="15" t="str">
        <f>Revised_Data!B169</f>
        <v>HOLMES</v>
      </c>
      <c r="C169" s="11">
        <f>Revised_Data!C169</f>
        <v>41</v>
      </c>
      <c r="D169" s="10" t="str">
        <f>Revised_Data!D169</f>
        <v>M</v>
      </c>
      <c r="E169" s="10" t="str">
        <f>Revised_Data!E169</f>
        <v>Vehicle Loan</v>
      </c>
      <c r="F169" s="11">
        <f>Revised_Data!F169</f>
        <v>8000000</v>
      </c>
      <c r="G169" s="12" t="str">
        <f>Revised_Data!G169</f>
        <v>No</v>
      </c>
      <c r="H169" s="77">
        <f>Revised_Data!H169</f>
        <v>-1.5948236413722519</v>
      </c>
      <c r="J169" s="74">
        <f>Parameters!$C$3</f>
        <v>7.0000000000000007E-2</v>
      </c>
      <c r="K169" s="74">
        <f>VLOOKUP(E169,Parameters!$B$5:$C$8,2,0)</f>
        <v>0.06</v>
      </c>
      <c r="L169" s="74">
        <f>IF(F169&lt;=Parameters!$A$10,Parameters!$C$10,IF(F169&lt;=Parameters!$A$11,Parameters!$C$11,Parameters!$C$11+INT((F169-Parameters!$A$11)/Parameters!$A$12)*Parameters!$C$12))</f>
        <v>0</v>
      </c>
      <c r="M169" s="74">
        <f>VLOOKUP(G169,Parameters!$B$14:$C$15,2,0)</f>
        <v>0</v>
      </c>
      <c r="N169" s="72">
        <f t="shared" si="17"/>
        <v>0.13</v>
      </c>
      <c r="P169" s="9">
        <f t="shared" si="18"/>
        <v>1040000</v>
      </c>
      <c r="Q169" s="10" t="str">
        <f>VLOOKUP(E169,Parameters!$B$51:$C$54,2,0)</f>
        <v>Secured</v>
      </c>
      <c r="R169" s="50">
        <f>VLOOKUP(C169,Parameters!$E$4:$G$47,IF(D169="M",2,3),0)</f>
        <v>5.3079999999999998</v>
      </c>
      <c r="S169" s="11">
        <f t="shared" si="19"/>
        <v>42464</v>
      </c>
      <c r="T169" s="12">
        <f>VLOOKUP(S169,Parameters!$B$40:$C$44,2,1)</f>
        <v>0.375</v>
      </c>
      <c r="U169" s="52">
        <f t="shared" si="20"/>
        <v>15924</v>
      </c>
      <c r="V169" s="12">
        <f>LEFT(Parameters!$B$59,4)*VLOOKUP(Q169,Parameters!$B$61:$C$62,2,0)+MID(Parameters!$B$59,9,4)*ABS(H169)</f>
        <v>2.5948236413722521E-2</v>
      </c>
      <c r="W169" s="43">
        <f t="shared" si="21"/>
        <v>207585.89130978016</v>
      </c>
      <c r="Y169" s="74">
        <f>MAX(V169,IF(Q169="Unsecured",Parameters!$C$67,Parameters!$C$68))</f>
        <v>2.5948236413722521E-2</v>
      </c>
      <c r="Z169" s="43">
        <f t="shared" si="22"/>
        <v>207585.89130978016</v>
      </c>
      <c r="AB169" s="74" t="str">
        <f t="shared" si="23"/>
        <v>OK</v>
      </c>
      <c r="AC169" s="43" t="str">
        <f t="shared" si="16"/>
        <v>OK</v>
      </c>
    </row>
    <row r="170" spans="2:29" x14ac:dyDescent="0.35">
      <c r="B170" s="15" t="str">
        <f>Revised_Data!B170</f>
        <v>HOLT</v>
      </c>
      <c r="C170" s="11">
        <f>Revised_Data!C170</f>
        <v>53</v>
      </c>
      <c r="D170" s="10" t="str">
        <f>Revised_Data!D170</f>
        <v>F</v>
      </c>
      <c r="E170" s="10" t="str">
        <f>Revised_Data!E170</f>
        <v>Home Loan</v>
      </c>
      <c r="F170" s="11">
        <f>Revised_Data!F170</f>
        <v>10000000</v>
      </c>
      <c r="G170" s="12" t="str">
        <f>Revised_Data!G170</f>
        <v>No</v>
      </c>
      <c r="H170" s="77">
        <f>Revised_Data!H170</f>
        <v>0.16898444702789064</v>
      </c>
      <c r="J170" s="74">
        <f>Parameters!$C$3</f>
        <v>7.0000000000000007E-2</v>
      </c>
      <c r="K170" s="74">
        <f>VLOOKUP(E170,Parameters!$B$5:$C$8,2,0)</f>
        <v>0.04</v>
      </c>
      <c r="L170" s="74">
        <f>IF(F170&lt;=Parameters!$A$10,Parameters!$C$10,IF(F170&lt;=Parameters!$A$11,Parameters!$C$11,Parameters!$C$11+INT((F170-Parameters!$A$11)/Parameters!$A$12)*Parameters!$C$12))</f>
        <v>5.0000000000000001E-3</v>
      </c>
      <c r="M170" s="74">
        <f>VLOOKUP(G170,Parameters!$B$14:$C$15,2,0)</f>
        <v>0</v>
      </c>
      <c r="N170" s="72">
        <f t="shared" si="17"/>
        <v>0.10500000000000001</v>
      </c>
      <c r="P170" s="9">
        <f t="shared" si="18"/>
        <v>1050000</v>
      </c>
      <c r="Q170" s="10" t="str">
        <f>VLOOKUP(E170,Parameters!$B$51:$C$54,2,0)</f>
        <v>Secured</v>
      </c>
      <c r="R170" s="50">
        <f>VLOOKUP(C170,Parameters!$E$4:$G$47,IF(D170="M",2,3),0)</f>
        <v>6.6289999999999996</v>
      </c>
      <c r="S170" s="11">
        <f t="shared" si="19"/>
        <v>66289.999999999985</v>
      </c>
      <c r="T170" s="12">
        <f>VLOOKUP(S170,Parameters!$B$40:$C$44,2,1)</f>
        <v>0.35</v>
      </c>
      <c r="U170" s="52">
        <f t="shared" si="20"/>
        <v>23201.499999999993</v>
      </c>
      <c r="V170" s="12">
        <f>LEFT(Parameters!$B$59,4)*VLOOKUP(Q170,Parameters!$B$61:$C$62,2,0)+MID(Parameters!$B$59,9,4)*ABS(H170)</f>
        <v>1.1689844470278907E-2</v>
      </c>
      <c r="W170" s="43">
        <f t="shared" si="21"/>
        <v>116898.44470278907</v>
      </c>
      <c r="Y170" s="74">
        <f>MAX(V170,IF(Q170="Unsecured",Parameters!$C$67,Parameters!$C$68))</f>
        <v>1.4999999999999999E-2</v>
      </c>
      <c r="Z170" s="43">
        <f t="shared" si="22"/>
        <v>150000</v>
      </c>
      <c r="AB170" s="74" t="str">
        <f t="shared" si="23"/>
        <v>OK</v>
      </c>
      <c r="AC170" s="43" t="str">
        <f t="shared" si="16"/>
        <v>OK</v>
      </c>
    </row>
    <row r="171" spans="2:29" x14ac:dyDescent="0.35">
      <c r="B171" s="15" t="str">
        <f>Revised_Data!B171</f>
        <v>HOPKINS</v>
      </c>
      <c r="C171" s="11">
        <f>Revised_Data!C171</f>
        <v>44</v>
      </c>
      <c r="D171" s="10" t="str">
        <f>Revised_Data!D171</f>
        <v>F</v>
      </c>
      <c r="E171" s="10" t="str">
        <f>Revised_Data!E171</f>
        <v>Education Loan</v>
      </c>
      <c r="F171" s="11">
        <f>Revised_Data!F171</f>
        <v>9000000</v>
      </c>
      <c r="G171" s="12" t="str">
        <f>Revised_Data!G171</f>
        <v>No</v>
      </c>
      <c r="H171" s="77">
        <f>Revised_Data!H171</f>
        <v>-0.21272753377637163</v>
      </c>
      <c r="J171" s="74">
        <f>Parameters!$C$3</f>
        <v>7.0000000000000007E-2</v>
      </c>
      <c r="K171" s="74">
        <f>VLOOKUP(E171,Parameters!$B$5:$C$8,2,0)</f>
        <v>0.08</v>
      </c>
      <c r="L171" s="74">
        <f>IF(F171&lt;=Parameters!$A$10,Parameters!$C$10,IF(F171&lt;=Parameters!$A$11,Parameters!$C$11,Parameters!$C$11+INT((F171-Parameters!$A$11)/Parameters!$A$12)*Parameters!$C$12))</f>
        <v>0</v>
      </c>
      <c r="M171" s="74">
        <f>VLOOKUP(G171,Parameters!$B$14:$C$15,2,0)</f>
        <v>0</v>
      </c>
      <c r="N171" s="72">
        <f t="shared" si="17"/>
        <v>0.15000000000000002</v>
      </c>
      <c r="P171" s="9">
        <f t="shared" si="18"/>
        <v>1350000.0000000002</v>
      </c>
      <c r="Q171" s="10" t="str">
        <f>VLOOKUP(E171,Parameters!$B$51:$C$54,2,0)</f>
        <v>Unsecured</v>
      </c>
      <c r="R171" s="50">
        <f>VLOOKUP(C171,Parameters!$E$4:$G$47,IF(D171="M",2,3),0)</f>
        <v>5.3079999999999998</v>
      </c>
      <c r="S171" s="11">
        <f t="shared" si="19"/>
        <v>47772</v>
      </c>
      <c r="T171" s="12">
        <f>VLOOKUP(S171,Parameters!$B$40:$C$44,2,1)</f>
        <v>0.375</v>
      </c>
      <c r="U171" s="52">
        <f t="shared" si="20"/>
        <v>17914.5</v>
      </c>
      <c r="V171" s="12">
        <f>LEFT(Parameters!$B$59,4)*VLOOKUP(Q171,Parameters!$B$61:$C$62,2,0)+MID(Parameters!$B$59,9,4)*ABS(H171)</f>
        <v>2.2127275337763718E-2</v>
      </c>
      <c r="W171" s="43">
        <f t="shared" si="21"/>
        <v>199145.47803987347</v>
      </c>
      <c r="Y171" s="74">
        <f>MAX(V171,IF(Q171="Unsecured",Parameters!$C$67,Parameters!$C$68))</f>
        <v>0.03</v>
      </c>
      <c r="Z171" s="43">
        <f t="shared" si="22"/>
        <v>270000</v>
      </c>
      <c r="AB171" s="74" t="str">
        <f t="shared" si="23"/>
        <v>OK</v>
      </c>
      <c r="AC171" s="43" t="str">
        <f t="shared" si="16"/>
        <v>OK</v>
      </c>
    </row>
    <row r="172" spans="2:29" x14ac:dyDescent="0.35">
      <c r="B172" s="15" t="str">
        <f>Revised_Data!B172</f>
        <v>HORTON</v>
      </c>
      <c r="C172" s="11">
        <f>Revised_Data!C172</f>
        <v>18</v>
      </c>
      <c r="D172" s="10" t="str">
        <f>Revised_Data!D172</f>
        <v>M</v>
      </c>
      <c r="E172" s="10" t="str">
        <f>Revised_Data!E172</f>
        <v>Home Loan</v>
      </c>
      <c r="F172" s="11">
        <f>Revised_Data!F172</f>
        <v>12000000</v>
      </c>
      <c r="G172" s="12" t="str">
        <f>Revised_Data!G172</f>
        <v>No</v>
      </c>
      <c r="H172" s="77">
        <f>Revised_Data!H172</f>
        <v>1.1203241982808687</v>
      </c>
      <c r="J172" s="74">
        <f>Parameters!$C$3</f>
        <v>7.0000000000000007E-2</v>
      </c>
      <c r="K172" s="74">
        <f>VLOOKUP(E172,Parameters!$B$5:$C$8,2,0)</f>
        <v>0.04</v>
      </c>
      <c r="L172" s="74">
        <f>IF(F172&lt;=Parameters!$A$10,Parameters!$C$10,IF(F172&lt;=Parameters!$A$11,Parameters!$C$11,Parameters!$C$11+INT((F172-Parameters!$A$11)/Parameters!$A$12)*Parameters!$C$12))</f>
        <v>7.0000000000000001E-3</v>
      </c>
      <c r="M172" s="74">
        <f>VLOOKUP(G172,Parameters!$B$14:$C$15,2,0)</f>
        <v>0</v>
      </c>
      <c r="N172" s="72">
        <f t="shared" si="17"/>
        <v>0.10300000000000001</v>
      </c>
      <c r="P172" s="9">
        <f t="shared" si="18"/>
        <v>1236000</v>
      </c>
      <c r="Q172" s="10" t="str">
        <f>VLOOKUP(E172,Parameters!$B$51:$C$54,2,0)</f>
        <v>Secured</v>
      </c>
      <c r="R172" s="50">
        <f>VLOOKUP(C172,Parameters!$E$4:$G$47,IF(D172="M",2,3),0)</f>
        <v>3.01</v>
      </c>
      <c r="S172" s="11">
        <f t="shared" si="19"/>
        <v>36120</v>
      </c>
      <c r="T172" s="12">
        <f>VLOOKUP(S172,Parameters!$B$40:$C$44,2,1)</f>
        <v>0.375</v>
      </c>
      <c r="U172" s="52">
        <f t="shared" si="20"/>
        <v>13545</v>
      </c>
      <c r="V172" s="12">
        <f>LEFT(Parameters!$B$59,4)*VLOOKUP(Q172,Parameters!$B$61:$C$62,2,0)+MID(Parameters!$B$59,9,4)*ABS(H172)</f>
        <v>2.1203241982808686E-2</v>
      </c>
      <c r="W172" s="43">
        <f t="shared" si="21"/>
        <v>254438.90379370423</v>
      </c>
      <c r="Y172" s="74">
        <f>MAX(V172,IF(Q172="Unsecured",Parameters!$C$67,Parameters!$C$68))</f>
        <v>2.1203241982808686E-2</v>
      </c>
      <c r="Z172" s="43">
        <f t="shared" si="22"/>
        <v>254438.90379370423</v>
      </c>
      <c r="AB172" s="74" t="str">
        <f t="shared" si="23"/>
        <v>OK</v>
      </c>
      <c r="AC172" s="43" t="str">
        <f t="shared" si="16"/>
        <v>OK</v>
      </c>
    </row>
    <row r="173" spans="2:29" x14ac:dyDescent="0.35">
      <c r="B173" s="15" t="str">
        <f>Revised_Data!B173</f>
        <v>HOWARD</v>
      </c>
      <c r="C173" s="11">
        <f>Revised_Data!C173</f>
        <v>23</v>
      </c>
      <c r="D173" s="10" t="str">
        <f>Revised_Data!D173</f>
        <v>F</v>
      </c>
      <c r="E173" s="10" t="str">
        <f>Revised_Data!E173</f>
        <v>Home Loan</v>
      </c>
      <c r="F173" s="11">
        <f>Revised_Data!F173</f>
        <v>13000000</v>
      </c>
      <c r="G173" s="12" t="str">
        <f>Revised_Data!G173</f>
        <v>Yes</v>
      </c>
      <c r="H173" s="77">
        <f>Revised_Data!H173</f>
        <v>0.2684778177845154</v>
      </c>
      <c r="J173" s="74">
        <f>Parameters!$C$3</f>
        <v>7.0000000000000007E-2</v>
      </c>
      <c r="K173" s="74">
        <f>VLOOKUP(E173,Parameters!$B$5:$C$8,2,0)</f>
        <v>0.04</v>
      </c>
      <c r="L173" s="74">
        <f>IF(F173&lt;=Parameters!$A$10,Parameters!$C$10,IF(F173&lt;=Parameters!$A$11,Parameters!$C$11,Parameters!$C$11+INT((F173-Parameters!$A$11)/Parameters!$A$12)*Parameters!$C$12))</f>
        <v>8.0000000000000002E-3</v>
      </c>
      <c r="M173" s="74">
        <f>VLOOKUP(G173,Parameters!$B$14:$C$15,2,0)</f>
        <v>0.04</v>
      </c>
      <c r="N173" s="72">
        <f t="shared" si="17"/>
        <v>6.2000000000000006E-2</v>
      </c>
      <c r="P173" s="9">
        <f t="shared" si="18"/>
        <v>806000.00000000012</v>
      </c>
      <c r="Q173" s="10" t="str">
        <f>VLOOKUP(E173,Parameters!$B$51:$C$54,2,0)</f>
        <v>Secured</v>
      </c>
      <c r="R173" s="50">
        <f>VLOOKUP(C173,Parameters!$E$4:$G$47,IF(D173="M",2,3),0)</f>
        <v>3.1619999999999999</v>
      </c>
      <c r="S173" s="11">
        <f t="shared" si="19"/>
        <v>41106</v>
      </c>
      <c r="T173" s="12">
        <f>VLOOKUP(S173,Parameters!$B$40:$C$44,2,1)</f>
        <v>0.375</v>
      </c>
      <c r="U173" s="52">
        <f t="shared" si="20"/>
        <v>15414.75</v>
      </c>
      <c r="V173" s="12">
        <f>LEFT(Parameters!$B$59,4)*VLOOKUP(Q173,Parameters!$B$61:$C$62,2,0)+MID(Parameters!$B$59,9,4)*ABS(H173)</f>
        <v>1.2684778177845154E-2</v>
      </c>
      <c r="W173" s="43">
        <f t="shared" si="21"/>
        <v>164902.11631198702</v>
      </c>
      <c r="Y173" s="74">
        <f>MAX(V173,IF(Q173="Unsecured",Parameters!$C$67,Parameters!$C$68))</f>
        <v>1.4999999999999999E-2</v>
      </c>
      <c r="Z173" s="43">
        <f t="shared" si="22"/>
        <v>195000</v>
      </c>
      <c r="AB173" s="74" t="str">
        <f t="shared" si="23"/>
        <v>OK</v>
      </c>
      <c r="AC173" s="43" t="str">
        <f t="shared" si="16"/>
        <v>OK</v>
      </c>
    </row>
    <row r="174" spans="2:29" x14ac:dyDescent="0.35">
      <c r="B174" s="15" t="str">
        <f>Revised_Data!B174</f>
        <v>HOWELL</v>
      </c>
      <c r="C174" s="11">
        <f>Revised_Data!C174</f>
        <v>50</v>
      </c>
      <c r="D174" s="10" t="str">
        <f>Revised_Data!D174</f>
        <v>M</v>
      </c>
      <c r="E174" s="10" t="str">
        <f>Revised_Data!E174</f>
        <v>Home Loan</v>
      </c>
      <c r="F174" s="11">
        <f>Revised_Data!F174</f>
        <v>13000000</v>
      </c>
      <c r="G174" s="12" t="str">
        <f>Revised_Data!G174</f>
        <v>No</v>
      </c>
      <c r="H174" s="77">
        <f>Revised_Data!H174</f>
        <v>1.3484110706082673</v>
      </c>
      <c r="J174" s="74">
        <f>Parameters!$C$3</f>
        <v>7.0000000000000007E-2</v>
      </c>
      <c r="K174" s="74">
        <f>VLOOKUP(E174,Parameters!$B$5:$C$8,2,0)</f>
        <v>0.04</v>
      </c>
      <c r="L174" s="74">
        <f>IF(F174&lt;=Parameters!$A$10,Parameters!$C$10,IF(F174&lt;=Parameters!$A$11,Parameters!$C$11,Parameters!$C$11+INT((F174-Parameters!$A$11)/Parameters!$A$12)*Parameters!$C$12))</f>
        <v>8.0000000000000002E-3</v>
      </c>
      <c r="M174" s="74">
        <f>VLOOKUP(G174,Parameters!$B$14:$C$15,2,0)</f>
        <v>0</v>
      </c>
      <c r="N174" s="72">
        <f t="shared" si="17"/>
        <v>0.10200000000000001</v>
      </c>
      <c r="P174" s="9">
        <f t="shared" si="18"/>
        <v>1326000</v>
      </c>
      <c r="Q174" s="10" t="str">
        <f>VLOOKUP(E174,Parameters!$B$51:$C$54,2,0)</f>
        <v>Secured</v>
      </c>
      <c r="R174" s="50">
        <f>VLOOKUP(C174,Parameters!$E$4:$G$47,IF(D174="M",2,3),0)</f>
        <v>6.6289999999999996</v>
      </c>
      <c r="S174" s="11">
        <f t="shared" si="19"/>
        <v>86177</v>
      </c>
      <c r="T174" s="12">
        <f>VLOOKUP(S174,Parameters!$B$40:$C$44,2,1)</f>
        <v>0.35</v>
      </c>
      <c r="U174" s="52">
        <f t="shared" si="20"/>
        <v>30161.949999999997</v>
      </c>
      <c r="V174" s="12">
        <f>LEFT(Parameters!$B$59,4)*VLOOKUP(Q174,Parameters!$B$61:$C$62,2,0)+MID(Parameters!$B$59,9,4)*ABS(H174)</f>
        <v>2.3484110706082674E-2</v>
      </c>
      <c r="W174" s="43">
        <f t="shared" si="21"/>
        <v>305293.43917907478</v>
      </c>
      <c r="Y174" s="74">
        <f>MAX(V174,IF(Q174="Unsecured",Parameters!$C$67,Parameters!$C$68))</f>
        <v>2.3484110706082674E-2</v>
      </c>
      <c r="Z174" s="43">
        <f t="shared" si="22"/>
        <v>305293.43917907478</v>
      </c>
      <c r="AB174" s="74" t="str">
        <f t="shared" si="23"/>
        <v>OK</v>
      </c>
      <c r="AC174" s="43" t="str">
        <f t="shared" si="16"/>
        <v>OK</v>
      </c>
    </row>
    <row r="175" spans="2:29" x14ac:dyDescent="0.35">
      <c r="B175" s="15" t="str">
        <f>Revised_Data!B175</f>
        <v>HUDSON</v>
      </c>
      <c r="C175" s="11">
        <f>Revised_Data!C175</f>
        <v>43</v>
      </c>
      <c r="D175" s="10" t="str">
        <f>Revised_Data!D175</f>
        <v>F</v>
      </c>
      <c r="E175" s="10" t="str">
        <f>Revised_Data!E175</f>
        <v>Education Loan</v>
      </c>
      <c r="F175" s="11">
        <f>Revised_Data!F175</f>
        <v>9000000</v>
      </c>
      <c r="G175" s="12" t="str">
        <f>Revised_Data!G175</f>
        <v>No</v>
      </c>
      <c r="H175" s="77">
        <f>Revised_Data!H175</f>
        <v>-0.39419086834134692</v>
      </c>
      <c r="J175" s="74">
        <f>Parameters!$C$3</f>
        <v>7.0000000000000007E-2</v>
      </c>
      <c r="K175" s="74">
        <f>VLOOKUP(E175,Parameters!$B$5:$C$8,2,0)</f>
        <v>0.08</v>
      </c>
      <c r="L175" s="74">
        <f>IF(F175&lt;=Parameters!$A$10,Parameters!$C$10,IF(F175&lt;=Parameters!$A$11,Parameters!$C$11,Parameters!$C$11+INT((F175-Parameters!$A$11)/Parameters!$A$12)*Parameters!$C$12))</f>
        <v>0</v>
      </c>
      <c r="M175" s="74">
        <f>VLOOKUP(G175,Parameters!$B$14:$C$15,2,0)</f>
        <v>0</v>
      </c>
      <c r="N175" s="72">
        <f t="shared" si="17"/>
        <v>0.15000000000000002</v>
      </c>
      <c r="P175" s="9">
        <f t="shared" si="18"/>
        <v>1350000.0000000002</v>
      </c>
      <c r="Q175" s="10" t="str">
        <f>VLOOKUP(E175,Parameters!$B$51:$C$54,2,0)</f>
        <v>Unsecured</v>
      </c>
      <c r="R175" s="50">
        <f>VLOOKUP(C175,Parameters!$E$4:$G$47,IF(D175="M",2,3),0)</f>
        <v>5.1790000000000003</v>
      </c>
      <c r="S175" s="11">
        <f t="shared" si="19"/>
        <v>46611</v>
      </c>
      <c r="T175" s="12">
        <f>VLOOKUP(S175,Parameters!$B$40:$C$44,2,1)</f>
        <v>0.375</v>
      </c>
      <c r="U175" s="52">
        <f t="shared" si="20"/>
        <v>17479.125</v>
      </c>
      <c r="V175" s="12">
        <f>LEFT(Parameters!$B$59,4)*VLOOKUP(Q175,Parameters!$B$61:$C$62,2,0)+MID(Parameters!$B$59,9,4)*ABS(H175)</f>
        <v>2.394190868341347E-2</v>
      </c>
      <c r="W175" s="43">
        <f t="shared" si="21"/>
        <v>215477.17815072121</v>
      </c>
      <c r="Y175" s="74">
        <f>MAX(V175,IF(Q175="Unsecured",Parameters!$C$67,Parameters!$C$68))</f>
        <v>0.03</v>
      </c>
      <c r="Z175" s="43">
        <f t="shared" si="22"/>
        <v>270000</v>
      </c>
      <c r="AB175" s="74" t="str">
        <f t="shared" si="23"/>
        <v>OK</v>
      </c>
      <c r="AC175" s="43" t="str">
        <f t="shared" si="16"/>
        <v>OK</v>
      </c>
    </row>
    <row r="176" spans="2:29" x14ac:dyDescent="0.35">
      <c r="B176" s="15" t="str">
        <f>Revised_Data!B176</f>
        <v>HUGHES</v>
      </c>
      <c r="C176" s="11">
        <f>Revised_Data!C176</f>
        <v>36</v>
      </c>
      <c r="D176" s="10" t="str">
        <f>Revised_Data!D176</f>
        <v>M</v>
      </c>
      <c r="E176" s="10" t="str">
        <f>Revised_Data!E176</f>
        <v>Personal Loan</v>
      </c>
      <c r="F176" s="11">
        <f>Revised_Data!F176</f>
        <v>11000000</v>
      </c>
      <c r="G176" s="12" t="str">
        <f>Revised_Data!G176</f>
        <v>No</v>
      </c>
      <c r="H176" s="77">
        <f>Revised_Data!H176</f>
        <v>-3.3000226720651345E-2</v>
      </c>
      <c r="J176" s="74">
        <f>Parameters!$C$3</f>
        <v>7.0000000000000007E-2</v>
      </c>
      <c r="K176" s="74">
        <f>VLOOKUP(E176,Parameters!$B$5:$C$8,2,0)</f>
        <v>0.1</v>
      </c>
      <c r="L176" s="74">
        <f>IF(F176&lt;=Parameters!$A$10,Parameters!$C$10,IF(F176&lt;=Parameters!$A$11,Parameters!$C$11,Parameters!$C$11+INT((F176-Parameters!$A$11)/Parameters!$A$12)*Parameters!$C$12))</f>
        <v>6.0000000000000001E-3</v>
      </c>
      <c r="M176" s="74">
        <f>VLOOKUP(G176,Parameters!$B$14:$C$15,2,0)</f>
        <v>0</v>
      </c>
      <c r="N176" s="72">
        <f t="shared" si="17"/>
        <v>0.16400000000000001</v>
      </c>
      <c r="P176" s="9">
        <f t="shared" si="18"/>
        <v>1804000</v>
      </c>
      <c r="Q176" s="10" t="str">
        <f>VLOOKUP(E176,Parameters!$B$51:$C$54,2,0)</f>
        <v>Unsecured</v>
      </c>
      <c r="R176" s="50">
        <f>VLOOKUP(C176,Parameters!$E$4:$G$47,IF(D176="M",2,3),0)</f>
        <v>4.6929999999999996</v>
      </c>
      <c r="S176" s="11">
        <f t="shared" si="19"/>
        <v>51622.999999999993</v>
      </c>
      <c r="T176" s="12">
        <f>VLOOKUP(S176,Parameters!$B$40:$C$44,2,1)</f>
        <v>0.375</v>
      </c>
      <c r="U176" s="52">
        <f t="shared" si="20"/>
        <v>19358.624999999996</v>
      </c>
      <c r="V176" s="12">
        <f>LEFT(Parameters!$B$59,4)*VLOOKUP(Q176,Parameters!$B$61:$C$62,2,0)+MID(Parameters!$B$59,9,4)*ABS(H176)</f>
        <v>2.0330002267206514E-2</v>
      </c>
      <c r="W176" s="43">
        <f t="shared" si="21"/>
        <v>223630.02493927165</v>
      </c>
      <c r="Y176" s="74">
        <f>MAX(V176,IF(Q176="Unsecured",Parameters!$C$67,Parameters!$C$68))</f>
        <v>0.03</v>
      </c>
      <c r="Z176" s="43">
        <f t="shared" si="22"/>
        <v>330000</v>
      </c>
      <c r="AB176" s="74" t="str">
        <f t="shared" si="23"/>
        <v>OK</v>
      </c>
      <c r="AC176" s="43" t="str">
        <f t="shared" si="16"/>
        <v>OK</v>
      </c>
    </row>
    <row r="177" spans="2:29" x14ac:dyDescent="0.35">
      <c r="B177" s="15" t="str">
        <f>Revised_Data!B177</f>
        <v>HUNT</v>
      </c>
      <c r="C177" s="11">
        <f>Revised_Data!C177</f>
        <v>45</v>
      </c>
      <c r="D177" s="10" t="str">
        <f>Revised_Data!D177</f>
        <v>M</v>
      </c>
      <c r="E177" s="10" t="str">
        <f>Revised_Data!E177</f>
        <v>Home Loan</v>
      </c>
      <c r="F177" s="11">
        <f>Revised_Data!F177</f>
        <v>8000000</v>
      </c>
      <c r="G177" s="12" t="str">
        <f>Revised_Data!G177</f>
        <v>No</v>
      </c>
      <c r="H177" s="77">
        <f>Revised_Data!H177</f>
        <v>0.25625283247641872</v>
      </c>
      <c r="J177" s="74">
        <f>Parameters!$C$3</f>
        <v>7.0000000000000007E-2</v>
      </c>
      <c r="K177" s="74">
        <f>VLOOKUP(E177,Parameters!$B$5:$C$8,2,0)</f>
        <v>0.04</v>
      </c>
      <c r="L177" s="74">
        <f>IF(F177&lt;=Parameters!$A$10,Parameters!$C$10,IF(F177&lt;=Parameters!$A$11,Parameters!$C$11,Parameters!$C$11+INT((F177-Parameters!$A$11)/Parameters!$A$12)*Parameters!$C$12))</f>
        <v>0</v>
      </c>
      <c r="M177" s="74">
        <f>VLOOKUP(G177,Parameters!$B$14:$C$15,2,0)</f>
        <v>0</v>
      </c>
      <c r="N177" s="72">
        <f t="shared" si="17"/>
        <v>0.11000000000000001</v>
      </c>
      <c r="P177" s="9">
        <f t="shared" si="18"/>
        <v>880000.00000000012</v>
      </c>
      <c r="Q177" s="10" t="str">
        <f>VLOOKUP(E177,Parameters!$B$51:$C$54,2,0)</f>
        <v>Secured</v>
      </c>
      <c r="R177" s="50">
        <f>VLOOKUP(C177,Parameters!$E$4:$G$47,IF(D177="M",2,3),0)</f>
        <v>5.859</v>
      </c>
      <c r="S177" s="11">
        <f t="shared" si="19"/>
        <v>46872</v>
      </c>
      <c r="T177" s="12">
        <f>VLOOKUP(S177,Parameters!$B$40:$C$44,2,1)</f>
        <v>0.375</v>
      </c>
      <c r="U177" s="52">
        <f t="shared" si="20"/>
        <v>17577</v>
      </c>
      <c r="V177" s="12">
        <f>LEFT(Parameters!$B$59,4)*VLOOKUP(Q177,Parameters!$B$61:$C$62,2,0)+MID(Parameters!$B$59,9,4)*ABS(H177)</f>
        <v>1.2562528324764188E-2</v>
      </c>
      <c r="W177" s="43">
        <f t="shared" si="21"/>
        <v>100500.2265981135</v>
      </c>
      <c r="Y177" s="74">
        <f>MAX(V177,IF(Q177="Unsecured",Parameters!$C$67,Parameters!$C$68))</f>
        <v>1.4999999999999999E-2</v>
      </c>
      <c r="Z177" s="43">
        <f t="shared" si="22"/>
        <v>120000</v>
      </c>
      <c r="AB177" s="74" t="str">
        <f t="shared" si="23"/>
        <v>OK</v>
      </c>
      <c r="AC177" s="43" t="str">
        <f t="shared" si="16"/>
        <v>OK</v>
      </c>
    </row>
    <row r="178" spans="2:29" x14ac:dyDescent="0.35">
      <c r="B178" s="15" t="str">
        <f>Revised_Data!B178</f>
        <v>HUNTER</v>
      </c>
      <c r="C178" s="11">
        <f>Revised_Data!C178</f>
        <v>34</v>
      </c>
      <c r="D178" s="10" t="str">
        <f>Revised_Data!D178</f>
        <v>M</v>
      </c>
      <c r="E178" s="10" t="str">
        <f>Revised_Data!E178</f>
        <v>Home Loan</v>
      </c>
      <c r="F178" s="11">
        <f>Revised_Data!F178</f>
        <v>13000000</v>
      </c>
      <c r="G178" s="12" t="str">
        <f>Revised_Data!G178</f>
        <v>No</v>
      </c>
      <c r="H178" s="77">
        <f>Revised_Data!H178</f>
        <v>-2.2331850197179114E-2</v>
      </c>
      <c r="J178" s="74">
        <f>Parameters!$C$3</f>
        <v>7.0000000000000007E-2</v>
      </c>
      <c r="K178" s="74">
        <f>VLOOKUP(E178,Parameters!$B$5:$C$8,2,0)</f>
        <v>0.04</v>
      </c>
      <c r="L178" s="74">
        <f>IF(F178&lt;=Parameters!$A$10,Parameters!$C$10,IF(F178&lt;=Parameters!$A$11,Parameters!$C$11,Parameters!$C$11+INT((F178-Parameters!$A$11)/Parameters!$A$12)*Parameters!$C$12))</f>
        <v>8.0000000000000002E-3</v>
      </c>
      <c r="M178" s="74">
        <f>VLOOKUP(G178,Parameters!$B$14:$C$15,2,0)</f>
        <v>0</v>
      </c>
      <c r="N178" s="72">
        <f t="shared" si="17"/>
        <v>0.10200000000000001</v>
      </c>
      <c r="P178" s="9">
        <f t="shared" si="18"/>
        <v>1326000</v>
      </c>
      <c r="Q178" s="10" t="str">
        <f>VLOOKUP(E178,Parameters!$B$51:$C$54,2,0)</f>
        <v>Secured</v>
      </c>
      <c r="R178" s="50">
        <f>VLOOKUP(C178,Parameters!$E$4:$G$47,IF(D178="M",2,3),0)</f>
        <v>4.4669999999999996</v>
      </c>
      <c r="S178" s="11">
        <f t="shared" si="19"/>
        <v>58070.999999999993</v>
      </c>
      <c r="T178" s="12">
        <f>VLOOKUP(S178,Parameters!$B$40:$C$44,2,1)</f>
        <v>0.375</v>
      </c>
      <c r="U178" s="52">
        <f t="shared" si="20"/>
        <v>21776.624999999996</v>
      </c>
      <c r="V178" s="12">
        <f>LEFT(Parameters!$B$59,4)*VLOOKUP(Q178,Parameters!$B$61:$C$62,2,0)+MID(Parameters!$B$59,9,4)*ABS(H178)</f>
        <v>1.0223318501971791E-2</v>
      </c>
      <c r="W178" s="43">
        <f t="shared" si="21"/>
        <v>132903.14052563329</v>
      </c>
      <c r="Y178" s="74">
        <f>MAX(V178,IF(Q178="Unsecured",Parameters!$C$67,Parameters!$C$68))</f>
        <v>1.4999999999999999E-2</v>
      </c>
      <c r="Z178" s="43">
        <f t="shared" si="22"/>
        <v>195000</v>
      </c>
      <c r="AB178" s="74" t="str">
        <f t="shared" si="23"/>
        <v>OK</v>
      </c>
      <c r="AC178" s="43" t="str">
        <f t="shared" si="16"/>
        <v>OK</v>
      </c>
    </row>
    <row r="179" spans="2:29" x14ac:dyDescent="0.35">
      <c r="B179" s="15" t="str">
        <f>Revised_Data!B179</f>
        <v>JACKSON</v>
      </c>
      <c r="C179" s="11">
        <f>Revised_Data!C179</f>
        <v>45</v>
      </c>
      <c r="D179" s="10" t="str">
        <f>Revised_Data!D179</f>
        <v>F</v>
      </c>
      <c r="E179" s="10" t="str">
        <f>Revised_Data!E179</f>
        <v>Home Loan</v>
      </c>
      <c r="F179" s="11">
        <f>Revised_Data!F179</f>
        <v>11000000</v>
      </c>
      <c r="G179" s="12" t="str">
        <f>Revised_Data!G179</f>
        <v>No</v>
      </c>
      <c r="H179" s="77">
        <f>Revised_Data!H179</f>
        <v>1.0488616626795473</v>
      </c>
      <c r="J179" s="74">
        <f>Parameters!$C$3</f>
        <v>7.0000000000000007E-2</v>
      </c>
      <c r="K179" s="74">
        <f>VLOOKUP(E179,Parameters!$B$5:$C$8,2,0)</f>
        <v>0.04</v>
      </c>
      <c r="L179" s="74">
        <f>IF(F179&lt;=Parameters!$A$10,Parameters!$C$10,IF(F179&lt;=Parameters!$A$11,Parameters!$C$11,Parameters!$C$11+INT((F179-Parameters!$A$11)/Parameters!$A$12)*Parameters!$C$12))</f>
        <v>6.0000000000000001E-3</v>
      </c>
      <c r="M179" s="74">
        <f>VLOOKUP(G179,Parameters!$B$14:$C$15,2,0)</f>
        <v>0</v>
      </c>
      <c r="N179" s="72">
        <f t="shared" si="17"/>
        <v>0.10400000000000001</v>
      </c>
      <c r="P179" s="9">
        <f t="shared" si="18"/>
        <v>1144000</v>
      </c>
      <c r="Q179" s="10" t="str">
        <f>VLOOKUP(E179,Parameters!$B$51:$C$54,2,0)</f>
        <v>Secured</v>
      </c>
      <c r="R179" s="50">
        <f>VLOOKUP(C179,Parameters!$E$4:$G$47,IF(D179="M",2,3),0)</f>
        <v>5.4409999999999998</v>
      </c>
      <c r="S179" s="11">
        <f t="shared" si="19"/>
        <v>59851</v>
      </c>
      <c r="T179" s="12">
        <f>VLOOKUP(S179,Parameters!$B$40:$C$44,2,1)</f>
        <v>0.375</v>
      </c>
      <c r="U179" s="52">
        <f t="shared" si="20"/>
        <v>22444.125</v>
      </c>
      <c r="V179" s="12">
        <f>LEFT(Parameters!$B$59,4)*VLOOKUP(Q179,Parameters!$B$61:$C$62,2,0)+MID(Parameters!$B$59,9,4)*ABS(H179)</f>
        <v>2.0488616626795471E-2</v>
      </c>
      <c r="W179" s="43">
        <f t="shared" si="21"/>
        <v>225374.78289475018</v>
      </c>
      <c r="Y179" s="74">
        <f>MAX(V179,IF(Q179="Unsecured",Parameters!$C$67,Parameters!$C$68))</f>
        <v>2.0488616626795471E-2</v>
      </c>
      <c r="Z179" s="43">
        <f t="shared" si="22"/>
        <v>225374.78289475018</v>
      </c>
      <c r="AB179" s="74" t="str">
        <f t="shared" si="23"/>
        <v>OK</v>
      </c>
      <c r="AC179" s="43" t="str">
        <f t="shared" si="16"/>
        <v>OK</v>
      </c>
    </row>
    <row r="180" spans="2:29" x14ac:dyDescent="0.35">
      <c r="B180" s="15" t="str">
        <f>Revised_Data!B180</f>
        <v>JACOBS</v>
      </c>
      <c r="C180" s="11">
        <f>Revised_Data!C180</f>
        <v>40</v>
      </c>
      <c r="D180" s="10" t="str">
        <f>Revised_Data!D180</f>
        <v>F</v>
      </c>
      <c r="E180" s="10" t="str">
        <f>Revised_Data!E180</f>
        <v>Education Loan</v>
      </c>
      <c r="F180" s="11">
        <f>Revised_Data!F180</f>
        <v>11000000</v>
      </c>
      <c r="G180" s="12" t="str">
        <f>Revised_Data!G180</f>
        <v>No</v>
      </c>
      <c r="H180" s="77">
        <f>Revised_Data!H180</f>
        <v>1.2723669561061253</v>
      </c>
      <c r="J180" s="74">
        <f>Parameters!$C$3</f>
        <v>7.0000000000000007E-2</v>
      </c>
      <c r="K180" s="74">
        <f>VLOOKUP(E180,Parameters!$B$5:$C$8,2,0)</f>
        <v>0.08</v>
      </c>
      <c r="L180" s="74">
        <f>IF(F180&lt;=Parameters!$A$10,Parameters!$C$10,IF(F180&lt;=Parameters!$A$11,Parameters!$C$11,Parameters!$C$11+INT((F180-Parameters!$A$11)/Parameters!$A$12)*Parameters!$C$12))</f>
        <v>6.0000000000000001E-3</v>
      </c>
      <c r="M180" s="74">
        <f>VLOOKUP(G180,Parameters!$B$14:$C$15,2,0)</f>
        <v>0</v>
      </c>
      <c r="N180" s="72">
        <f t="shared" si="17"/>
        <v>0.14400000000000002</v>
      </c>
      <c r="P180" s="9">
        <f t="shared" si="18"/>
        <v>1584000.0000000002</v>
      </c>
      <c r="Q180" s="10" t="str">
        <f>VLOOKUP(E180,Parameters!$B$51:$C$54,2,0)</f>
        <v>Unsecured</v>
      </c>
      <c r="R180" s="50">
        <f>VLOOKUP(C180,Parameters!$E$4:$G$47,IF(D180="M",2,3),0)</f>
        <v>4.8099999999999996</v>
      </c>
      <c r="S180" s="11">
        <f t="shared" si="19"/>
        <v>52909.999999999993</v>
      </c>
      <c r="T180" s="12">
        <f>VLOOKUP(S180,Parameters!$B$40:$C$44,2,1)</f>
        <v>0.375</v>
      </c>
      <c r="U180" s="52">
        <f t="shared" si="20"/>
        <v>19841.249999999996</v>
      </c>
      <c r="V180" s="12">
        <f>LEFT(Parameters!$B$59,4)*VLOOKUP(Q180,Parameters!$B$61:$C$62,2,0)+MID(Parameters!$B$59,9,4)*ABS(H180)</f>
        <v>3.272366956106125E-2</v>
      </c>
      <c r="W180" s="43">
        <f t="shared" si="21"/>
        <v>359960.36517167377</v>
      </c>
      <c r="Y180" s="74">
        <f>MAX(V180,IF(Q180="Unsecured",Parameters!$C$67,Parameters!$C$68))</f>
        <v>3.272366956106125E-2</v>
      </c>
      <c r="Z180" s="43">
        <f t="shared" si="22"/>
        <v>359960.36517167377</v>
      </c>
      <c r="AB180" s="74" t="str">
        <f t="shared" si="23"/>
        <v>OK</v>
      </c>
      <c r="AC180" s="43" t="str">
        <f t="shared" si="16"/>
        <v>OK</v>
      </c>
    </row>
    <row r="181" spans="2:29" x14ac:dyDescent="0.35">
      <c r="B181" s="15" t="str">
        <f>Revised_Data!B181</f>
        <v>JAMES</v>
      </c>
      <c r="C181" s="11">
        <f>Revised_Data!C181</f>
        <v>44</v>
      </c>
      <c r="D181" s="10" t="str">
        <f>Revised_Data!D181</f>
        <v>F</v>
      </c>
      <c r="E181" s="10" t="str">
        <f>Revised_Data!E181</f>
        <v>Personal Loan</v>
      </c>
      <c r="F181" s="11">
        <f>Revised_Data!F181</f>
        <v>13000000</v>
      </c>
      <c r="G181" s="12" t="str">
        <f>Revised_Data!G181</f>
        <v>No</v>
      </c>
      <c r="H181" s="77">
        <f>Revised_Data!H181</f>
        <v>2.9084357507503728E-2</v>
      </c>
      <c r="J181" s="74">
        <f>Parameters!$C$3</f>
        <v>7.0000000000000007E-2</v>
      </c>
      <c r="K181" s="74">
        <f>VLOOKUP(E181,Parameters!$B$5:$C$8,2,0)</f>
        <v>0.1</v>
      </c>
      <c r="L181" s="74">
        <f>IF(F181&lt;=Parameters!$A$10,Parameters!$C$10,IF(F181&lt;=Parameters!$A$11,Parameters!$C$11,Parameters!$C$11+INT((F181-Parameters!$A$11)/Parameters!$A$12)*Parameters!$C$12))</f>
        <v>8.0000000000000002E-3</v>
      </c>
      <c r="M181" s="74">
        <f>VLOOKUP(G181,Parameters!$B$14:$C$15,2,0)</f>
        <v>0</v>
      </c>
      <c r="N181" s="72">
        <f t="shared" si="17"/>
        <v>0.16200000000000001</v>
      </c>
      <c r="P181" s="9">
        <f t="shared" si="18"/>
        <v>2106000</v>
      </c>
      <c r="Q181" s="10" t="str">
        <f>VLOOKUP(E181,Parameters!$B$51:$C$54,2,0)</f>
        <v>Unsecured</v>
      </c>
      <c r="R181" s="50">
        <f>VLOOKUP(C181,Parameters!$E$4:$G$47,IF(D181="M",2,3),0)</f>
        <v>5.3079999999999998</v>
      </c>
      <c r="S181" s="11">
        <f t="shared" si="19"/>
        <v>69004</v>
      </c>
      <c r="T181" s="12">
        <f>VLOOKUP(S181,Parameters!$B$40:$C$44,2,1)</f>
        <v>0.35</v>
      </c>
      <c r="U181" s="52">
        <f t="shared" si="20"/>
        <v>24151.399999999998</v>
      </c>
      <c r="V181" s="12">
        <f>LEFT(Parameters!$B$59,4)*VLOOKUP(Q181,Parameters!$B$61:$C$62,2,0)+MID(Parameters!$B$59,9,4)*ABS(H181)</f>
        <v>2.0290843575075039E-2</v>
      </c>
      <c r="W181" s="43">
        <f t="shared" si="21"/>
        <v>263780.96647597553</v>
      </c>
      <c r="Y181" s="74">
        <f>MAX(V181,IF(Q181="Unsecured",Parameters!$C$67,Parameters!$C$68))</f>
        <v>0.03</v>
      </c>
      <c r="Z181" s="43">
        <f t="shared" si="22"/>
        <v>390000</v>
      </c>
      <c r="AB181" s="74" t="str">
        <f t="shared" si="23"/>
        <v>OK</v>
      </c>
      <c r="AC181" s="43" t="str">
        <f t="shared" si="16"/>
        <v>OK</v>
      </c>
    </row>
    <row r="182" spans="2:29" x14ac:dyDescent="0.35">
      <c r="B182" s="15" t="str">
        <f>Revised_Data!B182</f>
        <v>JENKINS</v>
      </c>
      <c r="C182" s="11">
        <f>Revised_Data!C182</f>
        <v>59</v>
      </c>
      <c r="D182" s="10" t="str">
        <f>Revised_Data!D182</f>
        <v>M</v>
      </c>
      <c r="E182" s="10" t="str">
        <f>Revised_Data!E182</f>
        <v>Personal Loan</v>
      </c>
      <c r="F182" s="11">
        <f>Revised_Data!F182</f>
        <v>8000000</v>
      </c>
      <c r="G182" s="12" t="str">
        <f>Revised_Data!G182</f>
        <v>No</v>
      </c>
      <c r="H182" s="77">
        <f>Revised_Data!H182</f>
        <v>1.2582605332667778</v>
      </c>
      <c r="J182" s="74">
        <f>Parameters!$C$3</f>
        <v>7.0000000000000007E-2</v>
      </c>
      <c r="K182" s="74">
        <f>VLOOKUP(E182,Parameters!$B$5:$C$8,2,0)</f>
        <v>0.1</v>
      </c>
      <c r="L182" s="74">
        <f>IF(F182&lt;=Parameters!$A$10,Parameters!$C$10,IF(F182&lt;=Parameters!$A$11,Parameters!$C$11,Parameters!$C$11+INT((F182-Parameters!$A$11)/Parameters!$A$12)*Parameters!$C$12))</f>
        <v>0</v>
      </c>
      <c r="M182" s="74">
        <f>VLOOKUP(G182,Parameters!$B$14:$C$15,2,0)</f>
        <v>0</v>
      </c>
      <c r="N182" s="72">
        <f t="shared" si="17"/>
        <v>0.17</v>
      </c>
      <c r="P182" s="9">
        <f t="shared" si="18"/>
        <v>1360000</v>
      </c>
      <c r="Q182" s="10" t="str">
        <f>VLOOKUP(E182,Parameters!$B$51:$C$54,2,0)</f>
        <v>Unsecured</v>
      </c>
      <c r="R182" s="50">
        <f>VLOOKUP(C182,Parameters!$E$4:$G$47,IF(D182="M",2,3),0)</f>
        <v>8.2789999999999999</v>
      </c>
      <c r="S182" s="11">
        <f t="shared" si="19"/>
        <v>66232</v>
      </c>
      <c r="T182" s="12">
        <f>VLOOKUP(S182,Parameters!$B$40:$C$44,2,1)</f>
        <v>0.35</v>
      </c>
      <c r="U182" s="52">
        <f t="shared" si="20"/>
        <v>23181.199999999997</v>
      </c>
      <c r="V182" s="12">
        <f>LEFT(Parameters!$B$59,4)*VLOOKUP(Q182,Parameters!$B$61:$C$62,2,0)+MID(Parameters!$B$59,9,4)*ABS(H182)</f>
        <v>3.2582605332667783E-2</v>
      </c>
      <c r="W182" s="43">
        <f t="shared" si="21"/>
        <v>260660.84266134226</v>
      </c>
      <c r="Y182" s="74">
        <f>MAX(V182,IF(Q182="Unsecured",Parameters!$C$67,Parameters!$C$68))</f>
        <v>3.2582605332667783E-2</v>
      </c>
      <c r="Z182" s="43">
        <f t="shared" si="22"/>
        <v>260660.84266134226</v>
      </c>
      <c r="AB182" s="74" t="str">
        <f t="shared" si="23"/>
        <v>OK</v>
      </c>
      <c r="AC182" s="43" t="str">
        <f t="shared" si="16"/>
        <v>OK</v>
      </c>
    </row>
    <row r="183" spans="2:29" x14ac:dyDescent="0.35">
      <c r="B183" s="15" t="str">
        <f>Revised_Data!B183</f>
        <v>JENNINGS</v>
      </c>
      <c r="C183" s="11">
        <f>Revised_Data!C183</f>
        <v>59</v>
      </c>
      <c r="D183" s="10" t="str">
        <f>Revised_Data!D183</f>
        <v>M</v>
      </c>
      <c r="E183" s="10" t="str">
        <f>Revised_Data!E183</f>
        <v>Home Loan</v>
      </c>
      <c r="F183" s="11">
        <f>Revised_Data!F183</f>
        <v>9000000</v>
      </c>
      <c r="G183" s="12" t="str">
        <f>Revised_Data!G183</f>
        <v>No</v>
      </c>
      <c r="H183" s="77">
        <f>Revised_Data!H183</f>
        <v>2.5160924166692484</v>
      </c>
      <c r="J183" s="74">
        <f>Parameters!$C$3</f>
        <v>7.0000000000000007E-2</v>
      </c>
      <c r="K183" s="74">
        <f>VLOOKUP(E183,Parameters!$B$5:$C$8,2,0)</f>
        <v>0.04</v>
      </c>
      <c r="L183" s="74">
        <f>IF(F183&lt;=Parameters!$A$10,Parameters!$C$10,IF(F183&lt;=Parameters!$A$11,Parameters!$C$11,Parameters!$C$11+INT((F183-Parameters!$A$11)/Parameters!$A$12)*Parameters!$C$12))</f>
        <v>0</v>
      </c>
      <c r="M183" s="74">
        <f>VLOOKUP(G183,Parameters!$B$14:$C$15,2,0)</f>
        <v>0</v>
      </c>
      <c r="N183" s="72">
        <f t="shared" si="17"/>
        <v>0.11000000000000001</v>
      </c>
      <c r="P183" s="9">
        <f t="shared" si="18"/>
        <v>990000.00000000012</v>
      </c>
      <c r="Q183" s="10" t="str">
        <f>VLOOKUP(E183,Parameters!$B$51:$C$54,2,0)</f>
        <v>Secured</v>
      </c>
      <c r="R183" s="50">
        <f>VLOOKUP(C183,Parameters!$E$4:$G$47,IF(D183="M",2,3),0)</f>
        <v>8.2789999999999999</v>
      </c>
      <c r="S183" s="11">
        <f t="shared" si="19"/>
        <v>74511</v>
      </c>
      <c r="T183" s="12">
        <f>VLOOKUP(S183,Parameters!$B$40:$C$44,2,1)</f>
        <v>0.35</v>
      </c>
      <c r="U183" s="52">
        <f t="shared" si="20"/>
        <v>26078.85</v>
      </c>
      <c r="V183" s="12">
        <f>LEFT(Parameters!$B$59,4)*VLOOKUP(Q183,Parameters!$B$61:$C$62,2,0)+MID(Parameters!$B$59,9,4)*ABS(H183)</f>
        <v>3.5160924166692482E-2</v>
      </c>
      <c r="W183" s="43">
        <f t="shared" si="21"/>
        <v>316448.31750023237</v>
      </c>
      <c r="Y183" s="74">
        <f>MAX(V183,IF(Q183="Unsecured",Parameters!$C$67,Parameters!$C$68))</f>
        <v>3.5160924166692482E-2</v>
      </c>
      <c r="Z183" s="43">
        <f t="shared" si="22"/>
        <v>316448.31750023237</v>
      </c>
      <c r="AB183" s="74" t="str">
        <f t="shared" si="23"/>
        <v>OK</v>
      </c>
      <c r="AC183" s="43" t="str">
        <f t="shared" si="16"/>
        <v>OK</v>
      </c>
    </row>
    <row r="184" spans="2:29" x14ac:dyDescent="0.35">
      <c r="B184" s="15" t="str">
        <f>Revised_Data!B184</f>
        <v>JENSEN</v>
      </c>
      <c r="C184" s="11">
        <f>Revised_Data!C184</f>
        <v>46</v>
      </c>
      <c r="D184" s="10" t="str">
        <f>Revised_Data!D184</f>
        <v>F</v>
      </c>
      <c r="E184" s="10" t="str">
        <f>Revised_Data!E184</f>
        <v>Personal Loan</v>
      </c>
      <c r="F184" s="11">
        <f>Revised_Data!F184</f>
        <v>10000000</v>
      </c>
      <c r="G184" s="12" t="str">
        <f>Revised_Data!G184</f>
        <v>No</v>
      </c>
      <c r="H184" s="77">
        <f>Revised_Data!H184</f>
        <v>-0.3704750473885553</v>
      </c>
      <c r="J184" s="74">
        <f>Parameters!$C$3</f>
        <v>7.0000000000000007E-2</v>
      </c>
      <c r="K184" s="74">
        <f>VLOOKUP(E184,Parameters!$B$5:$C$8,2,0)</f>
        <v>0.1</v>
      </c>
      <c r="L184" s="74">
        <f>IF(F184&lt;=Parameters!$A$10,Parameters!$C$10,IF(F184&lt;=Parameters!$A$11,Parameters!$C$11,Parameters!$C$11+INT((F184-Parameters!$A$11)/Parameters!$A$12)*Parameters!$C$12))</f>
        <v>5.0000000000000001E-3</v>
      </c>
      <c r="M184" s="74">
        <f>VLOOKUP(G184,Parameters!$B$14:$C$15,2,0)</f>
        <v>0</v>
      </c>
      <c r="N184" s="72">
        <f t="shared" si="17"/>
        <v>0.16500000000000001</v>
      </c>
      <c r="P184" s="9">
        <f t="shared" si="18"/>
        <v>1650000</v>
      </c>
      <c r="Q184" s="10" t="str">
        <f>VLOOKUP(E184,Parameters!$B$51:$C$54,2,0)</f>
        <v>Unsecured</v>
      </c>
      <c r="R184" s="50">
        <f>VLOOKUP(C184,Parameters!$E$4:$G$47,IF(D184="M",2,3),0)</f>
        <v>5.577024999999999</v>
      </c>
      <c r="S184" s="11">
        <f t="shared" si="19"/>
        <v>55770.249999999993</v>
      </c>
      <c r="T184" s="12">
        <f>VLOOKUP(S184,Parameters!$B$40:$C$44,2,1)</f>
        <v>0.375</v>
      </c>
      <c r="U184" s="52">
        <f t="shared" si="20"/>
        <v>20913.843749999996</v>
      </c>
      <c r="V184" s="12">
        <f>LEFT(Parameters!$B$59,4)*VLOOKUP(Q184,Parameters!$B$61:$C$62,2,0)+MID(Parameters!$B$59,9,4)*ABS(H184)</f>
        <v>2.3704750473885552E-2</v>
      </c>
      <c r="W184" s="43">
        <f t="shared" si="21"/>
        <v>237047.50473885552</v>
      </c>
      <c r="Y184" s="74">
        <f>MAX(V184,IF(Q184="Unsecured",Parameters!$C$67,Parameters!$C$68))</f>
        <v>0.03</v>
      </c>
      <c r="Z184" s="43">
        <f t="shared" si="22"/>
        <v>300000</v>
      </c>
      <c r="AB184" s="74" t="str">
        <f t="shared" si="23"/>
        <v>OK</v>
      </c>
      <c r="AC184" s="43" t="str">
        <f t="shared" si="16"/>
        <v>OK</v>
      </c>
    </row>
    <row r="185" spans="2:29" x14ac:dyDescent="0.35">
      <c r="B185" s="15" t="str">
        <f>Revised_Data!B185</f>
        <v>JIMENEZ</v>
      </c>
      <c r="C185" s="11">
        <f>Revised_Data!C185</f>
        <v>35</v>
      </c>
      <c r="D185" s="10" t="str">
        <f>Revised_Data!D185</f>
        <v>M</v>
      </c>
      <c r="E185" s="10" t="str">
        <f>Revised_Data!E185</f>
        <v>Vehicle Loan</v>
      </c>
      <c r="F185" s="11">
        <f>Revised_Data!F185</f>
        <v>9000000</v>
      </c>
      <c r="G185" s="12" t="str">
        <f>Revised_Data!G185</f>
        <v>No</v>
      </c>
      <c r="H185" s="77">
        <f>Revised_Data!H185</f>
        <v>1.9059076887058441</v>
      </c>
      <c r="J185" s="74">
        <f>Parameters!$C$3</f>
        <v>7.0000000000000007E-2</v>
      </c>
      <c r="K185" s="74">
        <f>VLOOKUP(E185,Parameters!$B$5:$C$8,2,0)</f>
        <v>0.06</v>
      </c>
      <c r="L185" s="74">
        <f>IF(F185&lt;=Parameters!$A$10,Parameters!$C$10,IF(F185&lt;=Parameters!$A$11,Parameters!$C$11,Parameters!$C$11+INT((F185-Parameters!$A$11)/Parameters!$A$12)*Parameters!$C$12))</f>
        <v>0</v>
      </c>
      <c r="M185" s="74">
        <f>VLOOKUP(G185,Parameters!$B$14:$C$15,2,0)</f>
        <v>0</v>
      </c>
      <c r="N185" s="72">
        <f t="shared" si="17"/>
        <v>0.13</v>
      </c>
      <c r="P185" s="9">
        <f t="shared" si="18"/>
        <v>1170000</v>
      </c>
      <c r="Q185" s="10" t="str">
        <f>VLOOKUP(E185,Parameters!$B$51:$C$54,2,0)</f>
        <v>Secured</v>
      </c>
      <c r="R185" s="50">
        <f>VLOOKUP(C185,Parameters!$E$4:$G$47,IF(D185="M",2,3),0)</f>
        <v>4.5789999999999997</v>
      </c>
      <c r="S185" s="11">
        <f t="shared" si="19"/>
        <v>41211</v>
      </c>
      <c r="T185" s="12">
        <f>VLOOKUP(S185,Parameters!$B$40:$C$44,2,1)</f>
        <v>0.375</v>
      </c>
      <c r="U185" s="52">
        <f t="shared" si="20"/>
        <v>15454.125</v>
      </c>
      <c r="V185" s="12">
        <f>LEFT(Parameters!$B$59,4)*VLOOKUP(Q185,Parameters!$B$61:$C$62,2,0)+MID(Parameters!$B$59,9,4)*ABS(H185)</f>
        <v>2.9059076887058444E-2</v>
      </c>
      <c r="W185" s="43">
        <f t="shared" si="21"/>
        <v>261531.69198352599</v>
      </c>
      <c r="Y185" s="74">
        <f>MAX(V185,IF(Q185="Unsecured",Parameters!$C$67,Parameters!$C$68))</f>
        <v>2.9059076887058444E-2</v>
      </c>
      <c r="Z185" s="43">
        <f t="shared" si="22"/>
        <v>261531.69198352599</v>
      </c>
      <c r="AB185" s="74" t="str">
        <f t="shared" si="23"/>
        <v>OK</v>
      </c>
      <c r="AC185" s="43" t="str">
        <f t="shared" si="16"/>
        <v>OK</v>
      </c>
    </row>
    <row r="186" spans="2:29" x14ac:dyDescent="0.35">
      <c r="B186" s="15" t="str">
        <f>Revised_Data!B186</f>
        <v>JOHNSTON</v>
      </c>
      <c r="C186" s="11">
        <f>Revised_Data!C186</f>
        <v>23</v>
      </c>
      <c r="D186" s="10" t="str">
        <f>Revised_Data!D186</f>
        <v>M</v>
      </c>
      <c r="E186" s="10" t="str">
        <f>Revised_Data!E186</f>
        <v>Home Loan</v>
      </c>
      <c r="F186" s="11">
        <f>Revised_Data!F186</f>
        <v>8000000</v>
      </c>
      <c r="G186" s="12" t="str">
        <f>Revised_Data!G186</f>
        <v>No</v>
      </c>
      <c r="H186" s="77">
        <f>Revised_Data!H186</f>
        <v>-0.93551996702104501</v>
      </c>
      <c r="J186" s="74">
        <f>Parameters!$C$3</f>
        <v>7.0000000000000007E-2</v>
      </c>
      <c r="K186" s="74">
        <f>VLOOKUP(E186,Parameters!$B$5:$C$8,2,0)</f>
        <v>0.04</v>
      </c>
      <c r="L186" s="74">
        <f>IF(F186&lt;=Parameters!$A$10,Parameters!$C$10,IF(F186&lt;=Parameters!$A$11,Parameters!$C$11,Parameters!$C$11+INT((F186-Parameters!$A$11)/Parameters!$A$12)*Parameters!$C$12))</f>
        <v>0</v>
      </c>
      <c r="M186" s="74">
        <f>VLOOKUP(G186,Parameters!$B$14:$C$15,2,0)</f>
        <v>0</v>
      </c>
      <c r="N186" s="72">
        <f t="shared" si="17"/>
        <v>0.11000000000000001</v>
      </c>
      <c r="P186" s="9">
        <f t="shared" si="18"/>
        <v>880000.00000000012</v>
      </c>
      <c r="Q186" s="10" t="str">
        <f>VLOOKUP(E186,Parameters!$B$51:$C$54,2,0)</f>
        <v>Secured</v>
      </c>
      <c r="R186" s="50">
        <f>VLOOKUP(C186,Parameters!$E$4:$G$47,IF(D186="M",2,3),0)</f>
        <v>3.4049999999999998</v>
      </c>
      <c r="S186" s="11">
        <f t="shared" si="19"/>
        <v>27240</v>
      </c>
      <c r="T186" s="12">
        <f>VLOOKUP(S186,Parameters!$B$40:$C$44,2,1)</f>
        <v>0.4</v>
      </c>
      <c r="U186" s="52">
        <f t="shared" si="20"/>
        <v>10896</v>
      </c>
      <c r="V186" s="12">
        <f>LEFT(Parameters!$B$59,4)*VLOOKUP(Q186,Parameters!$B$61:$C$62,2,0)+MID(Parameters!$B$59,9,4)*ABS(H186)</f>
        <v>1.935519967021045E-2</v>
      </c>
      <c r="W186" s="43">
        <f t="shared" si="21"/>
        <v>154841.59736168358</v>
      </c>
      <c r="Y186" s="74">
        <f>MAX(V186,IF(Q186="Unsecured",Parameters!$C$67,Parameters!$C$68))</f>
        <v>1.935519967021045E-2</v>
      </c>
      <c r="Z186" s="43">
        <f t="shared" si="22"/>
        <v>154841.59736168358</v>
      </c>
      <c r="AB186" s="74" t="str">
        <f t="shared" si="23"/>
        <v>OK</v>
      </c>
      <c r="AC186" s="43" t="str">
        <f t="shared" si="16"/>
        <v>OK</v>
      </c>
    </row>
    <row r="187" spans="2:29" x14ac:dyDescent="0.35">
      <c r="B187" s="15" t="str">
        <f>Revised_Data!B187</f>
        <v>JORDAN</v>
      </c>
      <c r="C187" s="11">
        <f>Revised_Data!C187</f>
        <v>58</v>
      </c>
      <c r="D187" s="10" t="str">
        <f>Revised_Data!D187</f>
        <v>M</v>
      </c>
      <c r="E187" s="10" t="str">
        <f>Revised_Data!E187</f>
        <v>Education Loan</v>
      </c>
      <c r="F187" s="11">
        <f>Revised_Data!F187</f>
        <v>12000000</v>
      </c>
      <c r="G187" s="12" t="str">
        <f>Revised_Data!G187</f>
        <v>No</v>
      </c>
      <c r="H187" s="77">
        <f>Revised_Data!H187</f>
        <v>0.87707282448688595</v>
      </c>
      <c r="J187" s="74">
        <f>Parameters!$C$3</f>
        <v>7.0000000000000007E-2</v>
      </c>
      <c r="K187" s="74">
        <f>VLOOKUP(E187,Parameters!$B$5:$C$8,2,0)</f>
        <v>0.08</v>
      </c>
      <c r="L187" s="74">
        <f>IF(F187&lt;=Parameters!$A$10,Parameters!$C$10,IF(F187&lt;=Parameters!$A$11,Parameters!$C$11,Parameters!$C$11+INT((F187-Parameters!$A$11)/Parameters!$A$12)*Parameters!$C$12))</f>
        <v>7.0000000000000001E-3</v>
      </c>
      <c r="M187" s="74">
        <f>VLOOKUP(G187,Parameters!$B$14:$C$15,2,0)</f>
        <v>0</v>
      </c>
      <c r="N187" s="72">
        <f t="shared" si="17"/>
        <v>0.14300000000000002</v>
      </c>
      <c r="P187" s="9">
        <f t="shared" si="18"/>
        <v>1716000.0000000002</v>
      </c>
      <c r="Q187" s="10" t="str">
        <f>VLOOKUP(E187,Parameters!$B$51:$C$54,2,0)</f>
        <v>Unsecured</v>
      </c>
      <c r="R187" s="50">
        <f>VLOOKUP(C187,Parameters!$E$4:$G$47,IF(D187="M",2,3),0)</f>
        <v>8.077</v>
      </c>
      <c r="S187" s="11">
        <f t="shared" si="19"/>
        <v>96924</v>
      </c>
      <c r="T187" s="12">
        <f>VLOOKUP(S187,Parameters!$B$40:$C$44,2,1)</f>
        <v>0.32500000000000001</v>
      </c>
      <c r="U187" s="52">
        <f t="shared" si="20"/>
        <v>31500.3</v>
      </c>
      <c r="V187" s="12">
        <f>LEFT(Parameters!$B$59,4)*VLOOKUP(Q187,Parameters!$B$61:$C$62,2,0)+MID(Parameters!$B$59,9,4)*ABS(H187)</f>
        <v>2.877072824486886E-2</v>
      </c>
      <c r="W187" s="43">
        <f t="shared" si="21"/>
        <v>345248.73893842631</v>
      </c>
      <c r="Y187" s="74">
        <f>MAX(V187,IF(Q187="Unsecured",Parameters!$C$67,Parameters!$C$68))</f>
        <v>0.03</v>
      </c>
      <c r="Z187" s="43">
        <f t="shared" si="22"/>
        <v>360000</v>
      </c>
      <c r="AB187" s="74" t="str">
        <f t="shared" si="23"/>
        <v>OK</v>
      </c>
      <c r="AC187" s="43" t="str">
        <f t="shared" si="16"/>
        <v>OK</v>
      </c>
    </row>
    <row r="188" spans="2:29" x14ac:dyDescent="0.35">
      <c r="B188" s="15" t="str">
        <f>Revised_Data!B188</f>
        <v>JOSEPH</v>
      </c>
      <c r="C188" s="11">
        <f>Revised_Data!C188</f>
        <v>26</v>
      </c>
      <c r="D188" s="10" t="str">
        <f>Revised_Data!D188</f>
        <v>M</v>
      </c>
      <c r="E188" s="10" t="str">
        <f>Revised_Data!E188</f>
        <v>Vehicle Loan</v>
      </c>
      <c r="F188" s="11">
        <f>Revised_Data!F188</f>
        <v>12000000</v>
      </c>
      <c r="G188" s="12" t="str">
        <f>Revised_Data!G188</f>
        <v>No</v>
      </c>
      <c r="H188" s="77">
        <f>Revised_Data!H188</f>
        <v>-1.0761183879154566</v>
      </c>
      <c r="J188" s="74">
        <f>Parameters!$C$3</f>
        <v>7.0000000000000007E-2</v>
      </c>
      <c r="K188" s="74">
        <f>VLOOKUP(E188,Parameters!$B$5:$C$8,2,0)</f>
        <v>0.06</v>
      </c>
      <c r="L188" s="74">
        <f>IF(F188&lt;=Parameters!$A$10,Parameters!$C$10,IF(F188&lt;=Parameters!$A$11,Parameters!$C$11,Parameters!$C$11+INT((F188-Parameters!$A$11)/Parameters!$A$12)*Parameters!$C$12))</f>
        <v>7.0000000000000001E-3</v>
      </c>
      <c r="M188" s="74">
        <f>VLOOKUP(G188,Parameters!$B$14:$C$15,2,0)</f>
        <v>0</v>
      </c>
      <c r="N188" s="72">
        <f t="shared" si="17"/>
        <v>0.123</v>
      </c>
      <c r="P188" s="9">
        <f t="shared" si="18"/>
        <v>1476000</v>
      </c>
      <c r="Q188" s="10" t="str">
        <f>VLOOKUP(E188,Parameters!$B$51:$C$54,2,0)</f>
        <v>Secured</v>
      </c>
      <c r="R188" s="50">
        <f>VLOOKUP(C188,Parameters!$E$4:$G$47,IF(D188="M",2,3),0)</f>
        <v>3.6659999999999999</v>
      </c>
      <c r="S188" s="11">
        <f t="shared" si="19"/>
        <v>43992</v>
      </c>
      <c r="T188" s="12">
        <f>VLOOKUP(S188,Parameters!$B$40:$C$44,2,1)</f>
        <v>0.375</v>
      </c>
      <c r="U188" s="52">
        <f t="shared" si="20"/>
        <v>16497</v>
      </c>
      <c r="V188" s="12">
        <f>LEFT(Parameters!$B$59,4)*VLOOKUP(Q188,Parameters!$B$61:$C$62,2,0)+MID(Parameters!$B$59,9,4)*ABS(H188)</f>
        <v>2.0761183879154564E-2</v>
      </c>
      <c r="W188" s="43">
        <f t="shared" si="21"/>
        <v>249134.20654985477</v>
      </c>
      <c r="Y188" s="74">
        <f>MAX(V188,IF(Q188="Unsecured",Parameters!$C$67,Parameters!$C$68))</f>
        <v>2.0761183879154564E-2</v>
      </c>
      <c r="Z188" s="43">
        <f t="shared" si="22"/>
        <v>249134.20654985477</v>
      </c>
      <c r="AB188" s="74" t="str">
        <f t="shared" si="23"/>
        <v>OK</v>
      </c>
      <c r="AC188" s="43" t="str">
        <f t="shared" si="16"/>
        <v>OK</v>
      </c>
    </row>
    <row r="189" spans="2:29" x14ac:dyDescent="0.35">
      <c r="B189" s="15" t="str">
        <f>Revised_Data!B189</f>
        <v>JUAREZ</v>
      </c>
      <c r="C189" s="11">
        <f>Revised_Data!C189</f>
        <v>52</v>
      </c>
      <c r="D189" s="10" t="str">
        <f>Revised_Data!D189</f>
        <v>F</v>
      </c>
      <c r="E189" s="10" t="str">
        <f>Revised_Data!E189</f>
        <v>Vehicle Loan</v>
      </c>
      <c r="F189" s="11">
        <f>Revised_Data!F189</f>
        <v>11000000</v>
      </c>
      <c r="G189" s="12" t="str">
        <f>Revised_Data!G189</f>
        <v>No</v>
      </c>
      <c r="H189" s="77">
        <f>Revised_Data!H189</f>
        <v>1.1444926774972093</v>
      </c>
      <c r="J189" s="74">
        <f>Parameters!$C$3</f>
        <v>7.0000000000000007E-2</v>
      </c>
      <c r="K189" s="74">
        <f>VLOOKUP(E189,Parameters!$B$5:$C$8,2,0)</f>
        <v>0.06</v>
      </c>
      <c r="L189" s="74">
        <f>IF(F189&lt;=Parameters!$A$10,Parameters!$C$10,IF(F189&lt;=Parameters!$A$11,Parameters!$C$11,Parameters!$C$11+INT((F189-Parameters!$A$11)/Parameters!$A$12)*Parameters!$C$12))</f>
        <v>6.0000000000000001E-3</v>
      </c>
      <c r="M189" s="74">
        <f>VLOOKUP(G189,Parameters!$B$14:$C$15,2,0)</f>
        <v>0</v>
      </c>
      <c r="N189" s="72">
        <f t="shared" si="17"/>
        <v>0.124</v>
      </c>
      <c r="P189" s="9">
        <f t="shared" si="18"/>
        <v>1364000</v>
      </c>
      <c r="Q189" s="10" t="str">
        <f>VLOOKUP(E189,Parameters!$B$51:$C$54,2,0)</f>
        <v>Secured</v>
      </c>
      <c r="R189" s="50">
        <f>VLOOKUP(C189,Parameters!$E$4:$G$47,IF(D189="M",2,3),0)</f>
        <v>6.4669999999999996</v>
      </c>
      <c r="S189" s="11">
        <f t="shared" si="19"/>
        <v>71137</v>
      </c>
      <c r="T189" s="12">
        <f>VLOOKUP(S189,Parameters!$B$40:$C$44,2,1)</f>
        <v>0.35</v>
      </c>
      <c r="U189" s="52">
        <f t="shared" si="20"/>
        <v>24897.949999999997</v>
      </c>
      <c r="V189" s="12">
        <f>LEFT(Parameters!$B$59,4)*VLOOKUP(Q189,Parameters!$B$61:$C$62,2,0)+MID(Parameters!$B$59,9,4)*ABS(H189)</f>
        <v>2.1444926774972093E-2</v>
      </c>
      <c r="W189" s="43">
        <f t="shared" si="21"/>
        <v>235894.19452469301</v>
      </c>
      <c r="Y189" s="74">
        <f>MAX(V189,IF(Q189="Unsecured",Parameters!$C$67,Parameters!$C$68))</f>
        <v>2.1444926774972093E-2</v>
      </c>
      <c r="Z189" s="43">
        <f t="shared" si="22"/>
        <v>235894.19452469301</v>
      </c>
      <c r="AB189" s="74" t="str">
        <f t="shared" si="23"/>
        <v>OK</v>
      </c>
      <c r="AC189" s="43" t="str">
        <f t="shared" si="16"/>
        <v>OK</v>
      </c>
    </row>
    <row r="190" spans="2:29" x14ac:dyDescent="0.35">
      <c r="B190" s="15" t="str">
        <f>Revised_Data!B190</f>
        <v>KELLER</v>
      </c>
      <c r="C190" s="11">
        <f>Revised_Data!C190</f>
        <v>38</v>
      </c>
      <c r="D190" s="10" t="str">
        <f>Revised_Data!D190</f>
        <v>M</v>
      </c>
      <c r="E190" s="10" t="str">
        <f>Revised_Data!E190</f>
        <v>Personal Loan</v>
      </c>
      <c r="F190" s="11">
        <f>Revised_Data!F190</f>
        <v>14000000</v>
      </c>
      <c r="G190" s="12" t="str">
        <f>Revised_Data!G190</f>
        <v>No</v>
      </c>
      <c r="H190" s="77">
        <f>Revised_Data!H190</f>
        <v>0.78991038489030008</v>
      </c>
      <c r="J190" s="74">
        <f>Parameters!$C$3</f>
        <v>7.0000000000000007E-2</v>
      </c>
      <c r="K190" s="74">
        <f>VLOOKUP(E190,Parameters!$B$5:$C$8,2,0)</f>
        <v>0.1</v>
      </c>
      <c r="L190" s="74">
        <f>IF(F190&lt;=Parameters!$A$10,Parameters!$C$10,IF(F190&lt;=Parameters!$A$11,Parameters!$C$11,Parameters!$C$11+INT((F190-Parameters!$A$11)/Parameters!$A$12)*Parameters!$C$12))</f>
        <v>9.0000000000000011E-3</v>
      </c>
      <c r="M190" s="74">
        <f>VLOOKUP(G190,Parameters!$B$14:$C$15,2,0)</f>
        <v>0</v>
      </c>
      <c r="N190" s="72">
        <f t="shared" si="17"/>
        <v>0.161</v>
      </c>
      <c r="P190" s="9">
        <f t="shared" si="18"/>
        <v>2254000</v>
      </c>
      <c r="Q190" s="10" t="str">
        <f>VLOOKUP(E190,Parameters!$B$51:$C$54,2,0)</f>
        <v>Unsecured</v>
      </c>
      <c r="R190" s="50">
        <f>VLOOKUP(C190,Parameters!$E$4:$G$47,IF(D190="M",2,3),0)</f>
        <v>4.93</v>
      </c>
      <c r="S190" s="11">
        <f t="shared" si="19"/>
        <v>69020</v>
      </c>
      <c r="T190" s="12">
        <f>VLOOKUP(S190,Parameters!$B$40:$C$44,2,1)</f>
        <v>0.35</v>
      </c>
      <c r="U190" s="52">
        <f t="shared" si="20"/>
        <v>24157</v>
      </c>
      <c r="V190" s="12">
        <f>LEFT(Parameters!$B$59,4)*VLOOKUP(Q190,Parameters!$B$61:$C$62,2,0)+MID(Parameters!$B$59,9,4)*ABS(H190)</f>
        <v>2.7899103848903001E-2</v>
      </c>
      <c r="W190" s="43">
        <f t="shared" si="21"/>
        <v>390587.45388464205</v>
      </c>
      <c r="Y190" s="74">
        <f>MAX(V190,IF(Q190="Unsecured",Parameters!$C$67,Parameters!$C$68))</f>
        <v>0.03</v>
      </c>
      <c r="Z190" s="43">
        <f t="shared" si="22"/>
        <v>420000</v>
      </c>
      <c r="AB190" s="74" t="str">
        <f t="shared" si="23"/>
        <v>OK</v>
      </c>
      <c r="AC190" s="43" t="str">
        <f t="shared" si="16"/>
        <v>OK</v>
      </c>
    </row>
    <row r="191" spans="2:29" x14ac:dyDescent="0.35">
      <c r="B191" s="15" t="str">
        <f>Revised_Data!B191</f>
        <v>KELLEY</v>
      </c>
      <c r="C191" s="11">
        <f>Revised_Data!C191</f>
        <v>60</v>
      </c>
      <c r="D191" s="10" t="str">
        <f>Revised_Data!D191</f>
        <v>M</v>
      </c>
      <c r="E191" s="10" t="str">
        <f>Revised_Data!E191</f>
        <v>Personal Loan</v>
      </c>
      <c r="F191" s="11">
        <f>Revised_Data!F191</f>
        <v>10000000</v>
      </c>
      <c r="G191" s="12" t="str">
        <f>Revised_Data!G191</f>
        <v>No</v>
      </c>
      <c r="H191" s="77">
        <f>Revised_Data!H191</f>
        <v>-0.88900115510410938</v>
      </c>
      <c r="J191" s="74">
        <f>Parameters!$C$3</f>
        <v>7.0000000000000007E-2</v>
      </c>
      <c r="K191" s="74">
        <f>VLOOKUP(E191,Parameters!$B$5:$C$8,2,0)</f>
        <v>0.1</v>
      </c>
      <c r="L191" s="74">
        <f>IF(F191&lt;=Parameters!$A$10,Parameters!$C$10,IF(F191&lt;=Parameters!$A$11,Parameters!$C$11,Parameters!$C$11+INT((F191-Parameters!$A$11)/Parameters!$A$12)*Parameters!$C$12))</f>
        <v>5.0000000000000001E-3</v>
      </c>
      <c r="M191" s="74">
        <f>VLOOKUP(G191,Parameters!$B$14:$C$15,2,0)</f>
        <v>0</v>
      </c>
      <c r="N191" s="72">
        <f t="shared" si="17"/>
        <v>0.16500000000000001</v>
      </c>
      <c r="P191" s="9">
        <f t="shared" si="18"/>
        <v>1650000</v>
      </c>
      <c r="Q191" s="10" t="str">
        <f>VLOOKUP(E191,Parameters!$B$51:$C$54,2,0)</f>
        <v>Unsecured</v>
      </c>
      <c r="R191" s="50">
        <f>VLOOKUP(C191,Parameters!$E$4:$G$47,IF(D191="M",2,3),0)</f>
        <v>8.4860000000000007</v>
      </c>
      <c r="S191" s="11">
        <f t="shared" si="19"/>
        <v>84860</v>
      </c>
      <c r="T191" s="12">
        <f>VLOOKUP(S191,Parameters!$B$40:$C$44,2,1)</f>
        <v>0.35</v>
      </c>
      <c r="U191" s="52">
        <f t="shared" si="20"/>
        <v>29700.999999999996</v>
      </c>
      <c r="V191" s="12">
        <f>LEFT(Parameters!$B$59,4)*VLOOKUP(Q191,Parameters!$B$61:$C$62,2,0)+MID(Parameters!$B$59,9,4)*ABS(H191)</f>
        <v>2.8890011551041095E-2</v>
      </c>
      <c r="W191" s="43">
        <f t="shared" si="21"/>
        <v>288900.11551041092</v>
      </c>
      <c r="Y191" s="74">
        <f>MAX(V191,IF(Q191="Unsecured",Parameters!$C$67,Parameters!$C$68))</f>
        <v>0.03</v>
      </c>
      <c r="Z191" s="43">
        <f t="shared" si="22"/>
        <v>300000</v>
      </c>
      <c r="AB191" s="74" t="str">
        <f t="shared" si="23"/>
        <v>OK</v>
      </c>
      <c r="AC191" s="43" t="str">
        <f t="shared" si="16"/>
        <v>OK</v>
      </c>
    </row>
    <row r="192" spans="2:29" x14ac:dyDescent="0.35">
      <c r="B192" s="15" t="str">
        <f>Revised_Data!B192</f>
        <v>KELLY</v>
      </c>
      <c r="C192" s="11">
        <f>Revised_Data!C192</f>
        <v>40</v>
      </c>
      <c r="D192" s="10" t="str">
        <f>Revised_Data!D192</f>
        <v>M</v>
      </c>
      <c r="E192" s="10" t="str">
        <f>Revised_Data!E192</f>
        <v>Personal Loan</v>
      </c>
      <c r="F192" s="11">
        <f>Revised_Data!F192</f>
        <v>13000000</v>
      </c>
      <c r="G192" s="12" t="str">
        <f>Revised_Data!G192</f>
        <v>No</v>
      </c>
      <c r="H192" s="77">
        <f>Revised_Data!H192</f>
        <v>-1.0115215312659267</v>
      </c>
      <c r="J192" s="74">
        <f>Parameters!$C$3</f>
        <v>7.0000000000000007E-2</v>
      </c>
      <c r="K192" s="74">
        <f>VLOOKUP(E192,Parameters!$B$5:$C$8,2,0)</f>
        <v>0.1</v>
      </c>
      <c r="L192" s="74">
        <f>IF(F192&lt;=Parameters!$A$10,Parameters!$C$10,IF(F192&lt;=Parameters!$A$11,Parameters!$C$11,Parameters!$C$11+INT((F192-Parameters!$A$11)/Parameters!$A$12)*Parameters!$C$12))</f>
        <v>8.0000000000000002E-3</v>
      </c>
      <c r="M192" s="74">
        <f>VLOOKUP(G192,Parameters!$B$14:$C$15,2,0)</f>
        <v>0</v>
      </c>
      <c r="N192" s="72">
        <f t="shared" si="17"/>
        <v>0.16200000000000001</v>
      </c>
      <c r="P192" s="9">
        <f t="shared" si="18"/>
        <v>2106000</v>
      </c>
      <c r="Q192" s="10" t="str">
        <f>VLOOKUP(E192,Parameters!$B$51:$C$54,2,0)</f>
        <v>Unsecured</v>
      </c>
      <c r="R192" s="50">
        <f>VLOOKUP(C192,Parameters!$E$4:$G$47,IF(D192="M",2,3),0)</f>
        <v>5.1790000000000003</v>
      </c>
      <c r="S192" s="11">
        <f t="shared" si="19"/>
        <v>67327</v>
      </c>
      <c r="T192" s="12">
        <f>VLOOKUP(S192,Parameters!$B$40:$C$44,2,1)</f>
        <v>0.35</v>
      </c>
      <c r="U192" s="52">
        <f t="shared" si="20"/>
        <v>23564.449999999997</v>
      </c>
      <c r="V192" s="12">
        <f>LEFT(Parameters!$B$59,4)*VLOOKUP(Q192,Parameters!$B$61:$C$62,2,0)+MID(Parameters!$B$59,9,4)*ABS(H192)</f>
        <v>3.0115215312659267E-2</v>
      </c>
      <c r="W192" s="43">
        <f t="shared" si="21"/>
        <v>391497.79906457046</v>
      </c>
      <c r="Y192" s="74">
        <f>MAX(V192,IF(Q192="Unsecured",Parameters!$C$67,Parameters!$C$68))</f>
        <v>3.0115215312659267E-2</v>
      </c>
      <c r="Z192" s="43">
        <f t="shared" si="22"/>
        <v>391497.79906457046</v>
      </c>
      <c r="AB192" s="74" t="str">
        <f t="shared" si="23"/>
        <v>OK</v>
      </c>
      <c r="AC192" s="43" t="str">
        <f t="shared" si="16"/>
        <v>OK</v>
      </c>
    </row>
    <row r="193" spans="2:29" x14ac:dyDescent="0.35">
      <c r="B193" s="15" t="str">
        <f>Revised_Data!B193</f>
        <v>KENNEDY</v>
      </c>
      <c r="C193" s="11">
        <f>Revised_Data!C193</f>
        <v>39</v>
      </c>
      <c r="D193" s="10" t="str">
        <f>Revised_Data!D193</f>
        <v>F</v>
      </c>
      <c r="E193" s="10" t="str">
        <f>Revised_Data!E193</f>
        <v>Education Loan</v>
      </c>
      <c r="F193" s="11">
        <f>Revised_Data!F193</f>
        <v>12000000</v>
      </c>
      <c r="G193" s="12" t="str">
        <f>Revised_Data!G193</f>
        <v>No</v>
      </c>
      <c r="H193" s="77">
        <f>Revised_Data!H193</f>
        <v>4.4100276159713854E-2</v>
      </c>
      <c r="J193" s="74">
        <f>Parameters!$C$3</f>
        <v>7.0000000000000007E-2</v>
      </c>
      <c r="K193" s="74">
        <f>VLOOKUP(E193,Parameters!$B$5:$C$8,2,0)</f>
        <v>0.08</v>
      </c>
      <c r="L193" s="74">
        <f>IF(F193&lt;=Parameters!$A$10,Parameters!$C$10,IF(F193&lt;=Parameters!$A$11,Parameters!$C$11,Parameters!$C$11+INT((F193-Parameters!$A$11)/Parameters!$A$12)*Parameters!$C$12))</f>
        <v>7.0000000000000001E-3</v>
      </c>
      <c r="M193" s="74">
        <f>VLOOKUP(G193,Parameters!$B$14:$C$15,2,0)</f>
        <v>0</v>
      </c>
      <c r="N193" s="72">
        <f t="shared" si="17"/>
        <v>0.14300000000000002</v>
      </c>
      <c r="P193" s="9">
        <f t="shared" si="18"/>
        <v>1716000.0000000002</v>
      </c>
      <c r="Q193" s="10" t="str">
        <f>VLOOKUP(E193,Parameters!$B$51:$C$54,2,0)</f>
        <v>Unsecured</v>
      </c>
      <c r="R193" s="50">
        <f>VLOOKUP(C193,Parameters!$E$4:$G$47,IF(D193="M",2,3),0)</f>
        <v>4.6929999999999996</v>
      </c>
      <c r="S193" s="11">
        <f t="shared" si="19"/>
        <v>56315.999999999993</v>
      </c>
      <c r="T193" s="12">
        <f>VLOOKUP(S193,Parameters!$B$40:$C$44,2,1)</f>
        <v>0.375</v>
      </c>
      <c r="U193" s="52">
        <f t="shared" si="20"/>
        <v>21118.499999999996</v>
      </c>
      <c r="V193" s="12">
        <f>LEFT(Parameters!$B$59,4)*VLOOKUP(Q193,Parameters!$B$61:$C$62,2,0)+MID(Parameters!$B$59,9,4)*ABS(H193)</f>
        <v>2.0441002761597139E-2</v>
      </c>
      <c r="W193" s="43">
        <f t="shared" si="21"/>
        <v>245292.03313916567</v>
      </c>
      <c r="Y193" s="74">
        <f>MAX(V193,IF(Q193="Unsecured",Parameters!$C$67,Parameters!$C$68))</f>
        <v>0.03</v>
      </c>
      <c r="Z193" s="43">
        <f t="shared" si="22"/>
        <v>360000</v>
      </c>
      <c r="AB193" s="74" t="str">
        <f t="shared" si="23"/>
        <v>OK</v>
      </c>
      <c r="AC193" s="43" t="str">
        <f t="shared" si="16"/>
        <v>OK</v>
      </c>
    </row>
    <row r="194" spans="2:29" x14ac:dyDescent="0.35">
      <c r="B194" s="15" t="str">
        <f>Revised_Data!B194</f>
        <v>KIM</v>
      </c>
      <c r="C194" s="11">
        <f>Revised_Data!C194</f>
        <v>50</v>
      </c>
      <c r="D194" s="10" t="str">
        <f>Revised_Data!D194</f>
        <v>F</v>
      </c>
      <c r="E194" s="10" t="str">
        <f>Revised_Data!E194</f>
        <v>Personal Loan</v>
      </c>
      <c r="F194" s="11">
        <f>Revised_Data!F194</f>
        <v>10000000</v>
      </c>
      <c r="G194" s="12" t="str">
        <f>Revised_Data!G194</f>
        <v>No</v>
      </c>
      <c r="H194" s="77">
        <f>Revised_Data!H194</f>
        <v>0.15556845507532613</v>
      </c>
      <c r="J194" s="74">
        <f>Parameters!$C$3</f>
        <v>7.0000000000000007E-2</v>
      </c>
      <c r="K194" s="74">
        <f>VLOOKUP(E194,Parameters!$B$5:$C$8,2,0)</f>
        <v>0.1</v>
      </c>
      <c r="L194" s="74">
        <f>IF(F194&lt;=Parameters!$A$10,Parameters!$C$10,IF(F194&lt;=Parameters!$A$11,Parameters!$C$11,Parameters!$C$11+INT((F194-Parameters!$A$11)/Parameters!$A$12)*Parameters!$C$12))</f>
        <v>5.0000000000000001E-3</v>
      </c>
      <c r="M194" s="74">
        <f>VLOOKUP(G194,Parameters!$B$14:$C$15,2,0)</f>
        <v>0</v>
      </c>
      <c r="N194" s="72">
        <f t="shared" si="17"/>
        <v>0.16500000000000001</v>
      </c>
      <c r="P194" s="9">
        <f t="shared" si="18"/>
        <v>1650000</v>
      </c>
      <c r="Q194" s="10" t="str">
        <f>VLOOKUP(E194,Parameters!$B$51:$C$54,2,0)</f>
        <v>Unsecured</v>
      </c>
      <c r="R194" s="50">
        <f>VLOOKUP(C194,Parameters!$E$4:$G$47,IF(D194="M",2,3),0)</f>
        <v>6.157</v>
      </c>
      <c r="S194" s="11">
        <f t="shared" si="19"/>
        <v>61570</v>
      </c>
      <c r="T194" s="12">
        <f>VLOOKUP(S194,Parameters!$B$40:$C$44,2,1)</f>
        <v>0.35</v>
      </c>
      <c r="U194" s="52">
        <f t="shared" si="20"/>
        <v>21549.5</v>
      </c>
      <c r="V194" s="12">
        <f>LEFT(Parameters!$B$59,4)*VLOOKUP(Q194,Parameters!$B$61:$C$62,2,0)+MID(Parameters!$B$59,9,4)*ABS(H194)</f>
        <v>2.1555684550753261E-2</v>
      </c>
      <c r="W194" s="43">
        <f t="shared" si="21"/>
        <v>215556.84550753262</v>
      </c>
      <c r="Y194" s="74">
        <f>MAX(V194,IF(Q194="Unsecured",Parameters!$C$67,Parameters!$C$68))</f>
        <v>0.03</v>
      </c>
      <c r="Z194" s="43">
        <f t="shared" si="22"/>
        <v>300000</v>
      </c>
      <c r="AB194" s="74" t="str">
        <f t="shared" si="23"/>
        <v>OK</v>
      </c>
      <c r="AC194" s="43" t="str">
        <f t="shared" si="16"/>
        <v>OK</v>
      </c>
    </row>
    <row r="195" spans="2:29" x14ac:dyDescent="0.35">
      <c r="B195" s="15" t="str">
        <f>Revised_Data!B195</f>
        <v>KING</v>
      </c>
      <c r="C195" s="11">
        <f>Revised_Data!C195</f>
        <v>36</v>
      </c>
      <c r="D195" s="10" t="str">
        <f>Revised_Data!D195</f>
        <v>M</v>
      </c>
      <c r="E195" s="10" t="str">
        <f>Revised_Data!E195</f>
        <v>Home Loan</v>
      </c>
      <c r="F195" s="11">
        <f>Revised_Data!F195</f>
        <v>9000000</v>
      </c>
      <c r="G195" s="12" t="str">
        <f>Revised_Data!G195</f>
        <v>No</v>
      </c>
      <c r="H195" s="77">
        <f>Revised_Data!H195</f>
        <v>0.45320020480713441</v>
      </c>
      <c r="J195" s="74">
        <f>Parameters!$C$3</f>
        <v>7.0000000000000007E-2</v>
      </c>
      <c r="K195" s="74">
        <f>VLOOKUP(E195,Parameters!$B$5:$C$8,2,0)</f>
        <v>0.04</v>
      </c>
      <c r="L195" s="74">
        <f>IF(F195&lt;=Parameters!$A$10,Parameters!$C$10,IF(F195&lt;=Parameters!$A$11,Parameters!$C$11,Parameters!$C$11+INT((F195-Parameters!$A$11)/Parameters!$A$12)*Parameters!$C$12))</f>
        <v>0</v>
      </c>
      <c r="M195" s="74">
        <f>VLOOKUP(G195,Parameters!$B$14:$C$15,2,0)</f>
        <v>0</v>
      </c>
      <c r="N195" s="72">
        <f t="shared" si="17"/>
        <v>0.11000000000000001</v>
      </c>
      <c r="P195" s="9">
        <f t="shared" si="18"/>
        <v>990000.00000000012</v>
      </c>
      <c r="Q195" s="10" t="str">
        <f>VLOOKUP(E195,Parameters!$B$51:$C$54,2,0)</f>
        <v>Secured</v>
      </c>
      <c r="R195" s="50">
        <f>VLOOKUP(C195,Parameters!$E$4:$G$47,IF(D195="M",2,3),0)</f>
        <v>4.6929999999999996</v>
      </c>
      <c r="S195" s="11">
        <f t="shared" si="19"/>
        <v>42237</v>
      </c>
      <c r="T195" s="12">
        <f>VLOOKUP(S195,Parameters!$B$40:$C$44,2,1)</f>
        <v>0.375</v>
      </c>
      <c r="U195" s="52">
        <f t="shared" si="20"/>
        <v>15838.875</v>
      </c>
      <c r="V195" s="12">
        <f>LEFT(Parameters!$B$59,4)*VLOOKUP(Q195,Parameters!$B$61:$C$62,2,0)+MID(Parameters!$B$59,9,4)*ABS(H195)</f>
        <v>1.4532002048071344E-2</v>
      </c>
      <c r="W195" s="43">
        <f t="shared" si="21"/>
        <v>130788.0184326421</v>
      </c>
      <c r="Y195" s="74">
        <f>MAX(V195,IF(Q195="Unsecured",Parameters!$C$67,Parameters!$C$68))</f>
        <v>1.4999999999999999E-2</v>
      </c>
      <c r="Z195" s="43">
        <f t="shared" si="22"/>
        <v>135000</v>
      </c>
      <c r="AB195" s="74" t="str">
        <f t="shared" si="23"/>
        <v>OK</v>
      </c>
      <c r="AC195" s="43" t="str">
        <f t="shared" si="16"/>
        <v>OK</v>
      </c>
    </row>
    <row r="196" spans="2:29" x14ac:dyDescent="0.35">
      <c r="B196" s="15" t="str">
        <f>Revised_Data!B196</f>
        <v>KLEIN</v>
      </c>
      <c r="C196" s="11">
        <f>Revised_Data!C196</f>
        <v>56</v>
      </c>
      <c r="D196" s="10" t="str">
        <f>Revised_Data!D196</f>
        <v>F</v>
      </c>
      <c r="E196" s="10" t="str">
        <f>Revised_Data!E196</f>
        <v>Vehicle Loan</v>
      </c>
      <c r="F196" s="11">
        <f>Revised_Data!F196</f>
        <v>11000000</v>
      </c>
      <c r="G196" s="12" t="str">
        <f>Revised_Data!G196</f>
        <v>No</v>
      </c>
      <c r="H196" s="77">
        <f>Revised_Data!H196</f>
        <v>-1.0922662767358824</v>
      </c>
      <c r="J196" s="74">
        <f>Parameters!$C$3</f>
        <v>7.0000000000000007E-2</v>
      </c>
      <c r="K196" s="74">
        <f>VLOOKUP(E196,Parameters!$B$5:$C$8,2,0)</f>
        <v>0.06</v>
      </c>
      <c r="L196" s="74">
        <f>IF(F196&lt;=Parameters!$A$10,Parameters!$C$10,IF(F196&lt;=Parameters!$A$11,Parameters!$C$11,Parameters!$C$11+INT((F196-Parameters!$A$11)/Parameters!$A$12)*Parameters!$C$12))</f>
        <v>6.0000000000000001E-3</v>
      </c>
      <c r="M196" s="74">
        <f>VLOOKUP(G196,Parameters!$B$14:$C$15,2,0)</f>
        <v>0</v>
      </c>
      <c r="N196" s="72">
        <f t="shared" si="17"/>
        <v>0.124</v>
      </c>
      <c r="P196" s="9">
        <f t="shared" si="18"/>
        <v>1364000</v>
      </c>
      <c r="Q196" s="10" t="str">
        <f>VLOOKUP(E196,Parameters!$B$51:$C$54,2,0)</f>
        <v>Secured</v>
      </c>
      <c r="R196" s="50">
        <f>VLOOKUP(C196,Parameters!$E$4:$G$47,IF(D196="M",2,3),0)</f>
        <v>7.1390000000000002</v>
      </c>
      <c r="S196" s="11">
        <f t="shared" si="19"/>
        <v>78529</v>
      </c>
      <c r="T196" s="12">
        <f>VLOOKUP(S196,Parameters!$B$40:$C$44,2,1)</f>
        <v>0.35</v>
      </c>
      <c r="U196" s="52">
        <f t="shared" si="20"/>
        <v>27485.149999999998</v>
      </c>
      <c r="V196" s="12">
        <f>LEFT(Parameters!$B$59,4)*VLOOKUP(Q196,Parameters!$B$61:$C$62,2,0)+MID(Parameters!$B$59,9,4)*ABS(H196)</f>
        <v>2.0922662767358824E-2</v>
      </c>
      <c r="W196" s="43">
        <f t="shared" si="21"/>
        <v>230149.29044094705</v>
      </c>
      <c r="Y196" s="74">
        <f>MAX(V196,IF(Q196="Unsecured",Parameters!$C$67,Parameters!$C$68))</f>
        <v>2.0922662767358824E-2</v>
      </c>
      <c r="Z196" s="43">
        <f t="shared" si="22"/>
        <v>230149.29044094705</v>
      </c>
      <c r="AB196" s="74" t="str">
        <f t="shared" si="23"/>
        <v>OK</v>
      </c>
      <c r="AC196" s="43" t="str">
        <f t="shared" ref="AC196:AC259" si="24">IF(Z196&gt;=W196,"OK","Check")</f>
        <v>OK</v>
      </c>
    </row>
    <row r="197" spans="2:29" x14ac:dyDescent="0.35">
      <c r="B197" s="15" t="str">
        <f>Revised_Data!B197</f>
        <v>KNIGHT</v>
      </c>
      <c r="C197" s="11">
        <f>Revised_Data!C197</f>
        <v>50</v>
      </c>
      <c r="D197" s="10" t="str">
        <f>Revised_Data!D197</f>
        <v>M</v>
      </c>
      <c r="E197" s="10" t="str">
        <f>Revised_Data!E197</f>
        <v>Vehicle Loan</v>
      </c>
      <c r="F197" s="11">
        <f>Revised_Data!F197</f>
        <v>14000000</v>
      </c>
      <c r="G197" s="12" t="str">
        <f>Revised_Data!G197</f>
        <v>No</v>
      </c>
      <c r="H197" s="77">
        <f>Revised_Data!H197</f>
        <v>9.6978594808119684E-2</v>
      </c>
      <c r="J197" s="74">
        <f>Parameters!$C$3</f>
        <v>7.0000000000000007E-2</v>
      </c>
      <c r="K197" s="74">
        <f>VLOOKUP(E197,Parameters!$B$5:$C$8,2,0)</f>
        <v>0.06</v>
      </c>
      <c r="L197" s="74">
        <f>IF(F197&lt;=Parameters!$A$10,Parameters!$C$10,IF(F197&lt;=Parameters!$A$11,Parameters!$C$11,Parameters!$C$11+INT((F197-Parameters!$A$11)/Parameters!$A$12)*Parameters!$C$12))</f>
        <v>9.0000000000000011E-3</v>
      </c>
      <c r="M197" s="74">
        <f>VLOOKUP(G197,Parameters!$B$14:$C$15,2,0)</f>
        <v>0</v>
      </c>
      <c r="N197" s="72">
        <f t="shared" ref="N197:N260" si="25">J197+K197-L197-M197</f>
        <v>0.121</v>
      </c>
      <c r="P197" s="9">
        <f t="shared" ref="P197:P260" si="26">F197*N197</f>
        <v>1694000</v>
      </c>
      <c r="Q197" s="10" t="str">
        <f>VLOOKUP(E197,Parameters!$B$51:$C$54,2,0)</f>
        <v>Secured</v>
      </c>
      <c r="R197" s="50">
        <f>VLOOKUP(C197,Parameters!$E$4:$G$47,IF(D197="M",2,3),0)</f>
        <v>6.6289999999999996</v>
      </c>
      <c r="S197" s="11">
        <f t="shared" ref="S197:S260" si="27">F197*R197/1000</f>
        <v>92806</v>
      </c>
      <c r="T197" s="12">
        <f>VLOOKUP(S197,Parameters!$B$40:$C$44,2,1)</f>
        <v>0.32500000000000001</v>
      </c>
      <c r="U197" s="52">
        <f t="shared" ref="U197:U260" si="28">S197*T197</f>
        <v>30161.95</v>
      </c>
      <c r="V197" s="12">
        <f>LEFT(Parameters!$B$59,4)*VLOOKUP(Q197,Parameters!$B$61:$C$62,2,0)+MID(Parameters!$B$59,9,4)*ABS(H197)</f>
        <v>1.0969785948081198E-2</v>
      </c>
      <c r="W197" s="43">
        <f t="shared" ref="W197:W260" si="29">F197*V197</f>
        <v>153577.00327313677</v>
      </c>
      <c r="Y197" s="74">
        <f>MAX(V197,IF(Q197="Unsecured",Parameters!$C$67,Parameters!$C$68))</f>
        <v>1.4999999999999999E-2</v>
      </c>
      <c r="Z197" s="43">
        <f t="shared" ref="Z197:Z260" si="30">Y197*F197</f>
        <v>210000</v>
      </c>
      <c r="AB197" s="74" t="str">
        <f t="shared" ref="AB197:AB260" si="31">IF(Y197&gt;=V197,"OK","Check")</f>
        <v>OK</v>
      </c>
      <c r="AC197" s="43" t="str">
        <f t="shared" si="24"/>
        <v>OK</v>
      </c>
    </row>
    <row r="198" spans="2:29" x14ac:dyDescent="0.35">
      <c r="B198" s="15" t="str">
        <f>Revised_Data!B198</f>
        <v>LAMBERT</v>
      </c>
      <c r="C198" s="11">
        <f>Revised_Data!C198</f>
        <v>29</v>
      </c>
      <c r="D198" s="10" t="str">
        <f>Revised_Data!D198</f>
        <v>F</v>
      </c>
      <c r="E198" s="10" t="str">
        <f>Revised_Data!E198</f>
        <v>Home Loan</v>
      </c>
      <c r="F198" s="11">
        <f>Revised_Data!F198</f>
        <v>11000000</v>
      </c>
      <c r="G198" s="12" t="str">
        <f>Revised_Data!G198</f>
        <v>No</v>
      </c>
      <c r="H198" s="77">
        <f>Revised_Data!H198</f>
        <v>0.61154923575080411</v>
      </c>
      <c r="J198" s="74">
        <f>Parameters!$C$3</f>
        <v>7.0000000000000007E-2</v>
      </c>
      <c r="K198" s="74">
        <f>VLOOKUP(E198,Parameters!$B$5:$C$8,2,0)</f>
        <v>0.04</v>
      </c>
      <c r="L198" s="74">
        <f>IF(F198&lt;=Parameters!$A$10,Parameters!$C$10,IF(F198&lt;=Parameters!$A$11,Parameters!$C$11,Parameters!$C$11+INT((F198-Parameters!$A$11)/Parameters!$A$12)*Parameters!$C$12))</f>
        <v>6.0000000000000001E-3</v>
      </c>
      <c r="M198" s="74">
        <f>VLOOKUP(G198,Parameters!$B$14:$C$15,2,0)</f>
        <v>0</v>
      </c>
      <c r="N198" s="72">
        <f t="shared" si="25"/>
        <v>0.10400000000000001</v>
      </c>
      <c r="P198" s="9">
        <f t="shared" si="26"/>
        <v>1144000</v>
      </c>
      <c r="Q198" s="10" t="str">
        <f>VLOOKUP(E198,Parameters!$B$51:$C$54,2,0)</f>
        <v>Secured</v>
      </c>
      <c r="R198" s="50">
        <f>VLOOKUP(C198,Parameters!$E$4:$G$47,IF(D198="M",2,3),0)</f>
        <v>3.6659999999999999</v>
      </c>
      <c r="S198" s="11">
        <f t="shared" si="27"/>
        <v>40326</v>
      </c>
      <c r="T198" s="12">
        <f>VLOOKUP(S198,Parameters!$B$40:$C$44,2,1)</f>
        <v>0.375</v>
      </c>
      <c r="U198" s="52">
        <f t="shared" si="28"/>
        <v>15122.25</v>
      </c>
      <c r="V198" s="12">
        <f>LEFT(Parameters!$B$59,4)*VLOOKUP(Q198,Parameters!$B$61:$C$62,2,0)+MID(Parameters!$B$59,9,4)*ABS(H198)</f>
        <v>1.6115492357508043E-2</v>
      </c>
      <c r="W198" s="43">
        <f t="shared" si="29"/>
        <v>177270.41593258848</v>
      </c>
      <c r="Y198" s="74">
        <f>MAX(V198,IF(Q198="Unsecured",Parameters!$C$67,Parameters!$C$68))</f>
        <v>1.6115492357508043E-2</v>
      </c>
      <c r="Z198" s="43">
        <f t="shared" si="30"/>
        <v>177270.41593258848</v>
      </c>
      <c r="AB198" s="74" t="str">
        <f t="shared" si="31"/>
        <v>OK</v>
      </c>
      <c r="AC198" s="43" t="str">
        <f t="shared" si="24"/>
        <v>OK</v>
      </c>
    </row>
    <row r="199" spans="2:29" x14ac:dyDescent="0.35">
      <c r="B199" s="15" t="str">
        <f>Revised_Data!B199</f>
        <v>LANE</v>
      </c>
      <c r="C199" s="11">
        <f>Revised_Data!C199</f>
        <v>23</v>
      </c>
      <c r="D199" s="10" t="str">
        <f>Revised_Data!D199</f>
        <v>F</v>
      </c>
      <c r="E199" s="10" t="str">
        <f>Revised_Data!E199</f>
        <v>Personal Loan</v>
      </c>
      <c r="F199" s="11">
        <f>Revised_Data!F199</f>
        <v>8000000</v>
      </c>
      <c r="G199" s="12" t="str">
        <f>Revised_Data!G199</f>
        <v>No</v>
      </c>
      <c r="H199" s="77">
        <f>Revised_Data!H199</f>
        <v>1.3291846999190471</v>
      </c>
      <c r="J199" s="74">
        <f>Parameters!$C$3</f>
        <v>7.0000000000000007E-2</v>
      </c>
      <c r="K199" s="74">
        <f>VLOOKUP(E199,Parameters!$B$5:$C$8,2,0)</f>
        <v>0.1</v>
      </c>
      <c r="L199" s="74">
        <f>IF(F199&lt;=Parameters!$A$10,Parameters!$C$10,IF(F199&lt;=Parameters!$A$11,Parameters!$C$11,Parameters!$C$11+INT((F199-Parameters!$A$11)/Parameters!$A$12)*Parameters!$C$12))</f>
        <v>0</v>
      </c>
      <c r="M199" s="74">
        <f>VLOOKUP(G199,Parameters!$B$14:$C$15,2,0)</f>
        <v>0</v>
      </c>
      <c r="N199" s="72">
        <f t="shared" si="25"/>
        <v>0.17</v>
      </c>
      <c r="P199" s="9">
        <f t="shared" si="26"/>
        <v>1360000</v>
      </c>
      <c r="Q199" s="10" t="str">
        <f>VLOOKUP(E199,Parameters!$B$51:$C$54,2,0)</f>
        <v>Unsecured</v>
      </c>
      <c r="R199" s="50">
        <f>VLOOKUP(C199,Parameters!$E$4:$G$47,IF(D199="M",2,3),0)</f>
        <v>3.1619999999999999</v>
      </c>
      <c r="S199" s="11">
        <f t="shared" si="27"/>
        <v>25296</v>
      </c>
      <c r="T199" s="12">
        <f>VLOOKUP(S199,Parameters!$B$40:$C$44,2,1)</f>
        <v>0.4</v>
      </c>
      <c r="U199" s="52">
        <f t="shared" si="28"/>
        <v>10118.400000000001</v>
      </c>
      <c r="V199" s="12">
        <f>LEFT(Parameters!$B$59,4)*VLOOKUP(Q199,Parameters!$B$61:$C$62,2,0)+MID(Parameters!$B$59,9,4)*ABS(H199)</f>
        <v>3.3291846999190473E-2</v>
      </c>
      <c r="W199" s="43">
        <f t="shared" si="29"/>
        <v>266334.77599352377</v>
      </c>
      <c r="Y199" s="74">
        <f>MAX(V199,IF(Q199="Unsecured",Parameters!$C$67,Parameters!$C$68))</f>
        <v>3.3291846999190473E-2</v>
      </c>
      <c r="Z199" s="43">
        <f t="shared" si="30"/>
        <v>266334.77599352377</v>
      </c>
      <c r="AB199" s="74" t="str">
        <f t="shared" si="31"/>
        <v>OK</v>
      </c>
      <c r="AC199" s="43" t="str">
        <f t="shared" si="24"/>
        <v>OK</v>
      </c>
    </row>
    <row r="200" spans="2:29" x14ac:dyDescent="0.35">
      <c r="B200" s="15" t="str">
        <f>Revised_Data!B200</f>
        <v>LARA</v>
      </c>
      <c r="C200" s="11">
        <f>Revised_Data!C200</f>
        <v>30</v>
      </c>
      <c r="D200" s="10" t="str">
        <f>Revised_Data!D200</f>
        <v>F</v>
      </c>
      <c r="E200" s="10" t="str">
        <f>Revised_Data!E200</f>
        <v>Home Loan</v>
      </c>
      <c r="F200" s="11">
        <f>Revised_Data!F200</f>
        <v>13000000</v>
      </c>
      <c r="G200" s="12" t="str">
        <f>Revised_Data!G200</f>
        <v>No</v>
      </c>
      <c r="H200" s="77">
        <f>Revised_Data!H200</f>
        <v>-1.2442655044654254</v>
      </c>
      <c r="J200" s="74">
        <f>Parameters!$C$3</f>
        <v>7.0000000000000007E-2</v>
      </c>
      <c r="K200" s="74">
        <f>VLOOKUP(E200,Parameters!$B$5:$C$8,2,0)</f>
        <v>0.04</v>
      </c>
      <c r="L200" s="74">
        <f>IF(F200&lt;=Parameters!$A$10,Parameters!$C$10,IF(F200&lt;=Parameters!$A$11,Parameters!$C$11,Parameters!$C$11+INT((F200-Parameters!$A$11)/Parameters!$A$12)*Parameters!$C$12))</f>
        <v>8.0000000000000002E-3</v>
      </c>
      <c r="M200" s="74">
        <f>VLOOKUP(G200,Parameters!$B$14:$C$15,2,0)</f>
        <v>0</v>
      </c>
      <c r="N200" s="72">
        <f t="shared" si="25"/>
        <v>0.10200000000000001</v>
      </c>
      <c r="P200" s="9">
        <f t="shared" si="26"/>
        <v>1326000</v>
      </c>
      <c r="Q200" s="10" t="str">
        <f>VLOOKUP(E200,Parameters!$B$51:$C$54,2,0)</f>
        <v>Secured</v>
      </c>
      <c r="R200" s="50">
        <f>VLOOKUP(C200,Parameters!$E$4:$G$47,IF(D200="M",2,3),0)</f>
        <v>3.758</v>
      </c>
      <c r="S200" s="11">
        <f t="shared" si="27"/>
        <v>48854</v>
      </c>
      <c r="T200" s="12">
        <f>VLOOKUP(S200,Parameters!$B$40:$C$44,2,1)</f>
        <v>0.375</v>
      </c>
      <c r="U200" s="52">
        <f t="shared" si="28"/>
        <v>18320.25</v>
      </c>
      <c r="V200" s="12">
        <f>LEFT(Parameters!$B$59,4)*VLOOKUP(Q200,Parameters!$B$61:$C$62,2,0)+MID(Parameters!$B$59,9,4)*ABS(H200)</f>
        <v>2.2442655044654255E-2</v>
      </c>
      <c r="W200" s="43">
        <f t="shared" si="29"/>
        <v>291754.51558050531</v>
      </c>
      <c r="Y200" s="74">
        <f>MAX(V200,IF(Q200="Unsecured",Parameters!$C$67,Parameters!$C$68))</f>
        <v>2.2442655044654255E-2</v>
      </c>
      <c r="Z200" s="43">
        <f t="shared" si="30"/>
        <v>291754.51558050531</v>
      </c>
      <c r="AB200" s="74" t="str">
        <f t="shared" si="31"/>
        <v>OK</v>
      </c>
      <c r="AC200" s="43" t="str">
        <f t="shared" si="24"/>
        <v>OK</v>
      </c>
    </row>
    <row r="201" spans="2:29" x14ac:dyDescent="0.35">
      <c r="B201" s="15" t="str">
        <f>Revised_Data!B201</f>
        <v>LARSON</v>
      </c>
      <c r="C201" s="11">
        <f>Revised_Data!C201</f>
        <v>31</v>
      </c>
      <c r="D201" s="10" t="str">
        <f>Revised_Data!D201</f>
        <v>M</v>
      </c>
      <c r="E201" s="10" t="str">
        <f>Revised_Data!E201</f>
        <v>Vehicle Loan</v>
      </c>
      <c r="F201" s="11">
        <f>Revised_Data!F201</f>
        <v>14000000</v>
      </c>
      <c r="G201" s="12" t="str">
        <f>Revised_Data!G201</f>
        <v>No</v>
      </c>
      <c r="H201" s="77">
        <f>Revised_Data!H201</f>
        <v>-1.1118767953859718</v>
      </c>
      <c r="J201" s="74">
        <f>Parameters!$C$3</f>
        <v>7.0000000000000007E-2</v>
      </c>
      <c r="K201" s="74">
        <f>VLOOKUP(E201,Parameters!$B$5:$C$8,2,0)</f>
        <v>0.06</v>
      </c>
      <c r="L201" s="74">
        <f>IF(F201&lt;=Parameters!$A$10,Parameters!$C$10,IF(F201&lt;=Parameters!$A$11,Parameters!$C$11,Parameters!$C$11+INT((F201-Parameters!$A$11)/Parameters!$A$12)*Parameters!$C$12))</f>
        <v>9.0000000000000011E-3</v>
      </c>
      <c r="M201" s="74">
        <f>VLOOKUP(G201,Parameters!$B$14:$C$15,2,0)</f>
        <v>0</v>
      </c>
      <c r="N201" s="72">
        <f t="shared" si="25"/>
        <v>0.121</v>
      </c>
      <c r="P201" s="9">
        <f t="shared" si="26"/>
        <v>1694000</v>
      </c>
      <c r="Q201" s="10" t="str">
        <f>VLOOKUP(E201,Parameters!$B$51:$C$54,2,0)</f>
        <v>Secured</v>
      </c>
      <c r="R201" s="50">
        <f>VLOOKUP(C201,Parameters!$E$4:$G$47,IF(D201="M",2,3),0)</f>
        <v>4.1494999999999997</v>
      </c>
      <c r="S201" s="11">
        <f t="shared" si="27"/>
        <v>58093</v>
      </c>
      <c r="T201" s="12">
        <f>VLOOKUP(S201,Parameters!$B$40:$C$44,2,1)</f>
        <v>0.375</v>
      </c>
      <c r="U201" s="52">
        <f t="shared" si="28"/>
        <v>21784.875</v>
      </c>
      <c r="V201" s="12">
        <f>LEFT(Parameters!$B$59,4)*VLOOKUP(Q201,Parameters!$B$61:$C$62,2,0)+MID(Parameters!$B$59,9,4)*ABS(H201)</f>
        <v>2.1118767953859717E-2</v>
      </c>
      <c r="W201" s="43">
        <f t="shared" si="29"/>
        <v>295662.75135403604</v>
      </c>
      <c r="Y201" s="74">
        <f>MAX(V201,IF(Q201="Unsecured",Parameters!$C$67,Parameters!$C$68))</f>
        <v>2.1118767953859717E-2</v>
      </c>
      <c r="Z201" s="43">
        <f t="shared" si="30"/>
        <v>295662.75135403604</v>
      </c>
      <c r="AB201" s="74" t="str">
        <f t="shared" si="31"/>
        <v>OK</v>
      </c>
      <c r="AC201" s="43" t="str">
        <f t="shared" si="24"/>
        <v>OK</v>
      </c>
    </row>
    <row r="202" spans="2:29" x14ac:dyDescent="0.35">
      <c r="B202" s="15" t="str">
        <f>Revised_Data!B202</f>
        <v>LAWRENCE</v>
      </c>
      <c r="C202" s="11">
        <f>Revised_Data!C202</f>
        <v>52</v>
      </c>
      <c r="D202" s="10" t="str">
        <f>Revised_Data!D202</f>
        <v>M</v>
      </c>
      <c r="E202" s="10" t="str">
        <f>Revised_Data!E202</f>
        <v>Personal Loan</v>
      </c>
      <c r="F202" s="11">
        <f>Revised_Data!F202</f>
        <v>11000000</v>
      </c>
      <c r="G202" s="12" t="str">
        <f>Revised_Data!G202</f>
        <v>No</v>
      </c>
      <c r="H202" s="77">
        <f>Revised_Data!H202</f>
        <v>-0.12070049799131143</v>
      </c>
      <c r="J202" s="74">
        <f>Parameters!$C$3</f>
        <v>7.0000000000000007E-2</v>
      </c>
      <c r="K202" s="74">
        <f>VLOOKUP(E202,Parameters!$B$5:$C$8,2,0)</f>
        <v>0.1</v>
      </c>
      <c r="L202" s="74">
        <f>IF(F202&lt;=Parameters!$A$10,Parameters!$C$10,IF(F202&lt;=Parameters!$A$11,Parameters!$C$11,Parameters!$C$11+INT((F202-Parameters!$A$11)/Parameters!$A$12)*Parameters!$C$12))</f>
        <v>6.0000000000000001E-3</v>
      </c>
      <c r="M202" s="74">
        <f>VLOOKUP(G202,Parameters!$B$14:$C$15,2,0)</f>
        <v>0</v>
      </c>
      <c r="N202" s="72">
        <f t="shared" si="25"/>
        <v>0.16400000000000001</v>
      </c>
      <c r="P202" s="9">
        <f t="shared" si="26"/>
        <v>1804000</v>
      </c>
      <c r="Q202" s="10" t="str">
        <f>VLOOKUP(E202,Parameters!$B$51:$C$54,2,0)</f>
        <v>Unsecured</v>
      </c>
      <c r="R202" s="50">
        <f>VLOOKUP(C202,Parameters!$E$4:$G$47,IF(D202="M",2,3),0)</f>
        <v>6.9649999999999999</v>
      </c>
      <c r="S202" s="11">
        <f t="shared" si="27"/>
        <v>76615</v>
      </c>
      <c r="T202" s="12">
        <f>VLOOKUP(S202,Parameters!$B$40:$C$44,2,1)</f>
        <v>0.35</v>
      </c>
      <c r="U202" s="52">
        <f t="shared" si="28"/>
        <v>26815.25</v>
      </c>
      <c r="V202" s="12">
        <f>LEFT(Parameters!$B$59,4)*VLOOKUP(Q202,Parameters!$B$61:$C$62,2,0)+MID(Parameters!$B$59,9,4)*ABS(H202)</f>
        <v>2.1207004979913114E-2</v>
      </c>
      <c r="W202" s="43">
        <f t="shared" si="29"/>
        <v>233277.05477904427</v>
      </c>
      <c r="Y202" s="74">
        <f>MAX(V202,IF(Q202="Unsecured",Parameters!$C$67,Parameters!$C$68))</f>
        <v>0.03</v>
      </c>
      <c r="Z202" s="43">
        <f t="shared" si="30"/>
        <v>330000</v>
      </c>
      <c r="AB202" s="74" t="str">
        <f t="shared" si="31"/>
        <v>OK</v>
      </c>
      <c r="AC202" s="43" t="str">
        <f t="shared" si="24"/>
        <v>OK</v>
      </c>
    </row>
    <row r="203" spans="2:29" x14ac:dyDescent="0.35">
      <c r="B203" s="15" t="str">
        <f>Revised_Data!B203</f>
        <v>LAWSON</v>
      </c>
      <c r="C203" s="11">
        <f>Revised_Data!C203</f>
        <v>23</v>
      </c>
      <c r="D203" s="10" t="str">
        <f>Revised_Data!D203</f>
        <v>F</v>
      </c>
      <c r="E203" s="10" t="str">
        <f>Revised_Data!E203</f>
        <v>Education Loan</v>
      </c>
      <c r="F203" s="11">
        <f>Revised_Data!F203</f>
        <v>10000000</v>
      </c>
      <c r="G203" s="12" t="str">
        <f>Revised_Data!G203</f>
        <v>No</v>
      </c>
      <c r="H203" s="77">
        <f>Revised_Data!H203</f>
        <v>-0.10509696220555367</v>
      </c>
      <c r="J203" s="74">
        <f>Parameters!$C$3</f>
        <v>7.0000000000000007E-2</v>
      </c>
      <c r="K203" s="74">
        <f>VLOOKUP(E203,Parameters!$B$5:$C$8,2,0)</f>
        <v>0.08</v>
      </c>
      <c r="L203" s="74">
        <f>IF(F203&lt;=Parameters!$A$10,Parameters!$C$10,IF(F203&lt;=Parameters!$A$11,Parameters!$C$11,Parameters!$C$11+INT((F203-Parameters!$A$11)/Parameters!$A$12)*Parameters!$C$12))</f>
        <v>5.0000000000000001E-3</v>
      </c>
      <c r="M203" s="74">
        <f>VLOOKUP(G203,Parameters!$B$14:$C$15,2,0)</f>
        <v>0</v>
      </c>
      <c r="N203" s="72">
        <f t="shared" si="25"/>
        <v>0.14500000000000002</v>
      </c>
      <c r="P203" s="9">
        <f t="shared" si="26"/>
        <v>1450000.0000000002</v>
      </c>
      <c r="Q203" s="10" t="str">
        <f>VLOOKUP(E203,Parameters!$B$51:$C$54,2,0)</f>
        <v>Unsecured</v>
      </c>
      <c r="R203" s="50">
        <f>VLOOKUP(C203,Parameters!$E$4:$G$47,IF(D203="M",2,3),0)</f>
        <v>3.1619999999999999</v>
      </c>
      <c r="S203" s="11">
        <f t="shared" si="27"/>
        <v>31620</v>
      </c>
      <c r="T203" s="12">
        <f>VLOOKUP(S203,Parameters!$B$40:$C$44,2,1)</f>
        <v>0.375</v>
      </c>
      <c r="U203" s="52">
        <f t="shared" si="28"/>
        <v>11857.5</v>
      </c>
      <c r="V203" s="12">
        <f>LEFT(Parameters!$B$59,4)*VLOOKUP(Q203,Parameters!$B$61:$C$62,2,0)+MID(Parameters!$B$59,9,4)*ABS(H203)</f>
        <v>2.1050969622055538E-2</v>
      </c>
      <c r="W203" s="43">
        <f t="shared" si="29"/>
        <v>210509.69622055537</v>
      </c>
      <c r="Y203" s="74">
        <f>MAX(V203,IF(Q203="Unsecured",Parameters!$C$67,Parameters!$C$68))</f>
        <v>0.03</v>
      </c>
      <c r="Z203" s="43">
        <f t="shared" si="30"/>
        <v>300000</v>
      </c>
      <c r="AB203" s="74" t="str">
        <f t="shared" si="31"/>
        <v>OK</v>
      </c>
      <c r="AC203" s="43" t="str">
        <f t="shared" si="24"/>
        <v>OK</v>
      </c>
    </row>
    <row r="204" spans="2:29" x14ac:dyDescent="0.35">
      <c r="B204" s="15" t="str">
        <f>Revised_Data!B204</f>
        <v>LE</v>
      </c>
      <c r="C204" s="11">
        <f>Revised_Data!C204</f>
        <v>52</v>
      </c>
      <c r="D204" s="10" t="str">
        <f>Revised_Data!D204</f>
        <v>M</v>
      </c>
      <c r="E204" s="10" t="str">
        <f>Revised_Data!E204</f>
        <v>Home Loan</v>
      </c>
      <c r="F204" s="11">
        <f>Revised_Data!F204</f>
        <v>9000000</v>
      </c>
      <c r="G204" s="12" t="str">
        <f>Revised_Data!G204</f>
        <v>No</v>
      </c>
      <c r="H204" s="77">
        <f>Revised_Data!H204</f>
        <v>-1.9567874584358813</v>
      </c>
      <c r="J204" s="74">
        <f>Parameters!$C$3</f>
        <v>7.0000000000000007E-2</v>
      </c>
      <c r="K204" s="74">
        <f>VLOOKUP(E204,Parameters!$B$5:$C$8,2,0)</f>
        <v>0.04</v>
      </c>
      <c r="L204" s="74">
        <f>IF(F204&lt;=Parameters!$A$10,Parameters!$C$10,IF(F204&lt;=Parameters!$A$11,Parameters!$C$11,Parameters!$C$11+INT((F204-Parameters!$A$11)/Parameters!$A$12)*Parameters!$C$12))</f>
        <v>0</v>
      </c>
      <c r="M204" s="74">
        <f>VLOOKUP(G204,Parameters!$B$14:$C$15,2,0)</f>
        <v>0</v>
      </c>
      <c r="N204" s="72">
        <f t="shared" si="25"/>
        <v>0.11000000000000001</v>
      </c>
      <c r="P204" s="9">
        <f t="shared" si="26"/>
        <v>990000.00000000012</v>
      </c>
      <c r="Q204" s="10" t="str">
        <f>VLOOKUP(E204,Parameters!$B$51:$C$54,2,0)</f>
        <v>Secured</v>
      </c>
      <c r="R204" s="50">
        <f>VLOOKUP(C204,Parameters!$E$4:$G$47,IF(D204="M",2,3),0)</f>
        <v>6.9649999999999999</v>
      </c>
      <c r="S204" s="11">
        <f t="shared" si="27"/>
        <v>62685</v>
      </c>
      <c r="T204" s="12">
        <f>VLOOKUP(S204,Parameters!$B$40:$C$44,2,1)</f>
        <v>0.35</v>
      </c>
      <c r="U204" s="52">
        <f t="shared" si="28"/>
        <v>21939.75</v>
      </c>
      <c r="V204" s="12">
        <f>LEFT(Parameters!$B$59,4)*VLOOKUP(Q204,Parameters!$B$61:$C$62,2,0)+MID(Parameters!$B$59,9,4)*ABS(H204)</f>
        <v>2.9567874584358812E-2</v>
      </c>
      <c r="W204" s="43">
        <f t="shared" si="29"/>
        <v>266110.87125922932</v>
      </c>
      <c r="Y204" s="74">
        <f>MAX(V204,IF(Q204="Unsecured",Parameters!$C$67,Parameters!$C$68))</f>
        <v>2.9567874584358812E-2</v>
      </c>
      <c r="Z204" s="43">
        <f t="shared" si="30"/>
        <v>266110.87125922932</v>
      </c>
      <c r="AB204" s="74" t="str">
        <f t="shared" si="31"/>
        <v>OK</v>
      </c>
      <c r="AC204" s="43" t="str">
        <f t="shared" si="24"/>
        <v>OK</v>
      </c>
    </row>
    <row r="205" spans="2:29" x14ac:dyDescent="0.35">
      <c r="B205" s="15" t="str">
        <f>Revised_Data!B205</f>
        <v>LEE</v>
      </c>
      <c r="C205" s="11">
        <f>Revised_Data!C205</f>
        <v>53</v>
      </c>
      <c r="D205" s="10" t="str">
        <f>Revised_Data!D205</f>
        <v>F</v>
      </c>
      <c r="E205" s="10" t="str">
        <f>Revised_Data!E205</f>
        <v>Education Loan</v>
      </c>
      <c r="F205" s="11">
        <f>Revised_Data!F205</f>
        <v>9000000</v>
      </c>
      <c r="G205" s="12" t="str">
        <f>Revised_Data!G205</f>
        <v>No</v>
      </c>
      <c r="H205" s="77">
        <f>Revised_Data!H205</f>
        <v>-0.32708847747738301</v>
      </c>
      <c r="J205" s="74">
        <f>Parameters!$C$3</f>
        <v>7.0000000000000007E-2</v>
      </c>
      <c r="K205" s="74">
        <f>VLOOKUP(E205,Parameters!$B$5:$C$8,2,0)</f>
        <v>0.08</v>
      </c>
      <c r="L205" s="74">
        <f>IF(F205&lt;=Parameters!$A$10,Parameters!$C$10,IF(F205&lt;=Parameters!$A$11,Parameters!$C$11,Parameters!$C$11+INT((F205-Parameters!$A$11)/Parameters!$A$12)*Parameters!$C$12))</f>
        <v>0</v>
      </c>
      <c r="M205" s="74">
        <f>VLOOKUP(G205,Parameters!$B$14:$C$15,2,0)</f>
        <v>0</v>
      </c>
      <c r="N205" s="72">
        <f t="shared" si="25"/>
        <v>0.15000000000000002</v>
      </c>
      <c r="P205" s="9">
        <f t="shared" si="26"/>
        <v>1350000.0000000002</v>
      </c>
      <c r="Q205" s="10" t="str">
        <f>VLOOKUP(E205,Parameters!$B$51:$C$54,2,0)</f>
        <v>Unsecured</v>
      </c>
      <c r="R205" s="50">
        <f>VLOOKUP(C205,Parameters!$E$4:$G$47,IF(D205="M",2,3),0)</f>
        <v>6.6289999999999996</v>
      </c>
      <c r="S205" s="11">
        <f t="shared" si="27"/>
        <v>59660.999999999993</v>
      </c>
      <c r="T205" s="12">
        <f>VLOOKUP(S205,Parameters!$B$40:$C$44,2,1)</f>
        <v>0.375</v>
      </c>
      <c r="U205" s="52">
        <f t="shared" si="28"/>
        <v>22372.874999999996</v>
      </c>
      <c r="V205" s="12">
        <f>LEFT(Parameters!$B$59,4)*VLOOKUP(Q205,Parameters!$B$61:$C$62,2,0)+MID(Parameters!$B$59,9,4)*ABS(H205)</f>
        <v>2.3270884774773831E-2</v>
      </c>
      <c r="W205" s="43">
        <f t="shared" si="29"/>
        <v>209437.96297296448</v>
      </c>
      <c r="Y205" s="74">
        <f>MAX(V205,IF(Q205="Unsecured",Parameters!$C$67,Parameters!$C$68))</f>
        <v>0.03</v>
      </c>
      <c r="Z205" s="43">
        <f t="shared" si="30"/>
        <v>270000</v>
      </c>
      <c r="AB205" s="74" t="str">
        <f t="shared" si="31"/>
        <v>OK</v>
      </c>
      <c r="AC205" s="43" t="str">
        <f t="shared" si="24"/>
        <v>OK</v>
      </c>
    </row>
    <row r="206" spans="2:29" x14ac:dyDescent="0.35">
      <c r="B206" s="15" t="str">
        <f>Revised_Data!B206</f>
        <v>LEON</v>
      </c>
      <c r="C206" s="11">
        <f>Revised_Data!C206</f>
        <v>20</v>
      </c>
      <c r="D206" s="10" t="str">
        <f>Revised_Data!D206</f>
        <v>M</v>
      </c>
      <c r="E206" s="10" t="str">
        <f>Revised_Data!E206</f>
        <v>Personal Loan</v>
      </c>
      <c r="F206" s="11">
        <f>Revised_Data!F206</f>
        <v>9000000</v>
      </c>
      <c r="G206" s="12" t="str">
        <f>Revised_Data!G206</f>
        <v>No</v>
      </c>
      <c r="H206" s="77">
        <f>Revised_Data!H206</f>
        <v>1.4211273872937749</v>
      </c>
      <c r="J206" s="74">
        <f>Parameters!$C$3</f>
        <v>7.0000000000000007E-2</v>
      </c>
      <c r="K206" s="74">
        <f>VLOOKUP(E206,Parameters!$B$5:$C$8,2,0)</f>
        <v>0.1</v>
      </c>
      <c r="L206" s="74">
        <f>IF(F206&lt;=Parameters!$A$10,Parameters!$C$10,IF(F206&lt;=Parameters!$A$11,Parameters!$C$11,Parameters!$C$11+INT((F206-Parameters!$A$11)/Parameters!$A$12)*Parameters!$C$12))</f>
        <v>0</v>
      </c>
      <c r="M206" s="74">
        <f>VLOOKUP(G206,Parameters!$B$14:$C$15,2,0)</f>
        <v>0</v>
      </c>
      <c r="N206" s="72">
        <f t="shared" si="25"/>
        <v>0.17</v>
      </c>
      <c r="P206" s="9">
        <f t="shared" si="26"/>
        <v>1530000</v>
      </c>
      <c r="Q206" s="10" t="str">
        <f>VLOOKUP(E206,Parameters!$B$51:$C$54,2,0)</f>
        <v>Unsecured</v>
      </c>
      <c r="R206" s="50">
        <f>VLOOKUP(C206,Parameters!$E$4:$G$47,IF(D206="M",2,3),0)</f>
        <v>3.1619999999999999</v>
      </c>
      <c r="S206" s="11">
        <f t="shared" si="27"/>
        <v>28458</v>
      </c>
      <c r="T206" s="12">
        <f>VLOOKUP(S206,Parameters!$B$40:$C$44,2,1)</f>
        <v>0.4</v>
      </c>
      <c r="U206" s="52">
        <f t="shared" si="28"/>
        <v>11383.2</v>
      </c>
      <c r="V206" s="12">
        <f>LEFT(Parameters!$B$59,4)*VLOOKUP(Q206,Parameters!$B$61:$C$62,2,0)+MID(Parameters!$B$59,9,4)*ABS(H206)</f>
        <v>3.421127387293775E-2</v>
      </c>
      <c r="W206" s="43">
        <f t="shared" si="29"/>
        <v>307901.46485643974</v>
      </c>
      <c r="Y206" s="74">
        <f>MAX(V206,IF(Q206="Unsecured",Parameters!$C$67,Parameters!$C$68))</f>
        <v>3.421127387293775E-2</v>
      </c>
      <c r="Z206" s="43">
        <f t="shared" si="30"/>
        <v>307901.46485643974</v>
      </c>
      <c r="AB206" s="74" t="str">
        <f t="shared" si="31"/>
        <v>OK</v>
      </c>
      <c r="AC206" s="43" t="str">
        <f t="shared" si="24"/>
        <v>OK</v>
      </c>
    </row>
    <row r="207" spans="2:29" x14ac:dyDescent="0.35">
      <c r="B207" s="15" t="str">
        <f>Revised_Data!B207</f>
        <v>LEONARD</v>
      </c>
      <c r="C207" s="11">
        <f>Revised_Data!C207</f>
        <v>21</v>
      </c>
      <c r="D207" s="10" t="str">
        <f>Revised_Data!D207</f>
        <v>M</v>
      </c>
      <c r="E207" s="10" t="str">
        <f>Revised_Data!E207</f>
        <v>Vehicle Loan</v>
      </c>
      <c r="F207" s="11">
        <f>Revised_Data!F207</f>
        <v>13000000</v>
      </c>
      <c r="G207" s="12" t="str">
        <f>Revised_Data!G207</f>
        <v>No</v>
      </c>
      <c r="H207" s="77">
        <f>Revised_Data!H207</f>
        <v>0.52238367424664556</v>
      </c>
      <c r="J207" s="74">
        <f>Parameters!$C$3</f>
        <v>7.0000000000000007E-2</v>
      </c>
      <c r="K207" s="74">
        <f>VLOOKUP(E207,Parameters!$B$5:$C$8,2,0)</f>
        <v>0.06</v>
      </c>
      <c r="L207" s="74">
        <f>IF(F207&lt;=Parameters!$A$10,Parameters!$C$10,IF(F207&lt;=Parameters!$A$11,Parameters!$C$11,Parameters!$C$11+INT((F207-Parameters!$A$11)/Parameters!$A$12)*Parameters!$C$12))</f>
        <v>8.0000000000000002E-3</v>
      </c>
      <c r="M207" s="74">
        <f>VLOOKUP(G207,Parameters!$B$14:$C$15,2,0)</f>
        <v>0</v>
      </c>
      <c r="N207" s="72">
        <f t="shared" si="25"/>
        <v>0.122</v>
      </c>
      <c r="P207" s="9">
        <f t="shared" si="26"/>
        <v>1586000</v>
      </c>
      <c r="Q207" s="10" t="str">
        <f>VLOOKUP(E207,Parameters!$B$51:$C$54,2,0)</f>
        <v>Secured</v>
      </c>
      <c r="R207" s="50">
        <f>VLOOKUP(C207,Parameters!$E$4:$G$47,IF(D207="M",2,3),0)</f>
        <v>3.2410000000000001</v>
      </c>
      <c r="S207" s="11">
        <f t="shared" si="27"/>
        <v>42133</v>
      </c>
      <c r="T207" s="12">
        <f>VLOOKUP(S207,Parameters!$B$40:$C$44,2,1)</f>
        <v>0.375</v>
      </c>
      <c r="U207" s="52">
        <f t="shared" si="28"/>
        <v>15799.875</v>
      </c>
      <c r="V207" s="12">
        <f>LEFT(Parameters!$B$59,4)*VLOOKUP(Q207,Parameters!$B$61:$C$62,2,0)+MID(Parameters!$B$59,9,4)*ABS(H207)</f>
        <v>1.5223836742466456E-2</v>
      </c>
      <c r="W207" s="43">
        <f t="shared" si="29"/>
        <v>197909.87765206394</v>
      </c>
      <c r="Y207" s="74">
        <f>MAX(V207,IF(Q207="Unsecured",Parameters!$C$67,Parameters!$C$68))</f>
        <v>1.5223836742466456E-2</v>
      </c>
      <c r="Z207" s="43">
        <f t="shared" si="30"/>
        <v>197909.87765206394</v>
      </c>
      <c r="AB207" s="74" t="str">
        <f t="shared" si="31"/>
        <v>OK</v>
      </c>
      <c r="AC207" s="43" t="str">
        <f t="shared" si="24"/>
        <v>OK</v>
      </c>
    </row>
    <row r="208" spans="2:29" x14ac:dyDescent="0.35">
      <c r="B208" s="15" t="str">
        <f>Revised_Data!B208</f>
        <v>LEWIS</v>
      </c>
      <c r="C208" s="11">
        <f>Revised_Data!C208</f>
        <v>48</v>
      </c>
      <c r="D208" s="10" t="str">
        <f>Revised_Data!D208</f>
        <v>M</v>
      </c>
      <c r="E208" s="10" t="str">
        <f>Revised_Data!E208</f>
        <v>Personal Loan</v>
      </c>
      <c r="F208" s="11">
        <f>Revised_Data!F208</f>
        <v>11000000</v>
      </c>
      <c r="G208" s="12" t="str">
        <f>Revised_Data!G208</f>
        <v>No</v>
      </c>
      <c r="H208" s="77">
        <f>Revised_Data!H208</f>
        <v>0.27822265264365764</v>
      </c>
      <c r="J208" s="74">
        <f>Parameters!$C$3</f>
        <v>7.0000000000000007E-2</v>
      </c>
      <c r="K208" s="74">
        <f>VLOOKUP(E208,Parameters!$B$5:$C$8,2,0)</f>
        <v>0.1</v>
      </c>
      <c r="L208" s="74">
        <f>IF(F208&lt;=Parameters!$A$10,Parameters!$C$10,IF(F208&lt;=Parameters!$A$11,Parameters!$C$11,Parameters!$C$11+INT((F208-Parameters!$A$11)/Parameters!$A$12)*Parameters!$C$12))</f>
        <v>6.0000000000000001E-3</v>
      </c>
      <c r="M208" s="74">
        <f>VLOOKUP(G208,Parameters!$B$14:$C$15,2,0)</f>
        <v>0</v>
      </c>
      <c r="N208" s="72">
        <f t="shared" si="25"/>
        <v>0.16400000000000001</v>
      </c>
      <c r="P208" s="9">
        <f t="shared" si="26"/>
        <v>1804000</v>
      </c>
      <c r="Q208" s="10" t="str">
        <f>VLOOKUP(E208,Parameters!$B$51:$C$54,2,0)</f>
        <v>Unsecured</v>
      </c>
      <c r="R208" s="50">
        <f>VLOOKUP(C208,Parameters!$E$4:$G$47,IF(D208="M",2,3),0)</f>
        <v>6.3090000000000002</v>
      </c>
      <c r="S208" s="11">
        <f t="shared" si="27"/>
        <v>69399</v>
      </c>
      <c r="T208" s="12">
        <f>VLOOKUP(S208,Parameters!$B$40:$C$44,2,1)</f>
        <v>0.35</v>
      </c>
      <c r="U208" s="52">
        <f t="shared" si="28"/>
        <v>24289.649999999998</v>
      </c>
      <c r="V208" s="12">
        <f>LEFT(Parameters!$B$59,4)*VLOOKUP(Q208,Parameters!$B$61:$C$62,2,0)+MID(Parameters!$B$59,9,4)*ABS(H208)</f>
        <v>2.2782226526436578E-2</v>
      </c>
      <c r="W208" s="43">
        <f t="shared" si="29"/>
        <v>250604.49179080236</v>
      </c>
      <c r="Y208" s="74">
        <f>MAX(V208,IF(Q208="Unsecured",Parameters!$C$67,Parameters!$C$68))</f>
        <v>0.03</v>
      </c>
      <c r="Z208" s="43">
        <f t="shared" si="30"/>
        <v>330000</v>
      </c>
      <c r="AB208" s="74" t="str">
        <f t="shared" si="31"/>
        <v>OK</v>
      </c>
      <c r="AC208" s="43" t="str">
        <f t="shared" si="24"/>
        <v>OK</v>
      </c>
    </row>
    <row r="209" spans="2:29" x14ac:dyDescent="0.35">
      <c r="B209" s="15" t="str">
        <f>Revised_Data!B209</f>
        <v>LI</v>
      </c>
      <c r="C209" s="11">
        <f>Revised_Data!C209</f>
        <v>46</v>
      </c>
      <c r="D209" s="10" t="str">
        <f>Revised_Data!D209</f>
        <v>F</v>
      </c>
      <c r="E209" s="10" t="str">
        <f>Revised_Data!E209</f>
        <v>Personal Loan</v>
      </c>
      <c r="F209" s="11">
        <f>Revised_Data!F209</f>
        <v>12000000</v>
      </c>
      <c r="G209" s="12" t="str">
        <f>Revised_Data!G209</f>
        <v>No</v>
      </c>
      <c r="H209" s="77">
        <f>Revised_Data!H209</f>
        <v>0.18868104061986993</v>
      </c>
      <c r="J209" s="74">
        <f>Parameters!$C$3</f>
        <v>7.0000000000000007E-2</v>
      </c>
      <c r="K209" s="74">
        <f>VLOOKUP(E209,Parameters!$B$5:$C$8,2,0)</f>
        <v>0.1</v>
      </c>
      <c r="L209" s="74">
        <f>IF(F209&lt;=Parameters!$A$10,Parameters!$C$10,IF(F209&lt;=Parameters!$A$11,Parameters!$C$11,Parameters!$C$11+INT((F209-Parameters!$A$11)/Parameters!$A$12)*Parameters!$C$12))</f>
        <v>7.0000000000000001E-3</v>
      </c>
      <c r="M209" s="74">
        <f>VLOOKUP(G209,Parameters!$B$14:$C$15,2,0)</f>
        <v>0</v>
      </c>
      <c r="N209" s="72">
        <f t="shared" si="25"/>
        <v>0.16300000000000001</v>
      </c>
      <c r="P209" s="9">
        <f t="shared" si="26"/>
        <v>1956000</v>
      </c>
      <c r="Q209" s="10" t="str">
        <f>VLOOKUP(E209,Parameters!$B$51:$C$54,2,0)</f>
        <v>Unsecured</v>
      </c>
      <c r="R209" s="50">
        <f>VLOOKUP(C209,Parameters!$E$4:$G$47,IF(D209="M",2,3),0)</f>
        <v>5.577024999999999</v>
      </c>
      <c r="S209" s="11">
        <f t="shared" si="27"/>
        <v>66924.299999999988</v>
      </c>
      <c r="T209" s="12">
        <f>VLOOKUP(S209,Parameters!$B$40:$C$44,2,1)</f>
        <v>0.35</v>
      </c>
      <c r="U209" s="52">
        <f t="shared" si="28"/>
        <v>23423.504999999994</v>
      </c>
      <c r="V209" s="12">
        <f>LEFT(Parameters!$B$59,4)*VLOOKUP(Q209,Parameters!$B$61:$C$62,2,0)+MID(Parameters!$B$59,9,4)*ABS(H209)</f>
        <v>2.1886810406198699E-2</v>
      </c>
      <c r="W209" s="43">
        <f t="shared" si="29"/>
        <v>262641.72487438441</v>
      </c>
      <c r="Y209" s="74">
        <f>MAX(V209,IF(Q209="Unsecured",Parameters!$C$67,Parameters!$C$68))</f>
        <v>0.03</v>
      </c>
      <c r="Z209" s="43">
        <f t="shared" si="30"/>
        <v>360000</v>
      </c>
      <c r="AB209" s="74" t="str">
        <f t="shared" si="31"/>
        <v>OK</v>
      </c>
      <c r="AC209" s="43" t="str">
        <f t="shared" si="24"/>
        <v>OK</v>
      </c>
    </row>
    <row r="210" spans="2:29" x14ac:dyDescent="0.35">
      <c r="B210" s="15" t="str">
        <f>Revised_Data!B210</f>
        <v>LIN</v>
      </c>
      <c r="C210" s="11">
        <f>Revised_Data!C210</f>
        <v>46</v>
      </c>
      <c r="D210" s="10" t="str">
        <f>Revised_Data!D210</f>
        <v>F</v>
      </c>
      <c r="E210" s="10" t="str">
        <f>Revised_Data!E210</f>
        <v>Education Loan</v>
      </c>
      <c r="F210" s="11">
        <f>Revised_Data!F210</f>
        <v>12000000</v>
      </c>
      <c r="G210" s="12" t="str">
        <f>Revised_Data!G210</f>
        <v>No</v>
      </c>
      <c r="H210" s="77">
        <f>Revised_Data!H210</f>
        <v>-0.1262700921924225</v>
      </c>
      <c r="J210" s="74">
        <f>Parameters!$C$3</f>
        <v>7.0000000000000007E-2</v>
      </c>
      <c r="K210" s="74">
        <f>VLOOKUP(E210,Parameters!$B$5:$C$8,2,0)</f>
        <v>0.08</v>
      </c>
      <c r="L210" s="74">
        <f>IF(F210&lt;=Parameters!$A$10,Parameters!$C$10,IF(F210&lt;=Parameters!$A$11,Parameters!$C$11,Parameters!$C$11+INT((F210-Parameters!$A$11)/Parameters!$A$12)*Parameters!$C$12))</f>
        <v>7.0000000000000001E-3</v>
      </c>
      <c r="M210" s="74">
        <f>VLOOKUP(G210,Parameters!$B$14:$C$15,2,0)</f>
        <v>0</v>
      </c>
      <c r="N210" s="72">
        <f t="shared" si="25"/>
        <v>0.14300000000000002</v>
      </c>
      <c r="P210" s="9">
        <f t="shared" si="26"/>
        <v>1716000.0000000002</v>
      </c>
      <c r="Q210" s="10" t="str">
        <f>VLOOKUP(E210,Parameters!$B$51:$C$54,2,0)</f>
        <v>Unsecured</v>
      </c>
      <c r="R210" s="50">
        <f>VLOOKUP(C210,Parameters!$E$4:$G$47,IF(D210="M",2,3),0)</f>
        <v>5.577024999999999</v>
      </c>
      <c r="S210" s="11">
        <f t="shared" si="27"/>
        <v>66924.299999999988</v>
      </c>
      <c r="T210" s="12">
        <f>VLOOKUP(S210,Parameters!$B$40:$C$44,2,1)</f>
        <v>0.35</v>
      </c>
      <c r="U210" s="52">
        <f t="shared" si="28"/>
        <v>23423.504999999994</v>
      </c>
      <c r="V210" s="12">
        <f>LEFT(Parameters!$B$59,4)*VLOOKUP(Q210,Parameters!$B$61:$C$62,2,0)+MID(Parameters!$B$59,9,4)*ABS(H210)</f>
        <v>2.1262700921924227E-2</v>
      </c>
      <c r="W210" s="43">
        <f t="shared" si="29"/>
        <v>255152.41106309072</v>
      </c>
      <c r="Y210" s="74">
        <f>MAX(V210,IF(Q210="Unsecured",Parameters!$C$67,Parameters!$C$68))</f>
        <v>0.03</v>
      </c>
      <c r="Z210" s="43">
        <f t="shared" si="30"/>
        <v>360000</v>
      </c>
      <c r="AB210" s="74" t="str">
        <f t="shared" si="31"/>
        <v>OK</v>
      </c>
      <c r="AC210" s="43" t="str">
        <f t="shared" si="24"/>
        <v>OK</v>
      </c>
    </row>
    <row r="211" spans="2:29" x14ac:dyDescent="0.35">
      <c r="B211" s="15" t="str">
        <f>Revised_Data!B211</f>
        <v>LITTLE</v>
      </c>
      <c r="C211" s="11">
        <f>Revised_Data!C211</f>
        <v>33</v>
      </c>
      <c r="D211" s="10" t="str">
        <f>Revised_Data!D211</f>
        <v>F</v>
      </c>
      <c r="E211" s="10" t="str">
        <f>Revised_Data!E211</f>
        <v>Education Loan</v>
      </c>
      <c r="F211" s="11">
        <f>Revised_Data!F211</f>
        <v>12000000</v>
      </c>
      <c r="G211" s="12" t="str">
        <f>Revised_Data!G211</f>
        <v>No</v>
      </c>
      <c r="H211" s="77">
        <f>Revised_Data!H211</f>
        <v>-0.10982421087406967</v>
      </c>
      <c r="J211" s="74">
        <f>Parameters!$C$3</f>
        <v>7.0000000000000007E-2</v>
      </c>
      <c r="K211" s="74">
        <f>VLOOKUP(E211,Parameters!$B$5:$C$8,2,0)</f>
        <v>0.08</v>
      </c>
      <c r="L211" s="74">
        <f>IF(F211&lt;=Parameters!$A$10,Parameters!$C$10,IF(F211&lt;=Parameters!$A$11,Parameters!$C$11,Parameters!$C$11+INT((F211-Parameters!$A$11)/Parameters!$A$12)*Parameters!$C$12))</f>
        <v>7.0000000000000001E-3</v>
      </c>
      <c r="M211" s="74">
        <f>VLOOKUP(G211,Parameters!$B$14:$C$15,2,0)</f>
        <v>0</v>
      </c>
      <c r="N211" s="72">
        <f t="shared" si="25"/>
        <v>0.14300000000000002</v>
      </c>
      <c r="P211" s="9">
        <f t="shared" si="26"/>
        <v>1716000.0000000002</v>
      </c>
      <c r="Q211" s="10" t="str">
        <f>VLOOKUP(E211,Parameters!$B$51:$C$54,2,0)</f>
        <v>Unsecured</v>
      </c>
      <c r="R211" s="50">
        <f>VLOOKUP(C211,Parameters!$E$4:$G$47,IF(D211="M",2,3),0)</f>
        <v>4.0469999999999997</v>
      </c>
      <c r="S211" s="11">
        <f t="shared" si="27"/>
        <v>48564</v>
      </c>
      <c r="T211" s="12">
        <f>VLOOKUP(S211,Parameters!$B$40:$C$44,2,1)</f>
        <v>0.375</v>
      </c>
      <c r="U211" s="52">
        <f t="shared" si="28"/>
        <v>18211.5</v>
      </c>
      <c r="V211" s="12">
        <f>LEFT(Parameters!$B$59,4)*VLOOKUP(Q211,Parameters!$B$61:$C$62,2,0)+MID(Parameters!$B$59,9,4)*ABS(H211)</f>
        <v>2.1098242108740697E-2</v>
      </c>
      <c r="W211" s="43">
        <f t="shared" si="29"/>
        <v>253178.90530488835</v>
      </c>
      <c r="Y211" s="74">
        <f>MAX(V211,IF(Q211="Unsecured",Parameters!$C$67,Parameters!$C$68))</f>
        <v>0.03</v>
      </c>
      <c r="Z211" s="43">
        <f t="shared" si="30"/>
        <v>360000</v>
      </c>
      <c r="AB211" s="74" t="str">
        <f t="shared" si="31"/>
        <v>OK</v>
      </c>
      <c r="AC211" s="43" t="str">
        <f t="shared" si="24"/>
        <v>OK</v>
      </c>
    </row>
    <row r="212" spans="2:29" x14ac:dyDescent="0.35">
      <c r="B212" s="15" t="str">
        <f>Revised_Data!B212</f>
        <v>LONG</v>
      </c>
      <c r="C212" s="11">
        <f>Revised_Data!C212</f>
        <v>50</v>
      </c>
      <c r="D212" s="10" t="str">
        <f>Revised_Data!D212</f>
        <v>F</v>
      </c>
      <c r="E212" s="10" t="str">
        <f>Revised_Data!E212</f>
        <v>Personal Loan</v>
      </c>
      <c r="F212" s="11">
        <f>Revised_Data!F212</f>
        <v>13000000</v>
      </c>
      <c r="G212" s="12" t="str">
        <f>Revised_Data!G212</f>
        <v>No</v>
      </c>
      <c r="H212" s="77">
        <f>Revised_Data!H212</f>
        <v>0.73848976984011583</v>
      </c>
      <c r="J212" s="74">
        <f>Parameters!$C$3</f>
        <v>7.0000000000000007E-2</v>
      </c>
      <c r="K212" s="74">
        <f>VLOOKUP(E212,Parameters!$B$5:$C$8,2,0)</f>
        <v>0.1</v>
      </c>
      <c r="L212" s="74">
        <f>IF(F212&lt;=Parameters!$A$10,Parameters!$C$10,IF(F212&lt;=Parameters!$A$11,Parameters!$C$11,Parameters!$C$11+INT((F212-Parameters!$A$11)/Parameters!$A$12)*Parameters!$C$12))</f>
        <v>8.0000000000000002E-3</v>
      </c>
      <c r="M212" s="74">
        <f>VLOOKUP(G212,Parameters!$B$14:$C$15,2,0)</f>
        <v>0</v>
      </c>
      <c r="N212" s="72">
        <f t="shared" si="25"/>
        <v>0.16200000000000001</v>
      </c>
      <c r="P212" s="9">
        <f t="shared" si="26"/>
        <v>2106000</v>
      </c>
      <c r="Q212" s="10" t="str">
        <f>VLOOKUP(E212,Parameters!$B$51:$C$54,2,0)</f>
        <v>Unsecured</v>
      </c>
      <c r="R212" s="50">
        <f>VLOOKUP(C212,Parameters!$E$4:$G$47,IF(D212="M",2,3),0)</f>
        <v>6.157</v>
      </c>
      <c r="S212" s="11">
        <f t="shared" si="27"/>
        <v>80041</v>
      </c>
      <c r="T212" s="12">
        <f>VLOOKUP(S212,Parameters!$B$40:$C$44,2,1)</f>
        <v>0.35</v>
      </c>
      <c r="U212" s="52">
        <f t="shared" si="28"/>
        <v>28014.35</v>
      </c>
      <c r="V212" s="12">
        <f>LEFT(Parameters!$B$59,4)*VLOOKUP(Q212,Parameters!$B$61:$C$62,2,0)+MID(Parameters!$B$59,9,4)*ABS(H212)</f>
        <v>2.7384897698401158E-2</v>
      </c>
      <c r="W212" s="43">
        <f t="shared" si="29"/>
        <v>356003.67007921508</v>
      </c>
      <c r="Y212" s="74">
        <f>MAX(V212,IF(Q212="Unsecured",Parameters!$C$67,Parameters!$C$68))</f>
        <v>0.03</v>
      </c>
      <c r="Z212" s="43">
        <f t="shared" si="30"/>
        <v>390000</v>
      </c>
      <c r="AB212" s="74" t="str">
        <f t="shared" si="31"/>
        <v>OK</v>
      </c>
      <c r="AC212" s="43" t="str">
        <f t="shared" si="24"/>
        <v>OK</v>
      </c>
    </row>
    <row r="213" spans="2:29" x14ac:dyDescent="0.35">
      <c r="B213" s="15" t="str">
        <f>Revised_Data!B213</f>
        <v>LOPEZ</v>
      </c>
      <c r="C213" s="11">
        <f>Revised_Data!C213</f>
        <v>27</v>
      </c>
      <c r="D213" s="10" t="str">
        <f>Revised_Data!D213</f>
        <v>M</v>
      </c>
      <c r="E213" s="10" t="str">
        <f>Revised_Data!E213</f>
        <v>Vehicle Loan</v>
      </c>
      <c r="F213" s="11">
        <f>Revised_Data!F213</f>
        <v>11000000</v>
      </c>
      <c r="G213" s="12" t="str">
        <f>Revised_Data!G213</f>
        <v>No</v>
      </c>
      <c r="H213" s="77">
        <f>Revised_Data!H213</f>
        <v>1.1014241124998583</v>
      </c>
      <c r="J213" s="74">
        <f>Parameters!$C$3</f>
        <v>7.0000000000000007E-2</v>
      </c>
      <c r="K213" s="74">
        <f>VLOOKUP(E213,Parameters!$B$5:$C$8,2,0)</f>
        <v>0.06</v>
      </c>
      <c r="L213" s="74">
        <f>IF(F213&lt;=Parameters!$A$10,Parameters!$C$10,IF(F213&lt;=Parameters!$A$11,Parameters!$C$11,Parameters!$C$11+INT((F213-Parameters!$A$11)/Parameters!$A$12)*Parameters!$C$12))</f>
        <v>6.0000000000000001E-3</v>
      </c>
      <c r="M213" s="74">
        <f>VLOOKUP(G213,Parameters!$B$14:$C$15,2,0)</f>
        <v>0</v>
      </c>
      <c r="N213" s="72">
        <f t="shared" si="25"/>
        <v>0.124</v>
      </c>
      <c r="P213" s="9">
        <f t="shared" si="26"/>
        <v>1364000</v>
      </c>
      <c r="Q213" s="10" t="str">
        <f>VLOOKUP(E213,Parameters!$B$51:$C$54,2,0)</f>
        <v>Secured</v>
      </c>
      <c r="R213" s="50">
        <f>VLOOKUP(C213,Parameters!$E$4:$G$47,IF(D213="M",2,3),0)</f>
        <v>3.758</v>
      </c>
      <c r="S213" s="11">
        <f t="shared" si="27"/>
        <v>41338</v>
      </c>
      <c r="T213" s="12">
        <f>VLOOKUP(S213,Parameters!$B$40:$C$44,2,1)</f>
        <v>0.375</v>
      </c>
      <c r="U213" s="52">
        <f t="shared" si="28"/>
        <v>15501.75</v>
      </c>
      <c r="V213" s="12">
        <f>LEFT(Parameters!$B$59,4)*VLOOKUP(Q213,Parameters!$B$61:$C$62,2,0)+MID(Parameters!$B$59,9,4)*ABS(H213)</f>
        <v>2.1014241124998584E-2</v>
      </c>
      <c r="W213" s="43">
        <f t="shared" si="29"/>
        <v>231156.65237498443</v>
      </c>
      <c r="Y213" s="74">
        <f>MAX(V213,IF(Q213="Unsecured",Parameters!$C$67,Parameters!$C$68))</f>
        <v>2.1014241124998584E-2</v>
      </c>
      <c r="Z213" s="43">
        <f t="shared" si="30"/>
        <v>231156.65237498443</v>
      </c>
      <c r="AB213" s="74" t="str">
        <f t="shared" si="31"/>
        <v>OK</v>
      </c>
      <c r="AC213" s="43" t="str">
        <f t="shared" si="24"/>
        <v>OK</v>
      </c>
    </row>
    <row r="214" spans="2:29" x14ac:dyDescent="0.35">
      <c r="B214" s="15" t="str">
        <f>Revised_Data!B214</f>
        <v>LOVE</v>
      </c>
      <c r="C214" s="11">
        <f>Revised_Data!C214</f>
        <v>48</v>
      </c>
      <c r="D214" s="10" t="str">
        <f>Revised_Data!D214</f>
        <v>F</v>
      </c>
      <c r="E214" s="10" t="str">
        <f>Revised_Data!E214</f>
        <v>Personal Loan</v>
      </c>
      <c r="F214" s="11">
        <f>Revised_Data!F214</f>
        <v>11000000</v>
      </c>
      <c r="G214" s="12" t="str">
        <f>Revised_Data!G214</f>
        <v>No</v>
      </c>
      <c r="H214" s="77">
        <f>Revised_Data!H214</f>
        <v>-0.49969996765420704</v>
      </c>
      <c r="J214" s="74">
        <f>Parameters!$C$3</f>
        <v>7.0000000000000007E-2</v>
      </c>
      <c r="K214" s="74">
        <f>VLOOKUP(E214,Parameters!$B$5:$C$8,2,0)</f>
        <v>0.1</v>
      </c>
      <c r="L214" s="74">
        <f>IF(F214&lt;=Parameters!$A$10,Parameters!$C$10,IF(F214&lt;=Parameters!$A$11,Parameters!$C$11,Parameters!$C$11+INT((F214-Parameters!$A$11)/Parameters!$A$12)*Parameters!$C$12))</f>
        <v>6.0000000000000001E-3</v>
      </c>
      <c r="M214" s="74">
        <f>VLOOKUP(G214,Parameters!$B$14:$C$15,2,0)</f>
        <v>0</v>
      </c>
      <c r="N214" s="72">
        <f t="shared" si="25"/>
        <v>0.16400000000000001</v>
      </c>
      <c r="P214" s="9">
        <f t="shared" si="26"/>
        <v>1804000</v>
      </c>
      <c r="Q214" s="10" t="str">
        <f>VLOOKUP(E214,Parameters!$B$51:$C$54,2,0)</f>
        <v>Unsecured</v>
      </c>
      <c r="R214" s="50">
        <f>VLOOKUP(C214,Parameters!$E$4:$G$47,IF(D214="M",2,3),0)</f>
        <v>5.859</v>
      </c>
      <c r="S214" s="11">
        <f t="shared" si="27"/>
        <v>64449</v>
      </c>
      <c r="T214" s="12">
        <f>VLOOKUP(S214,Parameters!$B$40:$C$44,2,1)</f>
        <v>0.35</v>
      </c>
      <c r="U214" s="52">
        <f t="shared" si="28"/>
        <v>22557.149999999998</v>
      </c>
      <c r="V214" s="12">
        <f>LEFT(Parameters!$B$59,4)*VLOOKUP(Q214,Parameters!$B$61:$C$62,2,0)+MID(Parameters!$B$59,9,4)*ABS(H214)</f>
        <v>2.4996999676542071E-2</v>
      </c>
      <c r="W214" s="43">
        <f t="shared" si="29"/>
        <v>274966.99644196278</v>
      </c>
      <c r="Y214" s="74">
        <f>MAX(V214,IF(Q214="Unsecured",Parameters!$C$67,Parameters!$C$68))</f>
        <v>0.03</v>
      </c>
      <c r="Z214" s="43">
        <f t="shared" si="30"/>
        <v>330000</v>
      </c>
      <c r="AB214" s="74" t="str">
        <f t="shared" si="31"/>
        <v>OK</v>
      </c>
      <c r="AC214" s="43" t="str">
        <f t="shared" si="24"/>
        <v>OK</v>
      </c>
    </row>
    <row r="215" spans="2:29" x14ac:dyDescent="0.35">
      <c r="B215" s="15" t="str">
        <f>Revised_Data!B215</f>
        <v>LOWE</v>
      </c>
      <c r="C215" s="11">
        <f>Revised_Data!C215</f>
        <v>52</v>
      </c>
      <c r="D215" s="10" t="str">
        <f>Revised_Data!D215</f>
        <v>M</v>
      </c>
      <c r="E215" s="10" t="str">
        <f>Revised_Data!E215</f>
        <v>Personal Loan</v>
      </c>
      <c r="F215" s="11">
        <f>Revised_Data!F215</f>
        <v>14000000</v>
      </c>
      <c r="G215" s="12" t="str">
        <f>Revised_Data!G215</f>
        <v>No</v>
      </c>
      <c r="H215" s="77">
        <f>Revised_Data!H215</f>
        <v>1.1053594663706399</v>
      </c>
      <c r="J215" s="74">
        <f>Parameters!$C$3</f>
        <v>7.0000000000000007E-2</v>
      </c>
      <c r="K215" s="74">
        <f>VLOOKUP(E215,Parameters!$B$5:$C$8,2,0)</f>
        <v>0.1</v>
      </c>
      <c r="L215" s="74">
        <f>IF(F215&lt;=Parameters!$A$10,Parameters!$C$10,IF(F215&lt;=Parameters!$A$11,Parameters!$C$11,Parameters!$C$11+INT((F215-Parameters!$A$11)/Parameters!$A$12)*Parameters!$C$12))</f>
        <v>9.0000000000000011E-3</v>
      </c>
      <c r="M215" s="74">
        <f>VLOOKUP(G215,Parameters!$B$14:$C$15,2,0)</f>
        <v>0</v>
      </c>
      <c r="N215" s="72">
        <f t="shared" si="25"/>
        <v>0.161</v>
      </c>
      <c r="P215" s="9">
        <f t="shared" si="26"/>
        <v>2254000</v>
      </c>
      <c r="Q215" s="10" t="str">
        <f>VLOOKUP(E215,Parameters!$B$51:$C$54,2,0)</f>
        <v>Unsecured</v>
      </c>
      <c r="R215" s="50">
        <f>VLOOKUP(C215,Parameters!$E$4:$G$47,IF(D215="M",2,3),0)</f>
        <v>6.9649999999999999</v>
      </c>
      <c r="S215" s="11">
        <f t="shared" si="27"/>
        <v>97510</v>
      </c>
      <c r="T215" s="12">
        <f>VLOOKUP(S215,Parameters!$B$40:$C$44,2,1)</f>
        <v>0.32500000000000001</v>
      </c>
      <c r="U215" s="52">
        <f t="shared" si="28"/>
        <v>31690.75</v>
      </c>
      <c r="V215" s="12">
        <f>LEFT(Parameters!$B$59,4)*VLOOKUP(Q215,Parameters!$B$61:$C$62,2,0)+MID(Parameters!$B$59,9,4)*ABS(H215)</f>
        <v>3.1053594663706399E-2</v>
      </c>
      <c r="W215" s="43">
        <f t="shared" si="29"/>
        <v>434750.3252918896</v>
      </c>
      <c r="Y215" s="74">
        <f>MAX(V215,IF(Q215="Unsecured",Parameters!$C$67,Parameters!$C$68))</f>
        <v>3.1053594663706399E-2</v>
      </c>
      <c r="Z215" s="43">
        <f t="shared" si="30"/>
        <v>434750.3252918896</v>
      </c>
      <c r="AB215" s="74" t="str">
        <f t="shared" si="31"/>
        <v>OK</v>
      </c>
      <c r="AC215" s="43" t="str">
        <f t="shared" si="24"/>
        <v>OK</v>
      </c>
    </row>
    <row r="216" spans="2:29" x14ac:dyDescent="0.35">
      <c r="B216" s="15" t="str">
        <f>Revised_Data!B216</f>
        <v>LUCAS</v>
      </c>
      <c r="C216" s="11">
        <f>Revised_Data!C216</f>
        <v>29</v>
      </c>
      <c r="D216" s="10" t="str">
        <f>Revised_Data!D216</f>
        <v>M</v>
      </c>
      <c r="E216" s="10" t="str">
        <f>Revised_Data!E216</f>
        <v>Vehicle Loan</v>
      </c>
      <c r="F216" s="11">
        <f>Revised_Data!F216</f>
        <v>9000000</v>
      </c>
      <c r="G216" s="12" t="str">
        <f>Revised_Data!G216</f>
        <v>No</v>
      </c>
      <c r="H216" s="77">
        <f>Revised_Data!H216</f>
        <v>0.37553230313642633</v>
      </c>
      <c r="J216" s="74">
        <f>Parameters!$C$3</f>
        <v>7.0000000000000007E-2</v>
      </c>
      <c r="K216" s="74">
        <f>VLOOKUP(E216,Parameters!$B$5:$C$8,2,0)</f>
        <v>0.06</v>
      </c>
      <c r="L216" s="74">
        <f>IF(F216&lt;=Parameters!$A$10,Parameters!$C$10,IF(F216&lt;=Parameters!$A$11,Parameters!$C$11,Parameters!$C$11+INT((F216-Parameters!$A$11)/Parameters!$A$12)*Parameters!$C$12))</f>
        <v>0</v>
      </c>
      <c r="M216" s="74">
        <f>VLOOKUP(G216,Parameters!$B$14:$C$15,2,0)</f>
        <v>0</v>
      </c>
      <c r="N216" s="72">
        <f t="shared" si="25"/>
        <v>0.13</v>
      </c>
      <c r="P216" s="9">
        <f t="shared" si="26"/>
        <v>1170000</v>
      </c>
      <c r="Q216" s="10" t="str">
        <f>VLOOKUP(E216,Parameters!$B$51:$C$54,2,0)</f>
        <v>Secured</v>
      </c>
      <c r="R216" s="50">
        <f>VLOOKUP(C216,Parameters!$E$4:$G$47,IF(D216="M",2,3),0)</f>
        <v>3.948</v>
      </c>
      <c r="S216" s="11">
        <f t="shared" si="27"/>
        <v>35532</v>
      </c>
      <c r="T216" s="12">
        <f>VLOOKUP(S216,Parameters!$B$40:$C$44,2,1)</f>
        <v>0.375</v>
      </c>
      <c r="U216" s="52">
        <f t="shared" si="28"/>
        <v>13324.5</v>
      </c>
      <c r="V216" s="12">
        <f>LEFT(Parameters!$B$59,4)*VLOOKUP(Q216,Parameters!$B$61:$C$62,2,0)+MID(Parameters!$B$59,9,4)*ABS(H216)</f>
        <v>1.3755323031364263E-2</v>
      </c>
      <c r="W216" s="43">
        <f t="shared" si="29"/>
        <v>123797.90728227838</v>
      </c>
      <c r="Y216" s="74">
        <f>MAX(V216,IF(Q216="Unsecured",Parameters!$C$67,Parameters!$C$68))</f>
        <v>1.4999999999999999E-2</v>
      </c>
      <c r="Z216" s="43">
        <f t="shared" si="30"/>
        <v>135000</v>
      </c>
      <c r="AB216" s="74" t="str">
        <f t="shared" si="31"/>
        <v>OK</v>
      </c>
      <c r="AC216" s="43" t="str">
        <f t="shared" si="24"/>
        <v>OK</v>
      </c>
    </row>
    <row r="217" spans="2:29" x14ac:dyDescent="0.35">
      <c r="B217" s="15" t="str">
        <f>Revised_Data!B217</f>
        <v>LUNA</v>
      </c>
      <c r="C217" s="11">
        <f>Revised_Data!C217</f>
        <v>23</v>
      </c>
      <c r="D217" s="10" t="str">
        <f>Revised_Data!D217</f>
        <v>F</v>
      </c>
      <c r="E217" s="10" t="str">
        <f>Revised_Data!E217</f>
        <v>Vehicle Loan</v>
      </c>
      <c r="F217" s="11">
        <f>Revised_Data!F217</f>
        <v>9000000</v>
      </c>
      <c r="G217" s="12" t="str">
        <f>Revised_Data!G217</f>
        <v>No</v>
      </c>
      <c r="H217" s="77">
        <f>Revised_Data!H217</f>
        <v>-1.165846920231195</v>
      </c>
      <c r="J217" s="74">
        <f>Parameters!$C$3</f>
        <v>7.0000000000000007E-2</v>
      </c>
      <c r="K217" s="74">
        <f>VLOOKUP(E217,Parameters!$B$5:$C$8,2,0)</f>
        <v>0.06</v>
      </c>
      <c r="L217" s="74">
        <f>IF(F217&lt;=Parameters!$A$10,Parameters!$C$10,IF(F217&lt;=Parameters!$A$11,Parameters!$C$11,Parameters!$C$11+INT((F217-Parameters!$A$11)/Parameters!$A$12)*Parameters!$C$12))</f>
        <v>0</v>
      </c>
      <c r="M217" s="74">
        <f>VLOOKUP(G217,Parameters!$B$14:$C$15,2,0)</f>
        <v>0</v>
      </c>
      <c r="N217" s="72">
        <f t="shared" si="25"/>
        <v>0.13</v>
      </c>
      <c r="P217" s="9">
        <f t="shared" si="26"/>
        <v>1170000</v>
      </c>
      <c r="Q217" s="10" t="str">
        <f>VLOOKUP(E217,Parameters!$B$51:$C$54,2,0)</f>
        <v>Secured</v>
      </c>
      <c r="R217" s="50">
        <f>VLOOKUP(C217,Parameters!$E$4:$G$47,IF(D217="M",2,3),0)</f>
        <v>3.1619999999999999</v>
      </c>
      <c r="S217" s="11">
        <f t="shared" si="27"/>
        <v>28458</v>
      </c>
      <c r="T217" s="12">
        <f>VLOOKUP(S217,Parameters!$B$40:$C$44,2,1)</f>
        <v>0.4</v>
      </c>
      <c r="U217" s="52">
        <f t="shared" si="28"/>
        <v>11383.2</v>
      </c>
      <c r="V217" s="12">
        <f>LEFT(Parameters!$B$59,4)*VLOOKUP(Q217,Parameters!$B$61:$C$62,2,0)+MID(Parameters!$B$59,9,4)*ABS(H217)</f>
        <v>2.1658469202311952E-2</v>
      </c>
      <c r="W217" s="43">
        <f t="shared" si="29"/>
        <v>194926.22282080757</v>
      </c>
      <c r="Y217" s="74">
        <f>MAX(V217,IF(Q217="Unsecured",Parameters!$C$67,Parameters!$C$68))</f>
        <v>2.1658469202311952E-2</v>
      </c>
      <c r="Z217" s="43">
        <f t="shared" si="30"/>
        <v>194926.22282080757</v>
      </c>
      <c r="AB217" s="74" t="str">
        <f t="shared" si="31"/>
        <v>OK</v>
      </c>
      <c r="AC217" s="43" t="str">
        <f t="shared" si="24"/>
        <v>OK</v>
      </c>
    </row>
    <row r="218" spans="2:29" x14ac:dyDescent="0.35">
      <c r="B218" s="15" t="str">
        <f>Revised_Data!B218</f>
        <v>LYNCH</v>
      </c>
      <c r="C218" s="11">
        <f>Revised_Data!C218</f>
        <v>55</v>
      </c>
      <c r="D218" s="10" t="str">
        <f>Revised_Data!D218</f>
        <v>F</v>
      </c>
      <c r="E218" s="10" t="str">
        <f>Revised_Data!E218</f>
        <v>Vehicle Loan</v>
      </c>
      <c r="F218" s="11">
        <f>Revised_Data!F218</f>
        <v>9000000</v>
      </c>
      <c r="G218" s="12" t="str">
        <f>Revised_Data!G218</f>
        <v>No</v>
      </c>
      <c r="H218" s="77">
        <f>Revised_Data!H218</f>
        <v>0.64775133771827875</v>
      </c>
      <c r="J218" s="74">
        <f>Parameters!$C$3</f>
        <v>7.0000000000000007E-2</v>
      </c>
      <c r="K218" s="74">
        <f>VLOOKUP(E218,Parameters!$B$5:$C$8,2,0)</f>
        <v>0.06</v>
      </c>
      <c r="L218" s="74">
        <f>IF(F218&lt;=Parameters!$A$10,Parameters!$C$10,IF(F218&lt;=Parameters!$A$11,Parameters!$C$11,Parameters!$C$11+INT((F218-Parameters!$A$11)/Parameters!$A$12)*Parameters!$C$12))</f>
        <v>0</v>
      </c>
      <c r="M218" s="74">
        <f>VLOOKUP(G218,Parameters!$B$14:$C$15,2,0)</f>
        <v>0</v>
      </c>
      <c r="N218" s="72">
        <f t="shared" si="25"/>
        <v>0.13</v>
      </c>
      <c r="P218" s="9">
        <f t="shared" si="26"/>
        <v>1170000</v>
      </c>
      <c r="Q218" s="10" t="str">
        <f>VLOOKUP(E218,Parameters!$B$51:$C$54,2,0)</f>
        <v>Secured</v>
      </c>
      <c r="R218" s="50">
        <f>VLOOKUP(C218,Parameters!$E$4:$G$47,IF(D218="M",2,3),0)</f>
        <v>6.9649999999999999</v>
      </c>
      <c r="S218" s="11">
        <f t="shared" si="27"/>
        <v>62685</v>
      </c>
      <c r="T218" s="12">
        <f>VLOOKUP(S218,Parameters!$B$40:$C$44,2,1)</f>
        <v>0.35</v>
      </c>
      <c r="U218" s="52">
        <f t="shared" si="28"/>
        <v>21939.75</v>
      </c>
      <c r="V218" s="12">
        <f>LEFT(Parameters!$B$59,4)*VLOOKUP(Q218,Parameters!$B$61:$C$62,2,0)+MID(Parameters!$B$59,9,4)*ABS(H218)</f>
        <v>1.6477513377182788E-2</v>
      </c>
      <c r="W218" s="43">
        <f t="shared" si="29"/>
        <v>148297.62039464508</v>
      </c>
      <c r="Y218" s="74">
        <f>MAX(V218,IF(Q218="Unsecured",Parameters!$C$67,Parameters!$C$68))</f>
        <v>1.6477513377182788E-2</v>
      </c>
      <c r="Z218" s="43">
        <f t="shared" si="30"/>
        <v>148297.62039464508</v>
      </c>
      <c r="AB218" s="74" t="str">
        <f t="shared" si="31"/>
        <v>OK</v>
      </c>
      <c r="AC218" s="43" t="str">
        <f t="shared" si="24"/>
        <v>OK</v>
      </c>
    </row>
    <row r="219" spans="2:29" x14ac:dyDescent="0.35">
      <c r="B219" s="15" t="str">
        <f>Revised_Data!B219</f>
        <v>LYONS</v>
      </c>
      <c r="C219" s="11">
        <f>Revised_Data!C219</f>
        <v>31</v>
      </c>
      <c r="D219" s="10" t="str">
        <f>Revised_Data!D219</f>
        <v>M</v>
      </c>
      <c r="E219" s="10" t="str">
        <f>Revised_Data!E219</f>
        <v>Home Loan</v>
      </c>
      <c r="F219" s="11">
        <f>Revised_Data!F219</f>
        <v>11000000</v>
      </c>
      <c r="G219" s="12" t="str">
        <f>Revised_Data!G219</f>
        <v>No</v>
      </c>
      <c r="H219" s="77">
        <f>Revised_Data!H219</f>
        <v>-0.64380308066917613</v>
      </c>
      <c r="J219" s="74">
        <f>Parameters!$C$3</f>
        <v>7.0000000000000007E-2</v>
      </c>
      <c r="K219" s="74">
        <f>VLOOKUP(E219,Parameters!$B$5:$C$8,2,0)</f>
        <v>0.04</v>
      </c>
      <c r="L219" s="74">
        <f>IF(F219&lt;=Parameters!$A$10,Parameters!$C$10,IF(F219&lt;=Parameters!$A$11,Parameters!$C$11,Parameters!$C$11+INT((F219-Parameters!$A$11)/Parameters!$A$12)*Parameters!$C$12))</f>
        <v>6.0000000000000001E-3</v>
      </c>
      <c r="M219" s="74">
        <f>VLOOKUP(G219,Parameters!$B$14:$C$15,2,0)</f>
        <v>0</v>
      </c>
      <c r="N219" s="72">
        <f t="shared" si="25"/>
        <v>0.10400000000000001</v>
      </c>
      <c r="P219" s="9">
        <f t="shared" si="26"/>
        <v>1144000</v>
      </c>
      <c r="Q219" s="10" t="str">
        <f>VLOOKUP(E219,Parameters!$B$51:$C$54,2,0)</f>
        <v>Secured</v>
      </c>
      <c r="R219" s="50">
        <f>VLOOKUP(C219,Parameters!$E$4:$G$47,IF(D219="M",2,3),0)</f>
        <v>4.1494999999999997</v>
      </c>
      <c r="S219" s="11">
        <f t="shared" si="27"/>
        <v>45644.5</v>
      </c>
      <c r="T219" s="12">
        <f>VLOOKUP(S219,Parameters!$B$40:$C$44,2,1)</f>
        <v>0.375</v>
      </c>
      <c r="U219" s="52">
        <f t="shared" si="28"/>
        <v>17116.6875</v>
      </c>
      <c r="V219" s="12">
        <f>LEFT(Parameters!$B$59,4)*VLOOKUP(Q219,Parameters!$B$61:$C$62,2,0)+MID(Parameters!$B$59,9,4)*ABS(H219)</f>
        <v>1.6438030806691761E-2</v>
      </c>
      <c r="W219" s="43">
        <f t="shared" si="29"/>
        <v>180818.33887360938</v>
      </c>
      <c r="Y219" s="74">
        <f>MAX(V219,IF(Q219="Unsecured",Parameters!$C$67,Parameters!$C$68))</f>
        <v>1.6438030806691761E-2</v>
      </c>
      <c r="Z219" s="43">
        <f t="shared" si="30"/>
        <v>180818.33887360938</v>
      </c>
      <c r="AB219" s="74" t="str">
        <f t="shared" si="31"/>
        <v>OK</v>
      </c>
      <c r="AC219" s="43" t="str">
        <f t="shared" si="24"/>
        <v>OK</v>
      </c>
    </row>
    <row r="220" spans="2:29" x14ac:dyDescent="0.35">
      <c r="B220" s="15" t="str">
        <f>Revised_Data!B220</f>
        <v>MALDONADO</v>
      </c>
      <c r="C220" s="11">
        <f>Revised_Data!C220</f>
        <v>46</v>
      </c>
      <c r="D220" s="10" t="str">
        <f>Revised_Data!D220</f>
        <v>F</v>
      </c>
      <c r="E220" s="10" t="str">
        <f>Revised_Data!E220</f>
        <v>Education Loan</v>
      </c>
      <c r="F220" s="11">
        <f>Revised_Data!F220</f>
        <v>10000000</v>
      </c>
      <c r="G220" s="12" t="str">
        <f>Revised_Data!G220</f>
        <v>No</v>
      </c>
      <c r="H220" s="77">
        <f>Revised_Data!H220</f>
        <v>-1.2764611156485297</v>
      </c>
      <c r="J220" s="74">
        <f>Parameters!$C$3</f>
        <v>7.0000000000000007E-2</v>
      </c>
      <c r="K220" s="74">
        <f>VLOOKUP(E220,Parameters!$B$5:$C$8,2,0)</f>
        <v>0.08</v>
      </c>
      <c r="L220" s="74">
        <f>IF(F220&lt;=Parameters!$A$10,Parameters!$C$10,IF(F220&lt;=Parameters!$A$11,Parameters!$C$11,Parameters!$C$11+INT((F220-Parameters!$A$11)/Parameters!$A$12)*Parameters!$C$12))</f>
        <v>5.0000000000000001E-3</v>
      </c>
      <c r="M220" s="74">
        <f>VLOOKUP(G220,Parameters!$B$14:$C$15,2,0)</f>
        <v>0</v>
      </c>
      <c r="N220" s="72">
        <f t="shared" si="25"/>
        <v>0.14500000000000002</v>
      </c>
      <c r="P220" s="9">
        <f t="shared" si="26"/>
        <v>1450000.0000000002</v>
      </c>
      <c r="Q220" s="10" t="str">
        <f>VLOOKUP(E220,Parameters!$B$51:$C$54,2,0)</f>
        <v>Unsecured</v>
      </c>
      <c r="R220" s="50">
        <f>VLOOKUP(C220,Parameters!$E$4:$G$47,IF(D220="M",2,3),0)</f>
        <v>5.577024999999999</v>
      </c>
      <c r="S220" s="11">
        <f t="shared" si="27"/>
        <v>55770.249999999993</v>
      </c>
      <c r="T220" s="12">
        <f>VLOOKUP(S220,Parameters!$B$40:$C$44,2,1)</f>
        <v>0.375</v>
      </c>
      <c r="U220" s="52">
        <f t="shared" si="28"/>
        <v>20913.843749999996</v>
      </c>
      <c r="V220" s="12">
        <f>LEFT(Parameters!$B$59,4)*VLOOKUP(Q220,Parameters!$B$61:$C$62,2,0)+MID(Parameters!$B$59,9,4)*ABS(H220)</f>
        <v>3.2764611156485296E-2</v>
      </c>
      <c r="W220" s="43">
        <f t="shared" si="29"/>
        <v>327646.11156485294</v>
      </c>
      <c r="Y220" s="74">
        <f>MAX(V220,IF(Q220="Unsecured",Parameters!$C$67,Parameters!$C$68))</f>
        <v>3.2764611156485296E-2</v>
      </c>
      <c r="Z220" s="43">
        <f t="shared" si="30"/>
        <v>327646.11156485294</v>
      </c>
      <c r="AB220" s="74" t="str">
        <f t="shared" si="31"/>
        <v>OK</v>
      </c>
      <c r="AC220" s="43" t="str">
        <f t="shared" si="24"/>
        <v>OK</v>
      </c>
    </row>
    <row r="221" spans="2:29" x14ac:dyDescent="0.35">
      <c r="B221" s="15" t="str">
        <f>Revised_Data!B221</f>
        <v>MANN</v>
      </c>
      <c r="C221" s="11">
        <f>Revised_Data!C221</f>
        <v>46</v>
      </c>
      <c r="D221" s="10" t="str">
        <f>Revised_Data!D221</f>
        <v>M</v>
      </c>
      <c r="E221" s="10" t="str">
        <f>Revised_Data!E221</f>
        <v>Home Loan</v>
      </c>
      <c r="F221" s="11">
        <f>Revised_Data!F221</f>
        <v>14000000</v>
      </c>
      <c r="G221" s="12" t="str">
        <f>Revised_Data!G221</f>
        <v>No</v>
      </c>
      <c r="H221" s="77">
        <f>Revised_Data!H221</f>
        <v>0.13528544783595187</v>
      </c>
      <c r="J221" s="74">
        <f>Parameters!$C$3</f>
        <v>7.0000000000000007E-2</v>
      </c>
      <c r="K221" s="74">
        <f>VLOOKUP(E221,Parameters!$B$5:$C$8,2,0)</f>
        <v>0.04</v>
      </c>
      <c r="L221" s="74">
        <f>IF(F221&lt;=Parameters!$A$10,Parameters!$C$10,IF(F221&lt;=Parameters!$A$11,Parameters!$C$11,Parameters!$C$11+INT((F221-Parameters!$A$11)/Parameters!$A$12)*Parameters!$C$12))</f>
        <v>9.0000000000000011E-3</v>
      </c>
      <c r="M221" s="74">
        <f>VLOOKUP(G221,Parameters!$B$14:$C$15,2,0)</f>
        <v>0</v>
      </c>
      <c r="N221" s="72">
        <f t="shared" si="25"/>
        <v>0.10100000000000001</v>
      </c>
      <c r="P221" s="9">
        <f t="shared" si="26"/>
        <v>1414000</v>
      </c>
      <c r="Q221" s="10" t="str">
        <f>VLOOKUP(E221,Parameters!$B$51:$C$54,2,0)</f>
        <v>Secured</v>
      </c>
      <c r="R221" s="50">
        <f>VLOOKUP(C221,Parameters!$E$4:$G$47,IF(D221="M",2,3),0)</f>
        <v>6.0049999999999999</v>
      </c>
      <c r="S221" s="11">
        <f t="shared" si="27"/>
        <v>84070</v>
      </c>
      <c r="T221" s="12">
        <f>VLOOKUP(S221,Parameters!$B$40:$C$44,2,1)</f>
        <v>0.35</v>
      </c>
      <c r="U221" s="52">
        <f t="shared" si="28"/>
        <v>29424.499999999996</v>
      </c>
      <c r="V221" s="12">
        <f>LEFT(Parameters!$B$59,4)*VLOOKUP(Q221,Parameters!$B$61:$C$62,2,0)+MID(Parameters!$B$59,9,4)*ABS(H221)</f>
        <v>1.1352854478359519E-2</v>
      </c>
      <c r="W221" s="43">
        <f t="shared" si="29"/>
        <v>158939.96269703328</v>
      </c>
      <c r="Y221" s="74">
        <f>MAX(V221,IF(Q221="Unsecured",Parameters!$C$67,Parameters!$C$68))</f>
        <v>1.4999999999999999E-2</v>
      </c>
      <c r="Z221" s="43">
        <f t="shared" si="30"/>
        <v>210000</v>
      </c>
      <c r="AB221" s="74" t="str">
        <f t="shared" si="31"/>
        <v>OK</v>
      </c>
      <c r="AC221" s="43" t="str">
        <f t="shared" si="24"/>
        <v>OK</v>
      </c>
    </row>
    <row r="222" spans="2:29" x14ac:dyDescent="0.35">
      <c r="B222" s="15" t="str">
        <f>Revised_Data!B222</f>
        <v>MARQUEZ</v>
      </c>
      <c r="C222" s="11">
        <f>Revised_Data!C222</f>
        <v>27</v>
      </c>
      <c r="D222" s="10" t="str">
        <f>Revised_Data!D222</f>
        <v>M</v>
      </c>
      <c r="E222" s="10" t="str">
        <f>Revised_Data!E222</f>
        <v>Home Loan</v>
      </c>
      <c r="F222" s="11">
        <f>Revised_Data!F222</f>
        <v>12000000</v>
      </c>
      <c r="G222" s="12" t="str">
        <f>Revised_Data!G222</f>
        <v>No</v>
      </c>
      <c r="H222" s="77">
        <f>Revised_Data!H222</f>
        <v>0.491086330428191</v>
      </c>
      <c r="J222" s="74">
        <f>Parameters!$C$3</f>
        <v>7.0000000000000007E-2</v>
      </c>
      <c r="K222" s="74">
        <f>VLOOKUP(E222,Parameters!$B$5:$C$8,2,0)</f>
        <v>0.04</v>
      </c>
      <c r="L222" s="74">
        <f>IF(F222&lt;=Parameters!$A$10,Parameters!$C$10,IF(F222&lt;=Parameters!$A$11,Parameters!$C$11,Parameters!$C$11+INT((F222-Parameters!$A$11)/Parameters!$A$12)*Parameters!$C$12))</f>
        <v>7.0000000000000001E-3</v>
      </c>
      <c r="M222" s="74">
        <f>VLOOKUP(G222,Parameters!$B$14:$C$15,2,0)</f>
        <v>0</v>
      </c>
      <c r="N222" s="72">
        <f t="shared" si="25"/>
        <v>0.10300000000000001</v>
      </c>
      <c r="P222" s="9">
        <f t="shared" si="26"/>
        <v>1236000</v>
      </c>
      <c r="Q222" s="10" t="str">
        <f>VLOOKUP(E222,Parameters!$B$51:$C$54,2,0)</f>
        <v>Secured</v>
      </c>
      <c r="R222" s="50">
        <f>VLOOKUP(C222,Parameters!$E$4:$G$47,IF(D222="M",2,3),0)</f>
        <v>3.758</v>
      </c>
      <c r="S222" s="11">
        <f t="shared" si="27"/>
        <v>45096</v>
      </c>
      <c r="T222" s="12">
        <f>VLOOKUP(S222,Parameters!$B$40:$C$44,2,1)</f>
        <v>0.375</v>
      </c>
      <c r="U222" s="52">
        <f t="shared" si="28"/>
        <v>16911</v>
      </c>
      <c r="V222" s="12">
        <f>LEFT(Parameters!$B$59,4)*VLOOKUP(Q222,Parameters!$B$61:$C$62,2,0)+MID(Parameters!$B$59,9,4)*ABS(H222)</f>
        <v>1.491086330428191E-2</v>
      </c>
      <c r="W222" s="43">
        <f t="shared" si="29"/>
        <v>178930.35965138293</v>
      </c>
      <c r="Y222" s="74">
        <f>MAX(V222,IF(Q222="Unsecured",Parameters!$C$67,Parameters!$C$68))</f>
        <v>1.4999999999999999E-2</v>
      </c>
      <c r="Z222" s="43">
        <f t="shared" si="30"/>
        <v>180000</v>
      </c>
      <c r="AB222" s="74" t="str">
        <f t="shared" si="31"/>
        <v>OK</v>
      </c>
      <c r="AC222" s="43" t="str">
        <f t="shared" si="24"/>
        <v>OK</v>
      </c>
    </row>
    <row r="223" spans="2:29" x14ac:dyDescent="0.35">
      <c r="B223" s="15" t="str">
        <f>Revised_Data!B223</f>
        <v>MARSHALL</v>
      </c>
      <c r="C223" s="11">
        <f>Revised_Data!C223</f>
        <v>28</v>
      </c>
      <c r="D223" s="10" t="str">
        <f>Revised_Data!D223</f>
        <v>F</v>
      </c>
      <c r="E223" s="10" t="str">
        <f>Revised_Data!E223</f>
        <v>Vehicle Loan</v>
      </c>
      <c r="F223" s="11">
        <f>Revised_Data!F223</f>
        <v>13000000</v>
      </c>
      <c r="G223" s="12" t="str">
        <f>Revised_Data!G223</f>
        <v>No</v>
      </c>
      <c r="H223" s="77">
        <f>Revised_Data!H223</f>
        <v>-0.21867189071975388</v>
      </c>
      <c r="J223" s="74">
        <f>Parameters!$C$3</f>
        <v>7.0000000000000007E-2</v>
      </c>
      <c r="K223" s="74">
        <f>VLOOKUP(E223,Parameters!$B$5:$C$8,2,0)</f>
        <v>0.06</v>
      </c>
      <c r="L223" s="74">
        <f>IF(F223&lt;=Parameters!$A$10,Parameters!$C$10,IF(F223&lt;=Parameters!$A$11,Parameters!$C$11,Parameters!$C$11+INT((F223-Parameters!$A$11)/Parameters!$A$12)*Parameters!$C$12))</f>
        <v>8.0000000000000002E-3</v>
      </c>
      <c r="M223" s="74">
        <f>VLOOKUP(G223,Parameters!$B$14:$C$15,2,0)</f>
        <v>0</v>
      </c>
      <c r="N223" s="72">
        <f t="shared" si="25"/>
        <v>0.122</v>
      </c>
      <c r="P223" s="9">
        <f t="shared" si="26"/>
        <v>1586000</v>
      </c>
      <c r="Q223" s="10" t="str">
        <f>VLOOKUP(E223,Parameters!$B$51:$C$54,2,0)</f>
        <v>Secured</v>
      </c>
      <c r="R223" s="50">
        <f>VLOOKUP(C223,Parameters!$E$4:$G$47,IF(D223="M",2,3),0)</f>
        <v>3.577</v>
      </c>
      <c r="S223" s="11">
        <f t="shared" si="27"/>
        <v>46501</v>
      </c>
      <c r="T223" s="12">
        <f>VLOOKUP(S223,Parameters!$B$40:$C$44,2,1)</f>
        <v>0.375</v>
      </c>
      <c r="U223" s="52">
        <f t="shared" si="28"/>
        <v>17437.875</v>
      </c>
      <c r="V223" s="12">
        <f>LEFT(Parameters!$B$59,4)*VLOOKUP(Q223,Parameters!$B$61:$C$62,2,0)+MID(Parameters!$B$59,9,4)*ABS(H223)</f>
        <v>1.2186718907197538E-2</v>
      </c>
      <c r="W223" s="43">
        <f t="shared" si="29"/>
        <v>158427.34579356801</v>
      </c>
      <c r="Y223" s="74">
        <f>MAX(V223,IF(Q223="Unsecured",Parameters!$C$67,Parameters!$C$68))</f>
        <v>1.4999999999999999E-2</v>
      </c>
      <c r="Z223" s="43">
        <f t="shared" si="30"/>
        <v>195000</v>
      </c>
      <c r="AB223" s="74" t="str">
        <f t="shared" si="31"/>
        <v>OK</v>
      </c>
      <c r="AC223" s="43" t="str">
        <f t="shared" si="24"/>
        <v>OK</v>
      </c>
    </row>
    <row r="224" spans="2:29" x14ac:dyDescent="0.35">
      <c r="B224" s="15" t="str">
        <f>Revised_Data!B224</f>
        <v>MARTIN</v>
      </c>
      <c r="C224" s="11">
        <f>Revised_Data!C224</f>
        <v>27</v>
      </c>
      <c r="D224" s="10" t="str">
        <f>Revised_Data!D224</f>
        <v>F</v>
      </c>
      <c r="E224" s="10" t="str">
        <f>Revised_Data!E224</f>
        <v>Personal Loan</v>
      </c>
      <c r="F224" s="11">
        <f>Revised_Data!F224</f>
        <v>9000000</v>
      </c>
      <c r="G224" s="12" t="str">
        <f>Revised_Data!G224</f>
        <v>No</v>
      </c>
      <c r="H224" s="77">
        <f>Revised_Data!H224</f>
        <v>-0.82604214235246398</v>
      </c>
      <c r="J224" s="74">
        <f>Parameters!$C$3</f>
        <v>7.0000000000000007E-2</v>
      </c>
      <c r="K224" s="74">
        <f>VLOOKUP(E224,Parameters!$B$5:$C$8,2,0)</f>
        <v>0.1</v>
      </c>
      <c r="L224" s="74">
        <f>IF(F224&lt;=Parameters!$A$10,Parameters!$C$10,IF(F224&lt;=Parameters!$A$11,Parameters!$C$11,Parameters!$C$11+INT((F224-Parameters!$A$11)/Parameters!$A$12)*Parameters!$C$12))</f>
        <v>0</v>
      </c>
      <c r="M224" s="74">
        <f>VLOOKUP(G224,Parameters!$B$14:$C$15,2,0)</f>
        <v>0</v>
      </c>
      <c r="N224" s="72">
        <f t="shared" si="25"/>
        <v>0.17</v>
      </c>
      <c r="P224" s="9">
        <f t="shared" si="26"/>
        <v>1530000</v>
      </c>
      <c r="Q224" s="10" t="str">
        <f>VLOOKUP(E224,Parameters!$B$51:$C$54,2,0)</f>
        <v>Unsecured</v>
      </c>
      <c r="R224" s="50">
        <f>VLOOKUP(C224,Parameters!$E$4:$G$47,IF(D224="M",2,3),0)</f>
        <v>3.49</v>
      </c>
      <c r="S224" s="11">
        <f t="shared" si="27"/>
        <v>31410.000000000004</v>
      </c>
      <c r="T224" s="12">
        <f>VLOOKUP(S224,Parameters!$B$40:$C$44,2,1)</f>
        <v>0.375</v>
      </c>
      <c r="U224" s="52">
        <f t="shared" si="28"/>
        <v>11778.750000000002</v>
      </c>
      <c r="V224" s="12">
        <f>LEFT(Parameters!$B$59,4)*VLOOKUP(Q224,Parameters!$B$61:$C$62,2,0)+MID(Parameters!$B$59,9,4)*ABS(H224)</f>
        <v>2.826042142352464E-2</v>
      </c>
      <c r="W224" s="43">
        <f t="shared" si="29"/>
        <v>254343.79281172177</v>
      </c>
      <c r="Y224" s="74">
        <f>MAX(V224,IF(Q224="Unsecured",Parameters!$C$67,Parameters!$C$68))</f>
        <v>0.03</v>
      </c>
      <c r="Z224" s="43">
        <f t="shared" si="30"/>
        <v>270000</v>
      </c>
      <c r="AB224" s="74" t="str">
        <f t="shared" si="31"/>
        <v>OK</v>
      </c>
      <c r="AC224" s="43" t="str">
        <f t="shared" si="24"/>
        <v>OK</v>
      </c>
    </row>
    <row r="225" spans="2:29" x14ac:dyDescent="0.35">
      <c r="B225" s="15" t="str">
        <f>Revised_Data!B225</f>
        <v>MARTINEZ</v>
      </c>
      <c r="C225" s="11">
        <f>Revised_Data!C225</f>
        <v>22</v>
      </c>
      <c r="D225" s="10" t="str">
        <f>Revised_Data!D225</f>
        <v>F</v>
      </c>
      <c r="E225" s="10" t="str">
        <f>Revised_Data!E225</f>
        <v>Home Loan</v>
      </c>
      <c r="F225" s="11">
        <f>Revised_Data!F225</f>
        <v>14000000</v>
      </c>
      <c r="G225" s="12" t="str">
        <f>Revised_Data!G225</f>
        <v>No</v>
      </c>
      <c r="H225" s="77">
        <f>Revised_Data!H225</f>
        <v>1.1639751948682446</v>
      </c>
      <c r="J225" s="74">
        <f>Parameters!$C$3</f>
        <v>7.0000000000000007E-2</v>
      </c>
      <c r="K225" s="74">
        <f>VLOOKUP(E225,Parameters!$B$5:$C$8,2,0)</f>
        <v>0.04</v>
      </c>
      <c r="L225" s="74">
        <f>IF(F225&lt;=Parameters!$A$10,Parameters!$C$10,IF(F225&lt;=Parameters!$A$11,Parameters!$C$11,Parameters!$C$11+INT((F225-Parameters!$A$11)/Parameters!$A$12)*Parameters!$C$12))</f>
        <v>9.0000000000000011E-3</v>
      </c>
      <c r="M225" s="74">
        <f>VLOOKUP(G225,Parameters!$B$14:$C$15,2,0)</f>
        <v>0</v>
      </c>
      <c r="N225" s="72">
        <f t="shared" si="25"/>
        <v>0.10100000000000001</v>
      </c>
      <c r="P225" s="9">
        <f t="shared" si="26"/>
        <v>1414000</v>
      </c>
      <c r="Q225" s="10" t="str">
        <f>VLOOKUP(E225,Parameters!$B$51:$C$54,2,0)</f>
        <v>Secured</v>
      </c>
      <c r="R225" s="50">
        <f>VLOOKUP(C225,Parameters!$E$4:$G$47,IF(D225="M",2,3),0)</f>
        <v>3.085</v>
      </c>
      <c r="S225" s="11">
        <f t="shared" si="27"/>
        <v>43190</v>
      </c>
      <c r="T225" s="12">
        <f>VLOOKUP(S225,Parameters!$B$40:$C$44,2,1)</f>
        <v>0.375</v>
      </c>
      <c r="U225" s="52">
        <f t="shared" si="28"/>
        <v>16196.25</v>
      </c>
      <c r="V225" s="12">
        <f>LEFT(Parameters!$B$59,4)*VLOOKUP(Q225,Parameters!$B$61:$C$62,2,0)+MID(Parameters!$B$59,9,4)*ABS(H225)</f>
        <v>2.1639751948682447E-2</v>
      </c>
      <c r="W225" s="43">
        <f t="shared" si="29"/>
        <v>302956.52728155424</v>
      </c>
      <c r="Y225" s="74">
        <f>MAX(V225,IF(Q225="Unsecured",Parameters!$C$67,Parameters!$C$68))</f>
        <v>2.1639751948682447E-2</v>
      </c>
      <c r="Z225" s="43">
        <f t="shared" si="30"/>
        <v>302956.52728155424</v>
      </c>
      <c r="AB225" s="74" t="str">
        <f t="shared" si="31"/>
        <v>OK</v>
      </c>
      <c r="AC225" s="43" t="str">
        <f t="shared" si="24"/>
        <v>OK</v>
      </c>
    </row>
    <row r="226" spans="2:29" x14ac:dyDescent="0.35">
      <c r="B226" s="15" t="str">
        <f>Revised_Data!B226</f>
        <v>MASON</v>
      </c>
      <c r="C226" s="11">
        <f>Revised_Data!C226</f>
        <v>18</v>
      </c>
      <c r="D226" s="10" t="str">
        <f>Revised_Data!D226</f>
        <v>F</v>
      </c>
      <c r="E226" s="10" t="str">
        <f>Revised_Data!E226</f>
        <v>Personal Loan</v>
      </c>
      <c r="F226" s="11">
        <f>Revised_Data!F226</f>
        <v>9000000</v>
      </c>
      <c r="G226" s="12" t="str">
        <f>Revised_Data!G226</f>
        <v>No</v>
      </c>
      <c r="H226" s="77">
        <f>Revised_Data!H226</f>
        <v>1.8216742525504348</v>
      </c>
      <c r="J226" s="74">
        <f>Parameters!$C$3</f>
        <v>7.0000000000000007E-2</v>
      </c>
      <c r="K226" s="74">
        <f>VLOOKUP(E226,Parameters!$B$5:$C$8,2,0)</f>
        <v>0.1</v>
      </c>
      <c r="L226" s="74">
        <f>IF(F226&lt;=Parameters!$A$10,Parameters!$C$10,IF(F226&lt;=Parameters!$A$11,Parameters!$C$11,Parameters!$C$11+INT((F226-Parameters!$A$11)/Parameters!$A$12)*Parameters!$C$12))</f>
        <v>0</v>
      </c>
      <c r="M226" s="74">
        <f>VLOOKUP(G226,Parameters!$B$14:$C$15,2,0)</f>
        <v>0</v>
      </c>
      <c r="N226" s="72">
        <f t="shared" si="25"/>
        <v>0.17</v>
      </c>
      <c r="P226" s="9">
        <f t="shared" si="26"/>
        <v>1530000</v>
      </c>
      <c r="Q226" s="10" t="str">
        <f>VLOOKUP(E226,Parameters!$B$51:$C$54,2,0)</f>
        <v>Unsecured</v>
      </c>
      <c r="R226" s="50">
        <f>VLOOKUP(C226,Parameters!$E$4:$G$47,IF(D226="M",2,3),0)</f>
        <v>3.01</v>
      </c>
      <c r="S226" s="11">
        <f t="shared" si="27"/>
        <v>27089.999999999996</v>
      </c>
      <c r="T226" s="12">
        <f>VLOOKUP(S226,Parameters!$B$40:$C$44,2,1)</f>
        <v>0.4</v>
      </c>
      <c r="U226" s="52">
        <f t="shared" si="28"/>
        <v>10836</v>
      </c>
      <c r="V226" s="12">
        <f>LEFT(Parameters!$B$59,4)*VLOOKUP(Q226,Parameters!$B$61:$C$62,2,0)+MID(Parameters!$B$59,9,4)*ABS(H226)</f>
        <v>3.8216742525504346E-2</v>
      </c>
      <c r="W226" s="43">
        <f t="shared" si="29"/>
        <v>343950.68272953911</v>
      </c>
      <c r="Y226" s="74">
        <f>MAX(V226,IF(Q226="Unsecured",Parameters!$C$67,Parameters!$C$68))</f>
        <v>3.8216742525504346E-2</v>
      </c>
      <c r="Z226" s="43">
        <f t="shared" si="30"/>
        <v>343950.68272953911</v>
      </c>
      <c r="AB226" s="74" t="str">
        <f t="shared" si="31"/>
        <v>OK</v>
      </c>
      <c r="AC226" s="43" t="str">
        <f t="shared" si="24"/>
        <v>OK</v>
      </c>
    </row>
    <row r="227" spans="2:29" x14ac:dyDescent="0.35">
      <c r="B227" s="15" t="str">
        <f>Revised_Data!B227</f>
        <v>MATTHEWS</v>
      </c>
      <c r="C227" s="11">
        <f>Revised_Data!C227</f>
        <v>27</v>
      </c>
      <c r="D227" s="10" t="str">
        <f>Revised_Data!D227</f>
        <v>M</v>
      </c>
      <c r="E227" s="10" t="str">
        <f>Revised_Data!E227</f>
        <v>Vehicle Loan</v>
      </c>
      <c r="F227" s="11">
        <f>Revised_Data!F227</f>
        <v>14000000</v>
      </c>
      <c r="G227" s="12" t="str">
        <f>Revised_Data!G227</f>
        <v>No</v>
      </c>
      <c r="H227" s="77">
        <f>Revised_Data!H227</f>
        <v>1.343911370150916</v>
      </c>
      <c r="J227" s="74">
        <f>Parameters!$C$3</f>
        <v>7.0000000000000007E-2</v>
      </c>
      <c r="K227" s="74">
        <f>VLOOKUP(E227,Parameters!$B$5:$C$8,2,0)</f>
        <v>0.06</v>
      </c>
      <c r="L227" s="74">
        <f>IF(F227&lt;=Parameters!$A$10,Parameters!$C$10,IF(F227&lt;=Parameters!$A$11,Parameters!$C$11,Parameters!$C$11+INT((F227-Parameters!$A$11)/Parameters!$A$12)*Parameters!$C$12))</f>
        <v>9.0000000000000011E-3</v>
      </c>
      <c r="M227" s="74">
        <f>VLOOKUP(G227,Parameters!$B$14:$C$15,2,0)</f>
        <v>0</v>
      </c>
      <c r="N227" s="72">
        <f t="shared" si="25"/>
        <v>0.121</v>
      </c>
      <c r="P227" s="9">
        <f t="shared" si="26"/>
        <v>1694000</v>
      </c>
      <c r="Q227" s="10" t="str">
        <f>VLOOKUP(E227,Parameters!$B$51:$C$54,2,0)</f>
        <v>Secured</v>
      </c>
      <c r="R227" s="50">
        <f>VLOOKUP(C227,Parameters!$E$4:$G$47,IF(D227="M",2,3),0)</f>
        <v>3.758</v>
      </c>
      <c r="S227" s="11">
        <f t="shared" si="27"/>
        <v>52612</v>
      </c>
      <c r="T227" s="12">
        <f>VLOOKUP(S227,Parameters!$B$40:$C$44,2,1)</f>
        <v>0.375</v>
      </c>
      <c r="U227" s="52">
        <f t="shared" si="28"/>
        <v>19729.5</v>
      </c>
      <c r="V227" s="12">
        <f>LEFT(Parameters!$B$59,4)*VLOOKUP(Q227,Parameters!$B$61:$C$62,2,0)+MID(Parameters!$B$59,9,4)*ABS(H227)</f>
        <v>2.3439113701509161E-2</v>
      </c>
      <c r="W227" s="43">
        <f t="shared" si="29"/>
        <v>328147.59182112827</v>
      </c>
      <c r="Y227" s="74">
        <f>MAX(V227,IF(Q227="Unsecured",Parameters!$C$67,Parameters!$C$68))</f>
        <v>2.3439113701509161E-2</v>
      </c>
      <c r="Z227" s="43">
        <f t="shared" si="30"/>
        <v>328147.59182112827</v>
      </c>
      <c r="AB227" s="74" t="str">
        <f t="shared" si="31"/>
        <v>OK</v>
      </c>
      <c r="AC227" s="43" t="str">
        <f t="shared" si="24"/>
        <v>OK</v>
      </c>
    </row>
    <row r="228" spans="2:29" x14ac:dyDescent="0.35">
      <c r="B228" s="15" t="str">
        <f>Revised_Data!B228</f>
        <v>MAY</v>
      </c>
      <c r="C228" s="11">
        <f>Revised_Data!C228</f>
        <v>38</v>
      </c>
      <c r="D228" s="10" t="str">
        <f>Revised_Data!D228</f>
        <v>M</v>
      </c>
      <c r="E228" s="10" t="str">
        <f>Revised_Data!E228</f>
        <v>Personal Loan</v>
      </c>
      <c r="F228" s="11">
        <f>Revised_Data!F228</f>
        <v>12000000</v>
      </c>
      <c r="G228" s="12" t="str">
        <f>Revised_Data!G228</f>
        <v>No</v>
      </c>
      <c r="H228" s="77">
        <f>Revised_Data!H228</f>
        <v>0.18511171277101057</v>
      </c>
      <c r="J228" s="74">
        <f>Parameters!$C$3</f>
        <v>7.0000000000000007E-2</v>
      </c>
      <c r="K228" s="74">
        <f>VLOOKUP(E228,Parameters!$B$5:$C$8,2,0)</f>
        <v>0.1</v>
      </c>
      <c r="L228" s="74">
        <f>IF(F228&lt;=Parameters!$A$10,Parameters!$C$10,IF(F228&lt;=Parameters!$A$11,Parameters!$C$11,Parameters!$C$11+INT((F228-Parameters!$A$11)/Parameters!$A$12)*Parameters!$C$12))</f>
        <v>7.0000000000000001E-3</v>
      </c>
      <c r="M228" s="74">
        <f>VLOOKUP(G228,Parameters!$B$14:$C$15,2,0)</f>
        <v>0</v>
      </c>
      <c r="N228" s="72">
        <f t="shared" si="25"/>
        <v>0.16300000000000001</v>
      </c>
      <c r="P228" s="9">
        <f t="shared" si="26"/>
        <v>1956000</v>
      </c>
      <c r="Q228" s="10" t="str">
        <f>VLOOKUP(E228,Parameters!$B$51:$C$54,2,0)</f>
        <v>Unsecured</v>
      </c>
      <c r="R228" s="50">
        <f>VLOOKUP(C228,Parameters!$E$4:$G$47,IF(D228="M",2,3),0)</f>
        <v>4.93</v>
      </c>
      <c r="S228" s="11">
        <f t="shared" si="27"/>
        <v>59160</v>
      </c>
      <c r="T228" s="12">
        <f>VLOOKUP(S228,Parameters!$B$40:$C$44,2,1)</f>
        <v>0.375</v>
      </c>
      <c r="U228" s="52">
        <f t="shared" si="28"/>
        <v>22185</v>
      </c>
      <c r="V228" s="12">
        <f>LEFT(Parameters!$B$59,4)*VLOOKUP(Q228,Parameters!$B$61:$C$62,2,0)+MID(Parameters!$B$59,9,4)*ABS(H228)</f>
        <v>2.1851117127710106E-2</v>
      </c>
      <c r="W228" s="43">
        <f t="shared" si="29"/>
        <v>262213.40553252125</v>
      </c>
      <c r="Y228" s="74">
        <f>MAX(V228,IF(Q228="Unsecured",Parameters!$C$67,Parameters!$C$68))</f>
        <v>0.03</v>
      </c>
      <c r="Z228" s="43">
        <f t="shared" si="30"/>
        <v>360000</v>
      </c>
      <c r="AB228" s="74" t="str">
        <f t="shared" si="31"/>
        <v>OK</v>
      </c>
      <c r="AC228" s="43" t="str">
        <f t="shared" si="24"/>
        <v>OK</v>
      </c>
    </row>
    <row r="229" spans="2:29" x14ac:dyDescent="0.35">
      <c r="B229" s="15" t="str">
        <f>Revised_Data!B229</f>
        <v>MCCARTHY</v>
      </c>
      <c r="C229" s="11">
        <f>Revised_Data!C229</f>
        <v>34</v>
      </c>
      <c r="D229" s="10" t="str">
        <f>Revised_Data!D229</f>
        <v>M</v>
      </c>
      <c r="E229" s="10" t="str">
        <f>Revised_Data!E229</f>
        <v>Vehicle Loan</v>
      </c>
      <c r="F229" s="11">
        <f>Revised_Data!F229</f>
        <v>11000000</v>
      </c>
      <c r="G229" s="12" t="str">
        <f>Revised_Data!G229</f>
        <v>No</v>
      </c>
      <c r="H229" s="77">
        <f>Revised_Data!H229</f>
        <v>-0.54307258180328832</v>
      </c>
      <c r="J229" s="74">
        <f>Parameters!$C$3</f>
        <v>7.0000000000000007E-2</v>
      </c>
      <c r="K229" s="74">
        <f>VLOOKUP(E229,Parameters!$B$5:$C$8,2,0)</f>
        <v>0.06</v>
      </c>
      <c r="L229" s="74">
        <f>IF(F229&lt;=Parameters!$A$10,Parameters!$C$10,IF(F229&lt;=Parameters!$A$11,Parameters!$C$11,Parameters!$C$11+INT((F229-Parameters!$A$11)/Parameters!$A$12)*Parameters!$C$12))</f>
        <v>6.0000000000000001E-3</v>
      </c>
      <c r="M229" s="74">
        <f>VLOOKUP(G229,Parameters!$B$14:$C$15,2,0)</f>
        <v>0</v>
      </c>
      <c r="N229" s="72">
        <f t="shared" si="25"/>
        <v>0.124</v>
      </c>
      <c r="P229" s="9">
        <f t="shared" si="26"/>
        <v>1364000</v>
      </c>
      <c r="Q229" s="10" t="str">
        <f>VLOOKUP(E229,Parameters!$B$51:$C$54,2,0)</f>
        <v>Secured</v>
      </c>
      <c r="R229" s="50">
        <f>VLOOKUP(C229,Parameters!$E$4:$G$47,IF(D229="M",2,3),0)</f>
        <v>4.4669999999999996</v>
      </c>
      <c r="S229" s="11">
        <f t="shared" si="27"/>
        <v>49136.999999999993</v>
      </c>
      <c r="T229" s="12">
        <f>VLOOKUP(S229,Parameters!$B$40:$C$44,2,1)</f>
        <v>0.375</v>
      </c>
      <c r="U229" s="52">
        <f t="shared" si="28"/>
        <v>18426.374999999996</v>
      </c>
      <c r="V229" s="12">
        <f>LEFT(Parameters!$B$59,4)*VLOOKUP(Q229,Parameters!$B$61:$C$62,2,0)+MID(Parameters!$B$59,9,4)*ABS(H229)</f>
        <v>1.5430725818032884E-2</v>
      </c>
      <c r="W229" s="43">
        <f t="shared" si="29"/>
        <v>169737.98399836171</v>
      </c>
      <c r="Y229" s="74">
        <f>MAX(V229,IF(Q229="Unsecured",Parameters!$C$67,Parameters!$C$68))</f>
        <v>1.5430725818032884E-2</v>
      </c>
      <c r="Z229" s="43">
        <f t="shared" si="30"/>
        <v>169737.98399836171</v>
      </c>
      <c r="AB229" s="74" t="str">
        <f t="shared" si="31"/>
        <v>OK</v>
      </c>
      <c r="AC229" s="43" t="str">
        <f t="shared" si="24"/>
        <v>OK</v>
      </c>
    </row>
    <row r="230" spans="2:29" x14ac:dyDescent="0.35">
      <c r="B230" s="15" t="str">
        <f>Revised_Data!B230</f>
        <v>MCCOY</v>
      </c>
      <c r="C230" s="11">
        <f>Revised_Data!C230</f>
        <v>26</v>
      </c>
      <c r="D230" s="10" t="str">
        <f>Revised_Data!D230</f>
        <v>F</v>
      </c>
      <c r="E230" s="10" t="str">
        <f>Revised_Data!E230</f>
        <v>Personal Loan</v>
      </c>
      <c r="F230" s="11">
        <f>Revised_Data!F230</f>
        <v>11000000</v>
      </c>
      <c r="G230" s="12" t="str">
        <f>Revised_Data!G230</f>
        <v>No</v>
      </c>
      <c r="H230" s="77">
        <f>Revised_Data!H230</f>
        <v>0.9579490338909078</v>
      </c>
      <c r="J230" s="74">
        <f>Parameters!$C$3</f>
        <v>7.0000000000000007E-2</v>
      </c>
      <c r="K230" s="74">
        <f>VLOOKUP(E230,Parameters!$B$5:$C$8,2,0)</f>
        <v>0.1</v>
      </c>
      <c r="L230" s="74">
        <f>IF(F230&lt;=Parameters!$A$10,Parameters!$C$10,IF(F230&lt;=Parameters!$A$11,Parameters!$C$11,Parameters!$C$11+INT((F230-Parameters!$A$11)/Parameters!$A$12)*Parameters!$C$12))</f>
        <v>6.0000000000000001E-3</v>
      </c>
      <c r="M230" s="74">
        <f>VLOOKUP(G230,Parameters!$B$14:$C$15,2,0)</f>
        <v>0</v>
      </c>
      <c r="N230" s="72">
        <f t="shared" si="25"/>
        <v>0.16400000000000001</v>
      </c>
      <c r="P230" s="9">
        <f t="shared" si="26"/>
        <v>1804000</v>
      </c>
      <c r="Q230" s="10" t="str">
        <f>VLOOKUP(E230,Parameters!$B$51:$C$54,2,0)</f>
        <v>Unsecured</v>
      </c>
      <c r="R230" s="50">
        <f>VLOOKUP(C230,Parameters!$E$4:$G$47,IF(D230="M",2,3),0)</f>
        <v>3.4049999999999998</v>
      </c>
      <c r="S230" s="11">
        <f t="shared" si="27"/>
        <v>37455</v>
      </c>
      <c r="T230" s="12">
        <f>VLOOKUP(S230,Parameters!$B$40:$C$44,2,1)</f>
        <v>0.375</v>
      </c>
      <c r="U230" s="52">
        <f t="shared" si="28"/>
        <v>14045.625</v>
      </c>
      <c r="V230" s="12">
        <f>LEFT(Parameters!$B$59,4)*VLOOKUP(Q230,Parameters!$B$61:$C$62,2,0)+MID(Parameters!$B$59,9,4)*ABS(H230)</f>
        <v>2.9579490338909078E-2</v>
      </c>
      <c r="W230" s="43">
        <f t="shared" si="29"/>
        <v>325374.39372799988</v>
      </c>
      <c r="Y230" s="74">
        <f>MAX(V230,IF(Q230="Unsecured",Parameters!$C$67,Parameters!$C$68))</f>
        <v>0.03</v>
      </c>
      <c r="Z230" s="43">
        <f t="shared" si="30"/>
        <v>330000</v>
      </c>
      <c r="AB230" s="74" t="str">
        <f t="shared" si="31"/>
        <v>OK</v>
      </c>
      <c r="AC230" s="43" t="str">
        <f t="shared" si="24"/>
        <v>OK</v>
      </c>
    </row>
    <row r="231" spans="2:29" x14ac:dyDescent="0.35">
      <c r="B231" s="15" t="str">
        <f>Revised_Data!B231</f>
        <v>MCDANIEL</v>
      </c>
      <c r="C231" s="11">
        <f>Revised_Data!C231</f>
        <v>31</v>
      </c>
      <c r="D231" s="10" t="str">
        <f>Revised_Data!D231</f>
        <v>F</v>
      </c>
      <c r="E231" s="10" t="str">
        <f>Revised_Data!E231</f>
        <v>Vehicle Loan</v>
      </c>
      <c r="F231" s="11">
        <f>Revised_Data!F231</f>
        <v>12000000</v>
      </c>
      <c r="G231" s="12" t="str">
        <f>Revised_Data!G231</f>
        <v>No</v>
      </c>
      <c r="H231" s="77">
        <f>Revised_Data!H231</f>
        <v>7.584273741535609E-2</v>
      </c>
      <c r="J231" s="74">
        <f>Parameters!$C$3</f>
        <v>7.0000000000000007E-2</v>
      </c>
      <c r="K231" s="74">
        <f>VLOOKUP(E231,Parameters!$B$5:$C$8,2,0)</f>
        <v>0.06</v>
      </c>
      <c r="L231" s="74">
        <f>IF(F231&lt;=Parameters!$A$10,Parameters!$C$10,IF(F231&lt;=Parameters!$A$11,Parameters!$C$11,Parameters!$C$11+INT((F231-Parameters!$A$11)/Parameters!$A$12)*Parameters!$C$12))</f>
        <v>7.0000000000000001E-3</v>
      </c>
      <c r="M231" s="74">
        <f>VLOOKUP(G231,Parameters!$B$14:$C$15,2,0)</f>
        <v>0</v>
      </c>
      <c r="N231" s="72">
        <f t="shared" si="25"/>
        <v>0.123</v>
      </c>
      <c r="P231" s="9">
        <f t="shared" si="26"/>
        <v>1476000</v>
      </c>
      <c r="Q231" s="10" t="str">
        <f>VLOOKUP(E231,Parameters!$B$51:$C$54,2,0)</f>
        <v>Secured</v>
      </c>
      <c r="R231" s="50">
        <f>VLOOKUP(C231,Parameters!$E$4:$G$47,IF(D231="M",2,3),0)</f>
        <v>3.8519499999999995</v>
      </c>
      <c r="S231" s="11">
        <f t="shared" si="27"/>
        <v>46223.399999999994</v>
      </c>
      <c r="T231" s="12">
        <f>VLOOKUP(S231,Parameters!$B$40:$C$44,2,1)</f>
        <v>0.375</v>
      </c>
      <c r="U231" s="52">
        <f t="shared" si="28"/>
        <v>17333.774999999998</v>
      </c>
      <c r="V231" s="12">
        <f>LEFT(Parameters!$B$59,4)*VLOOKUP(Q231,Parameters!$B$61:$C$62,2,0)+MID(Parameters!$B$59,9,4)*ABS(H231)</f>
        <v>1.0758427374153562E-2</v>
      </c>
      <c r="W231" s="43">
        <f t="shared" si="29"/>
        <v>129101.12848984274</v>
      </c>
      <c r="Y231" s="74">
        <f>MAX(V231,IF(Q231="Unsecured",Parameters!$C$67,Parameters!$C$68))</f>
        <v>1.4999999999999999E-2</v>
      </c>
      <c r="Z231" s="43">
        <f t="shared" si="30"/>
        <v>180000</v>
      </c>
      <c r="AB231" s="74" t="str">
        <f t="shared" si="31"/>
        <v>OK</v>
      </c>
      <c r="AC231" s="43" t="str">
        <f t="shared" si="24"/>
        <v>OK</v>
      </c>
    </row>
    <row r="232" spans="2:29" x14ac:dyDescent="0.35">
      <c r="B232" s="15" t="str">
        <f>Revised_Data!B232</f>
        <v>MCDONALD</v>
      </c>
      <c r="C232" s="11">
        <f>Revised_Data!C232</f>
        <v>45</v>
      </c>
      <c r="D232" s="10" t="str">
        <f>Revised_Data!D232</f>
        <v>F</v>
      </c>
      <c r="E232" s="10" t="str">
        <f>Revised_Data!E232</f>
        <v>Vehicle Loan</v>
      </c>
      <c r="F232" s="11">
        <f>Revised_Data!F232</f>
        <v>12000000</v>
      </c>
      <c r="G232" s="12" t="str">
        <f>Revised_Data!G232</f>
        <v>No</v>
      </c>
      <c r="H232" s="77">
        <f>Revised_Data!H232</f>
        <v>-0.55424453567454068</v>
      </c>
      <c r="J232" s="74">
        <f>Parameters!$C$3</f>
        <v>7.0000000000000007E-2</v>
      </c>
      <c r="K232" s="74">
        <f>VLOOKUP(E232,Parameters!$B$5:$C$8,2,0)</f>
        <v>0.06</v>
      </c>
      <c r="L232" s="74">
        <f>IF(F232&lt;=Parameters!$A$10,Parameters!$C$10,IF(F232&lt;=Parameters!$A$11,Parameters!$C$11,Parameters!$C$11+INT((F232-Parameters!$A$11)/Parameters!$A$12)*Parameters!$C$12))</f>
        <v>7.0000000000000001E-3</v>
      </c>
      <c r="M232" s="74">
        <f>VLOOKUP(G232,Parameters!$B$14:$C$15,2,0)</f>
        <v>0</v>
      </c>
      <c r="N232" s="72">
        <f t="shared" si="25"/>
        <v>0.123</v>
      </c>
      <c r="P232" s="9">
        <f t="shared" si="26"/>
        <v>1476000</v>
      </c>
      <c r="Q232" s="10" t="str">
        <f>VLOOKUP(E232,Parameters!$B$51:$C$54,2,0)</f>
        <v>Secured</v>
      </c>
      <c r="R232" s="50">
        <f>VLOOKUP(C232,Parameters!$E$4:$G$47,IF(D232="M",2,3),0)</f>
        <v>5.4409999999999998</v>
      </c>
      <c r="S232" s="11">
        <f t="shared" si="27"/>
        <v>65292</v>
      </c>
      <c r="T232" s="12">
        <f>VLOOKUP(S232,Parameters!$B$40:$C$44,2,1)</f>
        <v>0.35</v>
      </c>
      <c r="U232" s="52">
        <f t="shared" si="28"/>
        <v>22852.199999999997</v>
      </c>
      <c r="V232" s="12">
        <f>LEFT(Parameters!$B$59,4)*VLOOKUP(Q232,Parameters!$B$61:$C$62,2,0)+MID(Parameters!$B$59,9,4)*ABS(H232)</f>
        <v>1.5542445356745406E-2</v>
      </c>
      <c r="W232" s="43">
        <f t="shared" si="29"/>
        <v>186509.34428094488</v>
      </c>
      <c r="Y232" s="74">
        <f>MAX(V232,IF(Q232="Unsecured",Parameters!$C$67,Parameters!$C$68))</f>
        <v>1.5542445356745406E-2</v>
      </c>
      <c r="Z232" s="43">
        <f t="shared" si="30"/>
        <v>186509.34428094488</v>
      </c>
      <c r="AB232" s="74" t="str">
        <f t="shared" si="31"/>
        <v>OK</v>
      </c>
      <c r="AC232" s="43" t="str">
        <f t="shared" si="24"/>
        <v>OK</v>
      </c>
    </row>
    <row r="233" spans="2:29" x14ac:dyDescent="0.35">
      <c r="B233" s="15" t="str">
        <f>Revised_Data!B233</f>
        <v>MCKINNEY</v>
      </c>
      <c r="C233" s="11">
        <f>Revised_Data!C233</f>
        <v>31</v>
      </c>
      <c r="D233" s="10" t="str">
        <f>Revised_Data!D233</f>
        <v>M</v>
      </c>
      <c r="E233" s="10" t="str">
        <f>Revised_Data!E233</f>
        <v>Personal Loan</v>
      </c>
      <c r="F233" s="11">
        <f>Revised_Data!F233</f>
        <v>9000000</v>
      </c>
      <c r="G233" s="12" t="str">
        <f>Revised_Data!G233</f>
        <v>No</v>
      </c>
      <c r="H233" s="77">
        <f>Revised_Data!H233</f>
        <v>1.0669168899838208</v>
      </c>
      <c r="J233" s="74">
        <f>Parameters!$C$3</f>
        <v>7.0000000000000007E-2</v>
      </c>
      <c r="K233" s="74">
        <f>VLOOKUP(E233,Parameters!$B$5:$C$8,2,0)</f>
        <v>0.1</v>
      </c>
      <c r="L233" s="74">
        <f>IF(F233&lt;=Parameters!$A$10,Parameters!$C$10,IF(F233&lt;=Parameters!$A$11,Parameters!$C$11,Parameters!$C$11+INT((F233-Parameters!$A$11)/Parameters!$A$12)*Parameters!$C$12))</f>
        <v>0</v>
      </c>
      <c r="M233" s="74">
        <f>VLOOKUP(G233,Parameters!$B$14:$C$15,2,0)</f>
        <v>0</v>
      </c>
      <c r="N233" s="72">
        <f t="shared" si="25"/>
        <v>0.17</v>
      </c>
      <c r="P233" s="9">
        <f t="shared" si="26"/>
        <v>1530000</v>
      </c>
      <c r="Q233" s="10" t="str">
        <f>VLOOKUP(E233,Parameters!$B$51:$C$54,2,0)</f>
        <v>Unsecured</v>
      </c>
      <c r="R233" s="50">
        <f>VLOOKUP(C233,Parameters!$E$4:$G$47,IF(D233="M",2,3),0)</f>
        <v>4.1494999999999997</v>
      </c>
      <c r="S233" s="11">
        <f t="shared" si="27"/>
        <v>37345.5</v>
      </c>
      <c r="T233" s="12">
        <f>VLOOKUP(S233,Parameters!$B$40:$C$44,2,1)</f>
        <v>0.375</v>
      </c>
      <c r="U233" s="52">
        <f t="shared" si="28"/>
        <v>14004.5625</v>
      </c>
      <c r="V233" s="12">
        <f>LEFT(Parameters!$B$59,4)*VLOOKUP(Q233,Parameters!$B$61:$C$62,2,0)+MID(Parameters!$B$59,9,4)*ABS(H233)</f>
        <v>3.0669168899838208E-2</v>
      </c>
      <c r="W233" s="43">
        <f t="shared" si="29"/>
        <v>276022.52009854384</v>
      </c>
      <c r="Y233" s="74">
        <f>MAX(V233,IF(Q233="Unsecured",Parameters!$C$67,Parameters!$C$68))</f>
        <v>3.0669168899838208E-2</v>
      </c>
      <c r="Z233" s="43">
        <f t="shared" si="30"/>
        <v>276022.52009854384</v>
      </c>
      <c r="AB233" s="74" t="str">
        <f t="shared" si="31"/>
        <v>OK</v>
      </c>
      <c r="AC233" s="43" t="str">
        <f t="shared" si="24"/>
        <v>OK</v>
      </c>
    </row>
    <row r="234" spans="2:29" x14ac:dyDescent="0.35">
      <c r="B234" s="15" t="str">
        <f>Revised_Data!B234</f>
        <v>MEDINA</v>
      </c>
      <c r="C234" s="11">
        <f>Revised_Data!C234</f>
        <v>37</v>
      </c>
      <c r="D234" s="10" t="str">
        <f>Revised_Data!D234</f>
        <v>F</v>
      </c>
      <c r="E234" s="10" t="str">
        <f>Revised_Data!E234</f>
        <v>Education Loan</v>
      </c>
      <c r="F234" s="11">
        <f>Revised_Data!F234</f>
        <v>11000000</v>
      </c>
      <c r="G234" s="12" t="str">
        <f>Revised_Data!G234</f>
        <v>No</v>
      </c>
      <c r="H234" s="77">
        <f>Revised_Data!H234</f>
        <v>0.67970589474331067</v>
      </c>
      <c r="J234" s="74">
        <f>Parameters!$C$3</f>
        <v>7.0000000000000007E-2</v>
      </c>
      <c r="K234" s="74">
        <f>VLOOKUP(E234,Parameters!$B$5:$C$8,2,0)</f>
        <v>0.08</v>
      </c>
      <c r="L234" s="74">
        <f>IF(F234&lt;=Parameters!$A$10,Parameters!$C$10,IF(F234&lt;=Parameters!$A$11,Parameters!$C$11,Parameters!$C$11+INT((F234-Parameters!$A$11)/Parameters!$A$12)*Parameters!$C$12))</f>
        <v>6.0000000000000001E-3</v>
      </c>
      <c r="M234" s="74">
        <f>VLOOKUP(G234,Parameters!$B$14:$C$15,2,0)</f>
        <v>0</v>
      </c>
      <c r="N234" s="72">
        <f t="shared" si="25"/>
        <v>0.14400000000000002</v>
      </c>
      <c r="P234" s="9">
        <f t="shared" si="26"/>
        <v>1584000.0000000002</v>
      </c>
      <c r="Q234" s="10" t="str">
        <f>VLOOKUP(E234,Parameters!$B$51:$C$54,2,0)</f>
        <v>Unsecured</v>
      </c>
      <c r="R234" s="50">
        <f>VLOOKUP(C234,Parameters!$E$4:$G$47,IF(D234="M",2,3),0)</f>
        <v>4.4669999999999996</v>
      </c>
      <c r="S234" s="11">
        <f t="shared" si="27"/>
        <v>49136.999999999993</v>
      </c>
      <c r="T234" s="12">
        <f>VLOOKUP(S234,Parameters!$B$40:$C$44,2,1)</f>
        <v>0.375</v>
      </c>
      <c r="U234" s="52">
        <f t="shared" si="28"/>
        <v>18426.374999999996</v>
      </c>
      <c r="V234" s="12">
        <f>LEFT(Parameters!$B$59,4)*VLOOKUP(Q234,Parameters!$B$61:$C$62,2,0)+MID(Parameters!$B$59,9,4)*ABS(H234)</f>
        <v>2.6797058947433106E-2</v>
      </c>
      <c r="W234" s="43">
        <f t="shared" si="29"/>
        <v>294767.64842176414</v>
      </c>
      <c r="Y234" s="74">
        <f>MAX(V234,IF(Q234="Unsecured",Parameters!$C$67,Parameters!$C$68))</f>
        <v>0.03</v>
      </c>
      <c r="Z234" s="43">
        <f t="shared" si="30"/>
        <v>330000</v>
      </c>
      <c r="AB234" s="74" t="str">
        <f t="shared" si="31"/>
        <v>OK</v>
      </c>
      <c r="AC234" s="43" t="str">
        <f t="shared" si="24"/>
        <v>OK</v>
      </c>
    </row>
    <row r="235" spans="2:29" x14ac:dyDescent="0.35">
      <c r="B235" s="15" t="str">
        <f>Revised_Data!B235</f>
        <v>MEJIA</v>
      </c>
      <c r="C235" s="11">
        <f>Revised_Data!C235</f>
        <v>29</v>
      </c>
      <c r="D235" s="10" t="str">
        <f>Revised_Data!D235</f>
        <v>M</v>
      </c>
      <c r="E235" s="10" t="str">
        <f>Revised_Data!E235</f>
        <v>Home Loan</v>
      </c>
      <c r="F235" s="11">
        <f>Revised_Data!F235</f>
        <v>13000000</v>
      </c>
      <c r="G235" s="12" t="str">
        <f>Revised_Data!G235</f>
        <v>No</v>
      </c>
      <c r="H235" s="77">
        <f>Revised_Data!H235</f>
        <v>0.46854581804400963</v>
      </c>
      <c r="J235" s="74">
        <f>Parameters!$C$3</f>
        <v>7.0000000000000007E-2</v>
      </c>
      <c r="K235" s="74">
        <f>VLOOKUP(E235,Parameters!$B$5:$C$8,2,0)</f>
        <v>0.04</v>
      </c>
      <c r="L235" s="74">
        <f>IF(F235&lt;=Parameters!$A$10,Parameters!$C$10,IF(F235&lt;=Parameters!$A$11,Parameters!$C$11,Parameters!$C$11+INT((F235-Parameters!$A$11)/Parameters!$A$12)*Parameters!$C$12))</f>
        <v>8.0000000000000002E-3</v>
      </c>
      <c r="M235" s="74">
        <f>VLOOKUP(G235,Parameters!$B$14:$C$15,2,0)</f>
        <v>0</v>
      </c>
      <c r="N235" s="72">
        <f t="shared" si="25"/>
        <v>0.10200000000000001</v>
      </c>
      <c r="P235" s="9">
        <f t="shared" si="26"/>
        <v>1326000</v>
      </c>
      <c r="Q235" s="10" t="str">
        <f>VLOOKUP(E235,Parameters!$B$51:$C$54,2,0)</f>
        <v>Secured</v>
      </c>
      <c r="R235" s="50">
        <f>VLOOKUP(C235,Parameters!$E$4:$G$47,IF(D235="M",2,3),0)</f>
        <v>3.948</v>
      </c>
      <c r="S235" s="11">
        <f t="shared" si="27"/>
        <v>51324</v>
      </c>
      <c r="T235" s="12">
        <f>VLOOKUP(S235,Parameters!$B$40:$C$44,2,1)</f>
        <v>0.375</v>
      </c>
      <c r="U235" s="52">
        <f t="shared" si="28"/>
        <v>19246.5</v>
      </c>
      <c r="V235" s="12">
        <f>LEFT(Parameters!$B$59,4)*VLOOKUP(Q235,Parameters!$B$61:$C$62,2,0)+MID(Parameters!$B$59,9,4)*ABS(H235)</f>
        <v>1.4685458180440095E-2</v>
      </c>
      <c r="W235" s="43">
        <f t="shared" si="29"/>
        <v>190910.95634572124</v>
      </c>
      <c r="Y235" s="74">
        <f>MAX(V235,IF(Q235="Unsecured",Parameters!$C$67,Parameters!$C$68))</f>
        <v>1.4999999999999999E-2</v>
      </c>
      <c r="Z235" s="43">
        <f t="shared" si="30"/>
        <v>195000</v>
      </c>
      <c r="AB235" s="74" t="str">
        <f t="shared" si="31"/>
        <v>OK</v>
      </c>
      <c r="AC235" s="43" t="str">
        <f t="shared" si="24"/>
        <v>OK</v>
      </c>
    </row>
    <row r="236" spans="2:29" x14ac:dyDescent="0.35">
      <c r="B236" s="15" t="str">
        <f>Revised_Data!B236</f>
        <v>MENDEZ</v>
      </c>
      <c r="C236" s="11">
        <f>Revised_Data!C236</f>
        <v>23</v>
      </c>
      <c r="D236" s="10" t="str">
        <f>Revised_Data!D236</f>
        <v>F</v>
      </c>
      <c r="E236" s="10" t="str">
        <f>Revised_Data!E236</f>
        <v>Personal Loan</v>
      </c>
      <c r="F236" s="11">
        <f>Revised_Data!F236</f>
        <v>12000000</v>
      </c>
      <c r="G236" s="12" t="str">
        <f>Revised_Data!G236</f>
        <v>No</v>
      </c>
      <c r="H236" s="77">
        <f>Revised_Data!H236</f>
        <v>0.32390819209240351</v>
      </c>
      <c r="J236" s="74">
        <f>Parameters!$C$3</f>
        <v>7.0000000000000007E-2</v>
      </c>
      <c r="K236" s="74">
        <f>VLOOKUP(E236,Parameters!$B$5:$C$8,2,0)</f>
        <v>0.1</v>
      </c>
      <c r="L236" s="74">
        <f>IF(F236&lt;=Parameters!$A$10,Parameters!$C$10,IF(F236&lt;=Parameters!$A$11,Parameters!$C$11,Parameters!$C$11+INT((F236-Parameters!$A$11)/Parameters!$A$12)*Parameters!$C$12))</f>
        <v>7.0000000000000001E-3</v>
      </c>
      <c r="M236" s="74">
        <f>VLOOKUP(G236,Parameters!$B$14:$C$15,2,0)</f>
        <v>0</v>
      </c>
      <c r="N236" s="72">
        <f t="shared" si="25"/>
        <v>0.16300000000000001</v>
      </c>
      <c r="P236" s="9">
        <f t="shared" si="26"/>
        <v>1956000</v>
      </c>
      <c r="Q236" s="10" t="str">
        <f>VLOOKUP(E236,Parameters!$B$51:$C$54,2,0)</f>
        <v>Unsecured</v>
      </c>
      <c r="R236" s="50">
        <f>VLOOKUP(C236,Parameters!$E$4:$G$47,IF(D236="M",2,3),0)</f>
        <v>3.1619999999999999</v>
      </c>
      <c r="S236" s="11">
        <f t="shared" si="27"/>
        <v>37944</v>
      </c>
      <c r="T236" s="12">
        <f>VLOOKUP(S236,Parameters!$B$40:$C$44,2,1)</f>
        <v>0.375</v>
      </c>
      <c r="U236" s="52">
        <f t="shared" si="28"/>
        <v>14229</v>
      </c>
      <c r="V236" s="12">
        <f>LEFT(Parameters!$B$59,4)*VLOOKUP(Q236,Parameters!$B$61:$C$62,2,0)+MID(Parameters!$B$59,9,4)*ABS(H236)</f>
        <v>2.3239081920924037E-2</v>
      </c>
      <c r="W236" s="43">
        <f t="shared" si="29"/>
        <v>278868.98305108846</v>
      </c>
      <c r="Y236" s="74">
        <f>MAX(V236,IF(Q236="Unsecured",Parameters!$C$67,Parameters!$C$68))</f>
        <v>0.03</v>
      </c>
      <c r="Z236" s="43">
        <f t="shared" si="30"/>
        <v>360000</v>
      </c>
      <c r="AB236" s="74" t="str">
        <f t="shared" si="31"/>
        <v>OK</v>
      </c>
      <c r="AC236" s="43" t="str">
        <f t="shared" si="24"/>
        <v>OK</v>
      </c>
    </row>
    <row r="237" spans="2:29" x14ac:dyDescent="0.35">
      <c r="B237" s="15" t="str">
        <f>Revised_Data!B237</f>
        <v>MENDOZA</v>
      </c>
      <c r="C237" s="11">
        <f>Revised_Data!C237</f>
        <v>21</v>
      </c>
      <c r="D237" s="10" t="str">
        <f>Revised_Data!D237</f>
        <v>M</v>
      </c>
      <c r="E237" s="10" t="str">
        <f>Revised_Data!E237</f>
        <v>Vehicle Loan</v>
      </c>
      <c r="F237" s="11">
        <f>Revised_Data!F237</f>
        <v>13000000</v>
      </c>
      <c r="G237" s="12" t="str">
        <f>Revised_Data!G237</f>
        <v>No</v>
      </c>
      <c r="H237" s="77">
        <f>Revised_Data!H237</f>
        <v>-1.9024423283126157E-2</v>
      </c>
      <c r="J237" s="74">
        <f>Parameters!$C$3</f>
        <v>7.0000000000000007E-2</v>
      </c>
      <c r="K237" s="74">
        <f>VLOOKUP(E237,Parameters!$B$5:$C$8,2,0)</f>
        <v>0.06</v>
      </c>
      <c r="L237" s="74">
        <f>IF(F237&lt;=Parameters!$A$10,Parameters!$C$10,IF(F237&lt;=Parameters!$A$11,Parameters!$C$11,Parameters!$C$11+INT((F237-Parameters!$A$11)/Parameters!$A$12)*Parameters!$C$12))</f>
        <v>8.0000000000000002E-3</v>
      </c>
      <c r="M237" s="74">
        <f>VLOOKUP(G237,Parameters!$B$14:$C$15,2,0)</f>
        <v>0</v>
      </c>
      <c r="N237" s="72">
        <f t="shared" si="25"/>
        <v>0.122</v>
      </c>
      <c r="P237" s="9">
        <f t="shared" si="26"/>
        <v>1586000</v>
      </c>
      <c r="Q237" s="10" t="str">
        <f>VLOOKUP(E237,Parameters!$B$51:$C$54,2,0)</f>
        <v>Secured</v>
      </c>
      <c r="R237" s="50">
        <f>VLOOKUP(C237,Parameters!$E$4:$G$47,IF(D237="M",2,3),0)</f>
        <v>3.2410000000000001</v>
      </c>
      <c r="S237" s="11">
        <f t="shared" si="27"/>
        <v>42133</v>
      </c>
      <c r="T237" s="12">
        <f>VLOOKUP(S237,Parameters!$B$40:$C$44,2,1)</f>
        <v>0.375</v>
      </c>
      <c r="U237" s="52">
        <f t="shared" si="28"/>
        <v>15799.875</v>
      </c>
      <c r="V237" s="12">
        <f>LEFT(Parameters!$B$59,4)*VLOOKUP(Q237,Parameters!$B$61:$C$62,2,0)+MID(Parameters!$B$59,9,4)*ABS(H237)</f>
        <v>1.0190244232831262E-2</v>
      </c>
      <c r="W237" s="43">
        <f t="shared" si="29"/>
        <v>132473.17502680642</v>
      </c>
      <c r="Y237" s="74">
        <f>MAX(V237,IF(Q237="Unsecured",Parameters!$C$67,Parameters!$C$68))</f>
        <v>1.4999999999999999E-2</v>
      </c>
      <c r="Z237" s="43">
        <f t="shared" si="30"/>
        <v>195000</v>
      </c>
      <c r="AB237" s="74" t="str">
        <f t="shared" si="31"/>
        <v>OK</v>
      </c>
      <c r="AC237" s="43" t="str">
        <f t="shared" si="24"/>
        <v>OK</v>
      </c>
    </row>
    <row r="238" spans="2:29" x14ac:dyDescent="0.35">
      <c r="B238" s="15" t="str">
        <f>Revised_Data!B238</f>
        <v>MEYER</v>
      </c>
      <c r="C238" s="11">
        <f>Revised_Data!C238</f>
        <v>32</v>
      </c>
      <c r="D238" s="10" t="str">
        <f>Revised_Data!D238</f>
        <v>M</v>
      </c>
      <c r="E238" s="10" t="str">
        <f>Revised_Data!E238</f>
        <v>Education Loan</v>
      </c>
      <c r="F238" s="11">
        <f>Revised_Data!F238</f>
        <v>13000000</v>
      </c>
      <c r="G238" s="12" t="str">
        <f>Revised_Data!G238</f>
        <v>No</v>
      </c>
      <c r="H238" s="77">
        <f>Revised_Data!H238</f>
        <v>7.1112658914097807E-2</v>
      </c>
      <c r="J238" s="74">
        <f>Parameters!$C$3</f>
        <v>7.0000000000000007E-2</v>
      </c>
      <c r="K238" s="74">
        <f>VLOOKUP(E238,Parameters!$B$5:$C$8,2,0)</f>
        <v>0.08</v>
      </c>
      <c r="L238" s="74">
        <f>IF(F238&lt;=Parameters!$A$10,Parameters!$C$10,IF(F238&lt;=Parameters!$A$11,Parameters!$C$11,Parameters!$C$11+INT((F238-Parameters!$A$11)/Parameters!$A$12)*Parameters!$C$12))</f>
        <v>8.0000000000000002E-3</v>
      </c>
      <c r="M238" s="74">
        <f>VLOOKUP(G238,Parameters!$B$14:$C$15,2,0)</f>
        <v>0</v>
      </c>
      <c r="N238" s="72">
        <f t="shared" si="25"/>
        <v>0.14200000000000002</v>
      </c>
      <c r="P238" s="9">
        <f t="shared" si="26"/>
        <v>1846000.0000000002</v>
      </c>
      <c r="Q238" s="10" t="str">
        <f>VLOOKUP(E238,Parameters!$B$51:$C$54,2,0)</f>
        <v>Unsecured</v>
      </c>
      <c r="R238" s="50">
        <f>VLOOKUP(C238,Parameters!$E$4:$G$47,IF(D238="M",2,3),0)</f>
        <v>4.2519999999999998</v>
      </c>
      <c r="S238" s="11">
        <f t="shared" si="27"/>
        <v>55276</v>
      </c>
      <c r="T238" s="12">
        <f>VLOOKUP(S238,Parameters!$B$40:$C$44,2,1)</f>
        <v>0.375</v>
      </c>
      <c r="U238" s="52">
        <f t="shared" si="28"/>
        <v>20728.5</v>
      </c>
      <c r="V238" s="12">
        <f>LEFT(Parameters!$B$59,4)*VLOOKUP(Q238,Parameters!$B$61:$C$62,2,0)+MID(Parameters!$B$59,9,4)*ABS(H238)</f>
        <v>2.0711126589140979E-2</v>
      </c>
      <c r="W238" s="43">
        <f t="shared" si="29"/>
        <v>269244.64565883274</v>
      </c>
      <c r="Y238" s="74">
        <f>MAX(V238,IF(Q238="Unsecured",Parameters!$C$67,Parameters!$C$68))</f>
        <v>0.03</v>
      </c>
      <c r="Z238" s="43">
        <f t="shared" si="30"/>
        <v>390000</v>
      </c>
      <c r="AB238" s="74" t="str">
        <f t="shared" si="31"/>
        <v>OK</v>
      </c>
      <c r="AC238" s="43" t="str">
        <f t="shared" si="24"/>
        <v>OK</v>
      </c>
    </row>
    <row r="239" spans="2:29" x14ac:dyDescent="0.35">
      <c r="B239" s="15" t="str">
        <f>Revised_Data!B239</f>
        <v>MILES</v>
      </c>
      <c r="C239" s="11">
        <f>Revised_Data!C239</f>
        <v>32</v>
      </c>
      <c r="D239" s="10" t="str">
        <f>Revised_Data!D239</f>
        <v>F</v>
      </c>
      <c r="E239" s="10" t="str">
        <f>Revised_Data!E239</f>
        <v>Personal Loan</v>
      </c>
      <c r="F239" s="11">
        <f>Revised_Data!F239</f>
        <v>13000000</v>
      </c>
      <c r="G239" s="12" t="str">
        <f>Revised_Data!G239</f>
        <v>No</v>
      </c>
      <c r="H239" s="77">
        <f>Revised_Data!H239</f>
        <v>0.22521255874418905</v>
      </c>
      <c r="J239" s="74">
        <f>Parameters!$C$3</f>
        <v>7.0000000000000007E-2</v>
      </c>
      <c r="K239" s="74">
        <f>VLOOKUP(E239,Parameters!$B$5:$C$8,2,0)</f>
        <v>0.1</v>
      </c>
      <c r="L239" s="74">
        <f>IF(F239&lt;=Parameters!$A$10,Parameters!$C$10,IF(F239&lt;=Parameters!$A$11,Parameters!$C$11,Parameters!$C$11+INT((F239-Parameters!$A$11)/Parameters!$A$12)*Parameters!$C$12))</f>
        <v>8.0000000000000002E-3</v>
      </c>
      <c r="M239" s="74">
        <f>VLOOKUP(G239,Parameters!$B$14:$C$15,2,0)</f>
        <v>0</v>
      </c>
      <c r="N239" s="72">
        <f t="shared" si="25"/>
        <v>0.16200000000000001</v>
      </c>
      <c r="P239" s="9">
        <f t="shared" si="26"/>
        <v>2106000</v>
      </c>
      <c r="Q239" s="10" t="str">
        <f>VLOOKUP(E239,Parameters!$B$51:$C$54,2,0)</f>
        <v>Unsecured</v>
      </c>
      <c r="R239" s="50">
        <f>VLOOKUP(C239,Parameters!$E$4:$G$47,IF(D239="M",2,3),0)</f>
        <v>3.948</v>
      </c>
      <c r="S239" s="11">
        <f t="shared" si="27"/>
        <v>51324</v>
      </c>
      <c r="T239" s="12">
        <f>VLOOKUP(S239,Parameters!$B$40:$C$44,2,1)</f>
        <v>0.375</v>
      </c>
      <c r="U239" s="52">
        <f t="shared" si="28"/>
        <v>19246.5</v>
      </c>
      <c r="V239" s="12">
        <f>LEFT(Parameters!$B$59,4)*VLOOKUP(Q239,Parameters!$B$61:$C$62,2,0)+MID(Parameters!$B$59,9,4)*ABS(H239)</f>
        <v>2.2252125587441891E-2</v>
      </c>
      <c r="W239" s="43">
        <f t="shared" si="29"/>
        <v>289277.63263674459</v>
      </c>
      <c r="Y239" s="74">
        <f>MAX(V239,IF(Q239="Unsecured",Parameters!$C$67,Parameters!$C$68))</f>
        <v>0.03</v>
      </c>
      <c r="Z239" s="43">
        <f t="shared" si="30"/>
        <v>390000</v>
      </c>
      <c r="AB239" s="74" t="str">
        <f t="shared" si="31"/>
        <v>OK</v>
      </c>
      <c r="AC239" s="43" t="str">
        <f t="shared" si="24"/>
        <v>OK</v>
      </c>
    </row>
    <row r="240" spans="2:29" x14ac:dyDescent="0.35">
      <c r="B240" s="15" t="str">
        <f>Revised_Data!B240</f>
        <v>MILLS</v>
      </c>
      <c r="C240" s="11">
        <f>Revised_Data!C240</f>
        <v>36</v>
      </c>
      <c r="D240" s="10" t="str">
        <f>Revised_Data!D240</f>
        <v>M</v>
      </c>
      <c r="E240" s="10" t="str">
        <f>Revised_Data!E240</f>
        <v>Personal Loan</v>
      </c>
      <c r="F240" s="11">
        <f>Revised_Data!F240</f>
        <v>11000000</v>
      </c>
      <c r="G240" s="12" t="str">
        <f>Revised_Data!G240</f>
        <v>No</v>
      </c>
      <c r="H240" s="77">
        <f>Revised_Data!H240</f>
        <v>0.90250636284673946</v>
      </c>
      <c r="J240" s="74">
        <f>Parameters!$C$3</f>
        <v>7.0000000000000007E-2</v>
      </c>
      <c r="K240" s="74">
        <f>VLOOKUP(E240,Parameters!$B$5:$C$8,2,0)</f>
        <v>0.1</v>
      </c>
      <c r="L240" s="74">
        <f>IF(F240&lt;=Parameters!$A$10,Parameters!$C$10,IF(F240&lt;=Parameters!$A$11,Parameters!$C$11,Parameters!$C$11+INT((F240-Parameters!$A$11)/Parameters!$A$12)*Parameters!$C$12))</f>
        <v>6.0000000000000001E-3</v>
      </c>
      <c r="M240" s="74">
        <f>VLOOKUP(G240,Parameters!$B$14:$C$15,2,0)</f>
        <v>0</v>
      </c>
      <c r="N240" s="72">
        <f t="shared" si="25"/>
        <v>0.16400000000000001</v>
      </c>
      <c r="P240" s="9">
        <f t="shared" si="26"/>
        <v>1804000</v>
      </c>
      <c r="Q240" s="10" t="str">
        <f>VLOOKUP(E240,Parameters!$B$51:$C$54,2,0)</f>
        <v>Unsecured</v>
      </c>
      <c r="R240" s="50">
        <f>VLOOKUP(C240,Parameters!$E$4:$G$47,IF(D240="M",2,3),0)</f>
        <v>4.6929999999999996</v>
      </c>
      <c r="S240" s="11">
        <f t="shared" si="27"/>
        <v>51622.999999999993</v>
      </c>
      <c r="T240" s="12">
        <f>VLOOKUP(S240,Parameters!$B$40:$C$44,2,1)</f>
        <v>0.375</v>
      </c>
      <c r="U240" s="52">
        <f t="shared" si="28"/>
        <v>19358.624999999996</v>
      </c>
      <c r="V240" s="12">
        <f>LEFT(Parameters!$B$59,4)*VLOOKUP(Q240,Parameters!$B$61:$C$62,2,0)+MID(Parameters!$B$59,9,4)*ABS(H240)</f>
        <v>2.9025063628467393E-2</v>
      </c>
      <c r="W240" s="43">
        <f t="shared" si="29"/>
        <v>319275.69991314132</v>
      </c>
      <c r="Y240" s="74">
        <f>MAX(V240,IF(Q240="Unsecured",Parameters!$C$67,Parameters!$C$68))</f>
        <v>0.03</v>
      </c>
      <c r="Z240" s="43">
        <f t="shared" si="30"/>
        <v>330000</v>
      </c>
      <c r="AB240" s="74" t="str">
        <f t="shared" si="31"/>
        <v>OK</v>
      </c>
      <c r="AC240" s="43" t="str">
        <f t="shared" si="24"/>
        <v>OK</v>
      </c>
    </row>
    <row r="241" spans="2:29" x14ac:dyDescent="0.35">
      <c r="B241" s="15" t="str">
        <f>Revised_Data!B241</f>
        <v>MIRANDA</v>
      </c>
      <c r="C241" s="11">
        <f>Revised_Data!C241</f>
        <v>23</v>
      </c>
      <c r="D241" s="10" t="str">
        <f>Revised_Data!D241</f>
        <v>F</v>
      </c>
      <c r="E241" s="10" t="str">
        <f>Revised_Data!E241</f>
        <v>Home Loan</v>
      </c>
      <c r="F241" s="11">
        <f>Revised_Data!F241</f>
        <v>11000000</v>
      </c>
      <c r="G241" s="12" t="str">
        <f>Revised_Data!G241</f>
        <v>No</v>
      </c>
      <c r="H241" s="77">
        <f>Revised_Data!H241</f>
        <v>-0.89116133437064193</v>
      </c>
      <c r="J241" s="74">
        <f>Parameters!$C$3</f>
        <v>7.0000000000000007E-2</v>
      </c>
      <c r="K241" s="74">
        <f>VLOOKUP(E241,Parameters!$B$5:$C$8,2,0)</f>
        <v>0.04</v>
      </c>
      <c r="L241" s="74">
        <f>IF(F241&lt;=Parameters!$A$10,Parameters!$C$10,IF(F241&lt;=Parameters!$A$11,Parameters!$C$11,Parameters!$C$11+INT((F241-Parameters!$A$11)/Parameters!$A$12)*Parameters!$C$12))</f>
        <v>6.0000000000000001E-3</v>
      </c>
      <c r="M241" s="74">
        <f>VLOOKUP(G241,Parameters!$B$14:$C$15,2,0)</f>
        <v>0</v>
      </c>
      <c r="N241" s="72">
        <f t="shared" si="25"/>
        <v>0.10400000000000001</v>
      </c>
      <c r="P241" s="9">
        <f t="shared" si="26"/>
        <v>1144000</v>
      </c>
      <c r="Q241" s="10" t="str">
        <f>VLOOKUP(E241,Parameters!$B$51:$C$54,2,0)</f>
        <v>Secured</v>
      </c>
      <c r="R241" s="50">
        <f>VLOOKUP(C241,Parameters!$E$4:$G$47,IF(D241="M",2,3),0)</f>
        <v>3.1619999999999999</v>
      </c>
      <c r="S241" s="11">
        <f t="shared" si="27"/>
        <v>34782</v>
      </c>
      <c r="T241" s="12">
        <f>VLOOKUP(S241,Parameters!$B$40:$C$44,2,1)</f>
        <v>0.375</v>
      </c>
      <c r="U241" s="52">
        <f t="shared" si="28"/>
        <v>13043.25</v>
      </c>
      <c r="V241" s="12">
        <f>LEFT(Parameters!$B$59,4)*VLOOKUP(Q241,Parameters!$B$61:$C$62,2,0)+MID(Parameters!$B$59,9,4)*ABS(H241)</f>
        <v>1.8911613343706418E-2</v>
      </c>
      <c r="W241" s="43">
        <f t="shared" si="29"/>
        <v>208027.7467807706</v>
      </c>
      <c r="Y241" s="74">
        <f>MAX(V241,IF(Q241="Unsecured",Parameters!$C$67,Parameters!$C$68))</f>
        <v>1.8911613343706418E-2</v>
      </c>
      <c r="Z241" s="43">
        <f t="shared" si="30"/>
        <v>208027.7467807706</v>
      </c>
      <c r="AB241" s="74" t="str">
        <f t="shared" si="31"/>
        <v>OK</v>
      </c>
      <c r="AC241" s="43" t="str">
        <f t="shared" si="24"/>
        <v>OK</v>
      </c>
    </row>
    <row r="242" spans="2:29" x14ac:dyDescent="0.35">
      <c r="B242" s="15" t="str">
        <f>Revised_Data!B242</f>
        <v>MITCHELL</v>
      </c>
      <c r="C242" s="11">
        <f>Revised_Data!C242</f>
        <v>57</v>
      </c>
      <c r="D242" s="10" t="str">
        <f>Revised_Data!D242</f>
        <v>F</v>
      </c>
      <c r="E242" s="10" t="str">
        <f>Revised_Data!E242</f>
        <v>Education Loan</v>
      </c>
      <c r="F242" s="11">
        <f>Revised_Data!F242</f>
        <v>9000000</v>
      </c>
      <c r="G242" s="12" t="str">
        <f>Revised_Data!G242</f>
        <v>No</v>
      </c>
      <c r="H242" s="77">
        <f>Revised_Data!H242</f>
        <v>-0.32717472119232954</v>
      </c>
      <c r="J242" s="74">
        <f>Parameters!$C$3</f>
        <v>7.0000000000000007E-2</v>
      </c>
      <c r="K242" s="74">
        <f>VLOOKUP(E242,Parameters!$B$5:$C$8,2,0)</f>
        <v>0.08</v>
      </c>
      <c r="L242" s="74">
        <f>IF(F242&lt;=Parameters!$A$10,Parameters!$C$10,IF(F242&lt;=Parameters!$A$11,Parameters!$C$11,Parameters!$C$11+INT((F242-Parameters!$A$11)/Parameters!$A$12)*Parameters!$C$12))</f>
        <v>0</v>
      </c>
      <c r="M242" s="74">
        <f>VLOOKUP(G242,Parameters!$B$14:$C$15,2,0)</f>
        <v>0</v>
      </c>
      <c r="N242" s="72">
        <f t="shared" si="25"/>
        <v>0.15000000000000002</v>
      </c>
      <c r="P242" s="9">
        <f t="shared" si="26"/>
        <v>1350000.0000000002</v>
      </c>
      <c r="Q242" s="10" t="str">
        <f>VLOOKUP(E242,Parameters!$B$51:$C$54,2,0)</f>
        <v>Unsecured</v>
      </c>
      <c r="R242" s="50">
        <f>VLOOKUP(C242,Parameters!$E$4:$G$47,IF(D242="M",2,3),0)</f>
        <v>7.3170000000000002</v>
      </c>
      <c r="S242" s="11">
        <f t="shared" si="27"/>
        <v>65853</v>
      </c>
      <c r="T242" s="12">
        <f>VLOOKUP(S242,Parameters!$B$40:$C$44,2,1)</f>
        <v>0.35</v>
      </c>
      <c r="U242" s="52">
        <f t="shared" si="28"/>
        <v>23048.55</v>
      </c>
      <c r="V242" s="12">
        <f>LEFT(Parameters!$B$59,4)*VLOOKUP(Q242,Parameters!$B$61:$C$62,2,0)+MID(Parameters!$B$59,9,4)*ABS(H242)</f>
        <v>2.3271747211923297E-2</v>
      </c>
      <c r="W242" s="43">
        <f t="shared" si="29"/>
        <v>209445.72490730966</v>
      </c>
      <c r="Y242" s="74">
        <f>MAX(V242,IF(Q242="Unsecured",Parameters!$C$67,Parameters!$C$68))</f>
        <v>0.03</v>
      </c>
      <c r="Z242" s="43">
        <f t="shared" si="30"/>
        <v>270000</v>
      </c>
      <c r="AB242" s="74" t="str">
        <f t="shared" si="31"/>
        <v>OK</v>
      </c>
      <c r="AC242" s="43" t="str">
        <f t="shared" si="24"/>
        <v>OK</v>
      </c>
    </row>
    <row r="243" spans="2:29" x14ac:dyDescent="0.35">
      <c r="B243" s="15" t="str">
        <f>Revised_Data!B243</f>
        <v>MOLINA</v>
      </c>
      <c r="C243" s="11">
        <f>Revised_Data!C243</f>
        <v>33</v>
      </c>
      <c r="D243" s="10" t="str">
        <f>Revised_Data!D243</f>
        <v>M</v>
      </c>
      <c r="E243" s="10" t="str">
        <f>Revised_Data!E243</f>
        <v>Personal Loan</v>
      </c>
      <c r="F243" s="11">
        <f>Revised_Data!F243</f>
        <v>13000000</v>
      </c>
      <c r="G243" s="12" t="str">
        <f>Revised_Data!G243</f>
        <v>No</v>
      </c>
      <c r="H243" s="77">
        <f>Revised_Data!H243</f>
        <v>0.55302098974489988</v>
      </c>
      <c r="J243" s="74">
        <f>Parameters!$C$3</f>
        <v>7.0000000000000007E-2</v>
      </c>
      <c r="K243" s="74">
        <f>VLOOKUP(E243,Parameters!$B$5:$C$8,2,0)</f>
        <v>0.1</v>
      </c>
      <c r="L243" s="74">
        <f>IF(F243&lt;=Parameters!$A$10,Parameters!$C$10,IF(F243&lt;=Parameters!$A$11,Parameters!$C$11,Parameters!$C$11+INT((F243-Parameters!$A$11)/Parameters!$A$12)*Parameters!$C$12))</f>
        <v>8.0000000000000002E-3</v>
      </c>
      <c r="M243" s="74">
        <f>VLOOKUP(G243,Parameters!$B$14:$C$15,2,0)</f>
        <v>0</v>
      </c>
      <c r="N243" s="72">
        <f t="shared" si="25"/>
        <v>0.16200000000000001</v>
      </c>
      <c r="P243" s="9">
        <f t="shared" si="26"/>
        <v>2106000</v>
      </c>
      <c r="Q243" s="10" t="str">
        <f>VLOOKUP(E243,Parameters!$B$51:$C$54,2,0)</f>
        <v>Unsecured</v>
      </c>
      <c r="R243" s="50">
        <f>VLOOKUP(C243,Parameters!$E$4:$G$47,IF(D243="M",2,3),0)</f>
        <v>4.3579999999999997</v>
      </c>
      <c r="S243" s="11">
        <f t="shared" si="27"/>
        <v>56653.999999999993</v>
      </c>
      <c r="T243" s="12">
        <f>VLOOKUP(S243,Parameters!$B$40:$C$44,2,1)</f>
        <v>0.375</v>
      </c>
      <c r="U243" s="52">
        <f t="shared" si="28"/>
        <v>21245.249999999996</v>
      </c>
      <c r="V243" s="12">
        <f>LEFT(Parameters!$B$59,4)*VLOOKUP(Q243,Parameters!$B$61:$C$62,2,0)+MID(Parameters!$B$59,9,4)*ABS(H243)</f>
        <v>2.5530209897448999E-2</v>
      </c>
      <c r="W243" s="43">
        <f t="shared" si="29"/>
        <v>331892.72866683698</v>
      </c>
      <c r="Y243" s="74">
        <f>MAX(V243,IF(Q243="Unsecured",Parameters!$C$67,Parameters!$C$68))</f>
        <v>0.03</v>
      </c>
      <c r="Z243" s="43">
        <f t="shared" si="30"/>
        <v>390000</v>
      </c>
      <c r="AB243" s="74" t="str">
        <f t="shared" si="31"/>
        <v>OK</v>
      </c>
      <c r="AC243" s="43" t="str">
        <f t="shared" si="24"/>
        <v>OK</v>
      </c>
    </row>
    <row r="244" spans="2:29" x14ac:dyDescent="0.35">
      <c r="B244" s="15" t="str">
        <f>Revised_Data!B244</f>
        <v>MONTGOMERY</v>
      </c>
      <c r="C244" s="11">
        <f>Revised_Data!C244</f>
        <v>39</v>
      </c>
      <c r="D244" s="10" t="str">
        <f>Revised_Data!D244</f>
        <v>F</v>
      </c>
      <c r="E244" s="10" t="str">
        <f>Revised_Data!E244</f>
        <v>Education Loan</v>
      </c>
      <c r="F244" s="11">
        <f>Revised_Data!F244</f>
        <v>10000000</v>
      </c>
      <c r="G244" s="12" t="str">
        <f>Revised_Data!G244</f>
        <v>No</v>
      </c>
      <c r="H244" s="77">
        <f>Revised_Data!H244</f>
        <v>-0.1346783323087517</v>
      </c>
      <c r="J244" s="74">
        <f>Parameters!$C$3</f>
        <v>7.0000000000000007E-2</v>
      </c>
      <c r="K244" s="74">
        <f>VLOOKUP(E244,Parameters!$B$5:$C$8,2,0)</f>
        <v>0.08</v>
      </c>
      <c r="L244" s="74">
        <f>IF(F244&lt;=Parameters!$A$10,Parameters!$C$10,IF(F244&lt;=Parameters!$A$11,Parameters!$C$11,Parameters!$C$11+INT((F244-Parameters!$A$11)/Parameters!$A$12)*Parameters!$C$12))</f>
        <v>5.0000000000000001E-3</v>
      </c>
      <c r="M244" s="74">
        <f>VLOOKUP(G244,Parameters!$B$14:$C$15,2,0)</f>
        <v>0</v>
      </c>
      <c r="N244" s="72">
        <f t="shared" si="25"/>
        <v>0.14500000000000002</v>
      </c>
      <c r="P244" s="9">
        <f t="shared" si="26"/>
        <v>1450000.0000000002</v>
      </c>
      <c r="Q244" s="10" t="str">
        <f>VLOOKUP(E244,Parameters!$B$51:$C$54,2,0)</f>
        <v>Unsecured</v>
      </c>
      <c r="R244" s="50">
        <f>VLOOKUP(C244,Parameters!$E$4:$G$47,IF(D244="M",2,3),0)</f>
        <v>4.6929999999999996</v>
      </c>
      <c r="S244" s="11">
        <f t="shared" si="27"/>
        <v>46929.999999999993</v>
      </c>
      <c r="T244" s="12">
        <f>VLOOKUP(S244,Parameters!$B$40:$C$44,2,1)</f>
        <v>0.375</v>
      </c>
      <c r="U244" s="52">
        <f t="shared" si="28"/>
        <v>17598.749999999996</v>
      </c>
      <c r="V244" s="12">
        <f>LEFT(Parameters!$B$59,4)*VLOOKUP(Q244,Parameters!$B$61:$C$62,2,0)+MID(Parameters!$B$59,9,4)*ABS(H244)</f>
        <v>2.1346783323087516E-2</v>
      </c>
      <c r="W244" s="43">
        <f t="shared" si="29"/>
        <v>213467.83323087517</v>
      </c>
      <c r="Y244" s="74">
        <f>MAX(V244,IF(Q244="Unsecured",Parameters!$C$67,Parameters!$C$68))</f>
        <v>0.03</v>
      </c>
      <c r="Z244" s="43">
        <f t="shared" si="30"/>
        <v>300000</v>
      </c>
      <c r="AB244" s="74" t="str">
        <f t="shared" si="31"/>
        <v>OK</v>
      </c>
      <c r="AC244" s="43" t="str">
        <f t="shared" si="24"/>
        <v>OK</v>
      </c>
    </row>
    <row r="245" spans="2:29" x14ac:dyDescent="0.35">
      <c r="B245" s="15" t="str">
        <f>Revised_Data!B245</f>
        <v>MOORE</v>
      </c>
      <c r="C245" s="11">
        <f>Revised_Data!C245</f>
        <v>20</v>
      </c>
      <c r="D245" s="10" t="str">
        <f>Revised_Data!D245</f>
        <v>M</v>
      </c>
      <c r="E245" s="10" t="str">
        <f>Revised_Data!E245</f>
        <v>Personal Loan</v>
      </c>
      <c r="F245" s="11">
        <f>Revised_Data!F245</f>
        <v>13000000</v>
      </c>
      <c r="G245" s="12" t="str">
        <f>Revised_Data!G245</f>
        <v>No</v>
      </c>
      <c r="H245" s="77">
        <f>Revised_Data!H245</f>
        <v>8.4690657673332587E-2</v>
      </c>
      <c r="J245" s="74">
        <f>Parameters!$C$3</f>
        <v>7.0000000000000007E-2</v>
      </c>
      <c r="K245" s="74">
        <f>VLOOKUP(E245,Parameters!$B$5:$C$8,2,0)</f>
        <v>0.1</v>
      </c>
      <c r="L245" s="74">
        <f>IF(F245&lt;=Parameters!$A$10,Parameters!$C$10,IF(F245&lt;=Parameters!$A$11,Parameters!$C$11,Parameters!$C$11+INT((F245-Parameters!$A$11)/Parameters!$A$12)*Parameters!$C$12))</f>
        <v>8.0000000000000002E-3</v>
      </c>
      <c r="M245" s="74">
        <f>VLOOKUP(G245,Parameters!$B$14:$C$15,2,0)</f>
        <v>0</v>
      </c>
      <c r="N245" s="72">
        <f t="shared" si="25"/>
        <v>0.16200000000000001</v>
      </c>
      <c r="P245" s="9">
        <f t="shared" si="26"/>
        <v>2106000</v>
      </c>
      <c r="Q245" s="10" t="str">
        <f>VLOOKUP(E245,Parameters!$B$51:$C$54,2,0)</f>
        <v>Unsecured</v>
      </c>
      <c r="R245" s="50">
        <f>VLOOKUP(C245,Parameters!$E$4:$G$47,IF(D245="M",2,3),0)</f>
        <v>3.1619999999999999</v>
      </c>
      <c r="S245" s="11">
        <f t="shared" si="27"/>
        <v>41106</v>
      </c>
      <c r="T245" s="12">
        <f>VLOOKUP(S245,Parameters!$B$40:$C$44,2,1)</f>
        <v>0.375</v>
      </c>
      <c r="U245" s="52">
        <f t="shared" si="28"/>
        <v>15414.75</v>
      </c>
      <c r="V245" s="12">
        <f>LEFT(Parameters!$B$59,4)*VLOOKUP(Q245,Parameters!$B$61:$C$62,2,0)+MID(Parameters!$B$59,9,4)*ABS(H245)</f>
        <v>2.0846906576733326E-2</v>
      </c>
      <c r="W245" s="43">
        <f t="shared" si="29"/>
        <v>271009.78549753322</v>
      </c>
      <c r="Y245" s="74">
        <f>MAX(V245,IF(Q245="Unsecured",Parameters!$C$67,Parameters!$C$68))</f>
        <v>0.03</v>
      </c>
      <c r="Z245" s="43">
        <f t="shared" si="30"/>
        <v>390000</v>
      </c>
      <c r="AB245" s="74" t="str">
        <f t="shared" si="31"/>
        <v>OK</v>
      </c>
      <c r="AC245" s="43" t="str">
        <f t="shared" si="24"/>
        <v>OK</v>
      </c>
    </row>
    <row r="246" spans="2:29" x14ac:dyDescent="0.35">
      <c r="B246" s="15" t="str">
        <f>Revised_Data!B246</f>
        <v>MORALES</v>
      </c>
      <c r="C246" s="11">
        <f>Revised_Data!C246</f>
        <v>49</v>
      </c>
      <c r="D246" s="10" t="str">
        <f>Revised_Data!D246</f>
        <v>F</v>
      </c>
      <c r="E246" s="10" t="str">
        <f>Revised_Data!E246</f>
        <v>Home Loan</v>
      </c>
      <c r="F246" s="11">
        <f>Revised_Data!F246</f>
        <v>9000000</v>
      </c>
      <c r="G246" s="12" t="str">
        <f>Revised_Data!G246</f>
        <v>No</v>
      </c>
      <c r="H246" s="77">
        <f>Revised_Data!H246</f>
        <v>-1.7111915831690641</v>
      </c>
      <c r="J246" s="74">
        <f>Parameters!$C$3</f>
        <v>7.0000000000000007E-2</v>
      </c>
      <c r="K246" s="74">
        <f>VLOOKUP(E246,Parameters!$B$5:$C$8,2,0)</f>
        <v>0.04</v>
      </c>
      <c r="L246" s="74">
        <f>IF(F246&lt;=Parameters!$A$10,Parameters!$C$10,IF(F246&lt;=Parameters!$A$11,Parameters!$C$11,Parameters!$C$11+INT((F246-Parameters!$A$11)/Parameters!$A$12)*Parameters!$C$12))</f>
        <v>0</v>
      </c>
      <c r="M246" s="74">
        <f>VLOOKUP(G246,Parameters!$B$14:$C$15,2,0)</f>
        <v>0</v>
      </c>
      <c r="N246" s="72">
        <f t="shared" si="25"/>
        <v>0.11000000000000001</v>
      </c>
      <c r="P246" s="9">
        <f t="shared" si="26"/>
        <v>990000.00000000012</v>
      </c>
      <c r="Q246" s="10" t="str">
        <f>VLOOKUP(E246,Parameters!$B$51:$C$54,2,0)</f>
        <v>Secured</v>
      </c>
      <c r="R246" s="50">
        <f>VLOOKUP(C246,Parameters!$E$4:$G$47,IF(D246="M",2,3),0)</f>
        <v>6.0049999999999999</v>
      </c>
      <c r="S246" s="11">
        <f t="shared" si="27"/>
        <v>54045</v>
      </c>
      <c r="T246" s="12">
        <f>VLOOKUP(S246,Parameters!$B$40:$C$44,2,1)</f>
        <v>0.375</v>
      </c>
      <c r="U246" s="52">
        <f t="shared" si="28"/>
        <v>20266.875</v>
      </c>
      <c r="V246" s="12">
        <f>LEFT(Parameters!$B$59,4)*VLOOKUP(Q246,Parameters!$B$61:$C$62,2,0)+MID(Parameters!$B$59,9,4)*ABS(H246)</f>
        <v>2.711191583169064E-2</v>
      </c>
      <c r="W246" s="43">
        <f t="shared" si="29"/>
        <v>244007.24248521577</v>
      </c>
      <c r="Y246" s="74">
        <f>MAX(V246,IF(Q246="Unsecured",Parameters!$C$67,Parameters!$C$68))</f>
        <v>2.711191583169064E-2</v>
      </c>
      <c r="Z246" s="43">
        <f t="shared" si="30"/>
        <v>244007.24248521577</v>
      </c>
      <c r="AB246" s="74" t="str">
        <f t="shared" si="31"/>
        <v>OK</v>
      </c>
      <c r="AC246" s="43" t="str">
        <f t="shared" si="24"/>
        <v>OK</v>
      </c>
    </row>
    <row r="247" spans="2:29" x14ac:dyDescent="0.35">
      <c r="B247" s="15" t="str">
        <f>Revised_Data!B247</f>
        <v>MORAN</v>
      </c>
      <c r="C247" s="11">
        <f>Revised_Data!C247</f>
        <v>40</v>
      </c>
      <c r="D247" s="10" t="str">
        <f>Revised_Data!D247</f>
        <v>F</v>
      </c>
      <c r="E247" s="10" t="str">
        <f>Revised_Data!E247</f>
        <v>Home Loan</v>
      </c>
      <c r="F247" s="11">
        <f>Revised_Data!F247</f>
        <v>9000000</v>
      </c>
      <c r="G247" s="12" t="str">
        <f>Revised_Data!G247</f>
        <v>No</v>
      </c>
      <c r="H247" s="77">
        <f>Revised_Data!H247</f>
        <v>-0.73316340505020638</v>
      </c>
      <c r="J247" s="74">
        <f>Parameters!$C$3</f>
        <v>7.0000000000000007E-2</v>
      </c>
      <c r="K247" s="74">
        <f>VLOOKUP(E247,Parameters!$B$5:$C$8,2,0)</f>
        <v>0.04</v>
      </c>
      <c r="L247" s="74">
        <f>IF(F247&lt;=Parameters!$A$10,Parameters!$C$10,IF(F247&lt;=Parameters!$A$11,Parameters!$C$11,Parameters!$C$11+INT((F247-Parameters!$A$11)/Parameters!$A$12)*Parameters!$C$12))</f>
        <v>0</v>
      </c>
      <c r="M247" s="74">
        <f>VLOOKUP(G247,Parameters!$B$14:$C$15,2,0)</f>
        <v>0</v>
      </c>
      <c r="N247" s="72">
        <f t="shared" si="25"/>
        <v>0.11000000000000001</v>
      </c>
      <c r="P247" s="9">
        <f t="shared" si="26"/>
        <v>990000.00000000012</v>
      </c>
      <c r="Q247" s="10" t="str">
        <f>VLOOKUP(E247,Parameters!$B$51:$C$54,2,0)</f>
        <v>Secured</v>
      </c>
      <c r="R247" s="50">
        <f>VLOOKUP(C247,Parameters!$E$4:$G$47,IF(D247="M",2,3),0)</f>
        <v>4.8099999999999996</v>
      </c>
      <c r="S247" s="11">
        <f t="shared" si="27"/>
        <v>43290</v>
      </c>
      <c r="T247" s="12">
        <f>VLOOKUP(S247,Parameters!$B$40:$C$44,2,1)</f>
        <v>0.375</v>
      </c>
      <c r="U247" s="52">
        <f t="shared" si="28"/>
        <v>16233.75</v>
      </c>
      <c r="V247" s="12">
        <f>LEFT(Parameters!$B$59,4)*VLOOKUP(Q247,Parameters!$B$61:$C$62,2,0)+MID(Parameters!$B$59,9,4)*ABS(H247)</f>
        <v>1.7331634050502066E-2</v>
      </c>
      <c r="W247" s="43">
        <f t="shared" si="29"/>
        <v>155984.7064545186</v>
      </c>
      <c r="Y247" s="74">
        <f>MAX(V247,IF(Q247="Unsecured",Parameters!$C$67,Parameters!$C$68))</f>
        <v>1.7331634050502066E-2</v>
      </c>
      <c r="Z247" s="43">
        <f t="shared" si="30"/>
        <v>155984.7064545186</v>
      </c>
      <c r="AB247" s="74" t="str">
        <f t="shared" si="31"/>
        <v>OK</v>
      </c>
      <c r="AC247" s="43" t="str">
        <f t="shared" si="24"/>
        <v>OK</v>
      </c>
    </row>
    <row r="248" spans="2:29" x14ac:dyDescent="0.35">
      <c r="B248" s="15" t="str">
        <f>Revised_Data!B248</f>
        <v>MORENO</v>
      </c>
      <c r="C248" s="11">
        <f>Revised_Data!C248</f>
        <v>36</v>
      </c>
      <c r="D248" s="10" t="str">
        <f>Revised_Data!D248</f>
        <v>F</v>
      </c>
      <c r="E248" s="10" t="str">
        <f>Revised_Data!E248</f>
        <v>Vehicle Loan</v>
      </c>
      <c r="F248" s="11">
        <f>Revised_Data!F248</f>
        <v>10000000</v>
      </c>
      <c r="G248" s="12" t="str">
        <f>Revised_Data!G248</f>
        <v>No</v>
      </c>
      <c r="H248" s="77">
        <f>Revised_Data!H248</f>
        <v>0.35610202634844762</v>
      </c>
      <c r="J248" s="74">
        <f>Parameters!$C$3</f>
        <v>7.0000000000000007E-2</v>
      </c>
      <c r="K248" s="74">
        <f>VLOOKUP(E248,Parameters!$B$5:$C$8,2,0)</f>
        <v>0.06</v>
      </c>
      <c r="L248" s="74">
        <f>IF(F248&lt;=Parameters!$A$10,Parameters!$C$10,IF(F248&lt;=Parameters!$A$11,Parameters!$C$11,Parameters!$C$11+INT((F248-Parameters!$A$11)/Parameters!$A$12)*Parameters!$C$12))</f>
        <v>5.0000000000000001E-3</v>
      </c>
      <c r="M248" s="74">
        <f>VLOOKUP(G248,Parameters!$B$14:$C$15,2,0)</f>
        <v>0</v>
      </c>
      <c r="N248" s="72">
        <f t="shared" si="25"/>
        <v>0.125</v>
      </c>
      <c r="P248" s="9">
        <f t="shared" si="26"/>
        <v>1250000</v>
      </c>
      <c r="Q248" s="10" t="str">
        <f>VLOOKUP(E248,Parameters!$B$51:$C$54,2,0)</f>
        <v>Secured</v>
      </c>
      <c r="R248" s="50">
        <f>VLOOKUP(C248,Parameters!$E$4:$G$47,IF(D248="M",2,3),0)</f>
        <v>4.3579999999999997</v>
      </c>
      <c r="S248" s="11">
        <f t="shared" si="27"/>
        <v>43580</v>
      </c>
      <c r="T248" s="12">
        <f>VLOOKUP(S248,Parameters!$B$40:$C$44,2,1)</f>
        <v>0.375</v>
      </c>
      <c r="U248" s="52">
        <f t="shared" si="28"/>
        <v>16342.5</v>
      </c>
      <c r="V248" s="12">
        <f>LEFT(Parameters!$B$59,4)*VLOOKUP(Q248,Parameters!$B$61:$C$62,2,0)+MID(Parameters!$B$59,9,4)*ABS(H248)</f>
        <v>1.3561020263484477E-2</v>
      </c>
      <c r="W248" s="43">
        <f t="shared" si="29"/>
        <v>135610.20263484478</v>
      </c>
      <c r="Y248" s="74">
        <f>MAX(V248,IF(Q248="Unsecured",Parameters!$C$67,Parameters!$C$68))</f>
        <v>1.4999999999999999E-2</v>
      </c>
      <c r="Z248" s="43">
        <f t="shared" si="30"/>
        <v>150000</v>
      </c>
      <c r="AB248" s="74" t="str">
        <f t="shared" si="31"/>
        <v>OK</v>
      </c>
      <c r="AC248" s="43" t="str">
        <f t="shared" si="24"/>
        <v>OK</v>
      </c>
    </row>
    <row r="249" spans="2:29" x14ac:dyDescent="0.35">
      <c r="B249" s="15" t="str">
        <f>Revised_Data!B249</f>
        <v>MORGAN</v>
      </c>
      <c r="C249" s="11">
        <f>Revised_Data!C249</f>
        <v>25</v>
      </c>
      <c r="D249" s="10" t="str">
        <f>Revised_Data!D249</f>
        <v>F</v>
      </c>
      <c r="E249" s="10" t="str">
        <f>Revised_Data!E249</f>
        <v>Education Loan</v>
      </c>
      <c r="F249" s="11">
        <f>Revised_Data!F249</f>
        <v>9000000</v>
      </c>
      <c r="G249" s="12" t="str">
        <f>Revised_Data!G249</f>
        <v>No</v>
      </c>
      <c r="H249" s="77">
        <f>Revised_Data!H249</f>
        <v>1.1198362998969504</v>
      </c>
      <c r="J249" s="74">
        <f>Parameters!$C$3</f>
        <v>7.0000000000000007E-2</v>
      </c>
      <c r="K249" s="74">
        <f>VLOOKUP(E249,Parameters!$B$5:$C$8,2,0)</f>
        <v>0.08</v>
      </c>
      <c r="L249" s="74">
        <f>IF(F249&lt;=Parameters!$A$10,Parameters!$C$10,IF(F249&lt;=Parameters!$A$11,Parameters!$C$11,Parameters!$C$11+INT((F249-Parameters!$A$11)/Parameters!$A$12)*Parameters!$C$12))</f>
        <v>0</v>
      </c>
      <c r="M249" s="74">
        <f>VLOOKUP(G249,Parameters!$B$14:$C$15,2,0)</f>
        <v>0</v>
      </c>
      <c r="N249" s="72">
        <f t="shared" si="25"/>
        <v>0.15000000000000002</v>
      </c>
      <c r="P249" s="9">
        <f t="shared" si="26"/>
        <v>1350000.0000000002</v>
      </c>
      <c r="Q249" s="10" t="str">
        <f>VLOOKUP(E249,Parameters!$B$51:$C$54,2,0)</f>
        <v>Unsecured</v>
      </c>
      <c r="R249" s="50">
        <f>VLOOKUP(C249,Parameters!$E$4:$G$47,IF(D249="M",2,3),0)</f>
        <v>3.3220000000000001</v>
      </c>
      <c r="S249" s="11">
        <f t="shared" si="27"/>
        <v>29898</v>
      </c>
      <c r="T249" s="12">
        <f>VLOOKUP(S249,Parameters!$B$40:$C$44,2,1)</f>
        <v>0.4</v>
      </c>
      <c r="U249" s="52">
        <f t="shared" si="28"/>
        <v>11959.2</v>
      </c>
      <c r="V249" s="12">
        <f>LEFT(Parameters!$B$59,4)*VLOOKUP(Q249,Parameters!$B$61:$C$62,2,0)+MID(Parameters!$B$59,9,4)*ABS(H249)</f>
        <v>3.1198362998969505E-2</v>
      </c>
      <c r="W249" s="43">
        <f t="shared" si="29"/>
        <v>280785.26699072553</v>
      </c>
      <c r="Y249" s="74">
        <f>MAX(V249,IF(Q249="Unsecured",Parameters!$C$67,Parameters!$C$68))</f>
        <v>3.1198362998969505E-2</v>
      </c>
      <c r="Z249" s="43">
        <f t="shared" si="30"/>
        <v>280785.26699072553</v>
      </c>
      <c r="AB249" s="74" t="str">
        <f t="shared" si="31"/>
        <v>OK</v>
      </c>
      <c r="AC249" s="43" t="str">
        <f t="shared" si="24"/>
        <v>OK</v>
      </c>
    </row>
    <row r="250" spans="2:29" x14ac:dyDescent="0.35">
      <c r="B250" s="15" t="str">
        <f>Revised_Data!B250</f>
        <v>MORRIS</v>
      </c>
      <c r="C250" s="11">
        <f>Revised_Data!C250</f>
        <v>21</v>
      </c>
      <c r="D250" s="10" t="str">
        <f>Revised_Data!D250</f>
        <v>M</v>
      </c>
      <c r="E250" s="10" t="str">
        <f>Revised_Data!E250</f>
        <v>Education Loan</v>
      </c>
      <c r="F250" s="11">
        <f>Revised_Data!F250</f>
        <v>8000000</v>
      </c>
      <c r="G250" s="12" t="str">
        <f>Revised_Data!G250</f>
        <v>No</v>
      </c>
      <c r="H250" s="77">
        <f>Revised_Data!H250</f>
        <v>-1.406017699183113</v>
      </c>
      <c r="J250" s="74">
        <f>Parameters!$C$3</f>
        <v>7.0000000000000007E-2</v>
      </c>
      <c r="K250" s="74">
        <f>VLOOKUP(E250,Parameters!$B$5:$C$8,2,0)</f>
        <v>0.08</v>
      </c>
      <c r="L250" s="74">
        <f>IF(F250&lt;=Parameters!$A$10,Parameters!$C$10,IF(F250&lt;=Parameters!$A$11,Parameters!$C$11,Parameters!$C$11+INT((F250-Parameters!$A$11)/Parameters!$A$12)*Parameters!$C$12))</f>
        <v>0</v>
      </c>
      <c r="M250" s="74">
        <f>VLOOKUP(G250,Parameters!$B$14:$C$15,2,0)</f>
        <v>0</v>
      </c>
      <c r="N250" s="72">
        <f t="shared" si="25"/>
        <v>0.15000000000000002</v>
      </c>
      <c r="P250" s="9">
        <f t="shared" si="26"/>
        <v>1200000.0000000002</v>
      </c>
      <c r="Q250" s="10" t="str">
        <f>VLOOKUP(E250,Parameters!$B$51:$C$54,2,0)</f>
        <v>Unsecured</v>
      </c>
      <c r="R250" s="50">
        <f>VLOOKUP(C250,Parameters!$E$4:$G$47,IF(D250="M",2,3),0)</f>
        <v>3.2410000000000001</v>
      </c>
      <c r="S250" s="11">
        <f t="shared" si="27"/>
        <v>25928</v>
      </c>
      <c r="T250" s="12">
        <f>VLOOKUP(S250,Parameters!$B$40:$C$44,2,1)</f>
        <v>0.4</v>
      </c>
      <c r="U250" s="52">
        <f t="shared" si="28"/>
        <v>10371.200000000001</v>
      </c>
      <c r="V250" s="12">
        <f>LEFT(Parameters!$B$59,4)*VLOOKUP(Q250,Parameters!$B$61:$C$62,2,0)+MID(Parameters!$B$59,9,4)*ABS(H250)</f>
        <v>3.4060176991831129E-2</v>
      </c>
      <c r="W250" s="43">
        <f t="shared" si="29"/>
        <v>272481.41593464901</v>
      </c>
      <c r="Y250" s="74">
        <f>MAX(V250,IF(Q250="Unsecured",Parameters!$C$67,Parameters!$C$68))</f>
        <v>3.4060176991831129E-2</v>
      </c>
      <c r="Z250" s="43">
        <f t="shared" si="30"/>
        <v>272481.41593464901</v>
      </c>
      <c r="AB250" s="74" t="str">
        <f t="shared" si="31"/>
        <v>OK</v>
      </c>
      <c r="AC250" s="43" t="str">
        <f t="shared" si="24"/>
        <v>OK</v>
      </c>
    </row>
    <row r="251" spans="2:29" x14ac:dyDescent="0.35">
      <c r="B251" s="15" t="str">
        <f>Revised_Data!B251</f>
        <v>MORRISON</v>
      </c>
      <c r="C251" s="11">
        <f>Revised_Data!C251</f>
        <v>27</v>
      </c>
      <c r="D251" s="10" t="str">
        <f>Revised_Data!D251</f>
        <v>M</v>
      </c>
      <c r="E251" s="10" t="str">
        <f>Revised_Data!E251</f>
        <v>Education Loan</v>
      </c>
      <c r="F251" s="11">
        <f>Revised_Data!F251</f>
        <v>9000000</v>
      </c>
      <c r="G251" s="12" t="str">
        <f>Revised_Data!G251</f>
        <v>No</v>
      </c>
      <c r="H251" s="77">
        <f>Revised_Data!H251</f>
        <v>-0.2236557369741099</v>
      </c>
      <c r="J251" s="74">
        <f>Parameters!$C$3</f>
        <v>7.0000000000000007E-2</v>
      </c>
      <c r="K251" s="74">
        <f>VLOOKUP(E251,Parameters!$B$5:$C$8,2,0)</f>
        <v>0.08</v>
      </c>
      <c r="L251" s="74">
        <f>IF(F251&lt;=Parameters!$A$10,Parameters!$C$10,IF(F251&lt;=Parameters!$A$11,Parameters!$C$11,Parameters!$C$11+INT((F251-Parameters!$A$11)/Parameters!$A$12)*Parameters!$C$12))</f>
        <v>0</v>
      </c>
      <c r="M251" s="74">
        <f>VLOOKUP(G251,Parameters!$B$14:$C$15,2,0)</f>
        <v>0</v>
      </c>
      <c r="N251" s="72">
        <f t="shared" si="25"/>
        <v>0.15000000000000002</v>
      </c>
      <c r="P251" s="9">
        <f t="shared" si="26"/>
        <v>1350000.0000000002</v>
      </c>
      <c r="Q251" s="10" t="str">
        <f>VLOOKUP(E251,Parameters!$B$51:$C$54,2,0)</f>
        <v>Unsecured</v>
      </c>
      <c r="R251" s="50">
        <f>VLOOKUP(C251,Parameters!$E$4:$G$47,IF(D251="M",2,3),0)</f>
        <v>3.758</v>
      </c>
      <c r="S251" s="11">
        <f t="shared" si="27"/>
        <v>33822</v>
      </c>
      <c r="T251" s="12">
        <f>VLOOKUP(S251,Parameters!$B$40:$C$44,2,1)</f>
        <v>0.375</v>
      </c>
      <c r="U251" s="52">
        <f t="shared" si="28"/>
        <v>12683.25</v>
      </c>
      <c r="V251" s="12">
        <f>LEFT(Parameters!$B$59,4)*VLOOKUP(Q251,Parameters!$B$61:$C$62,2,0)+MID(Parameters!$B$59,9,4)*ABS(H251)</f>
        <v>2.2236557369741099E-2</v>
      </c>
      <c r="W251" s="43">
        <f t="shared" si="29"/>
        <v>200129.0163276699</v>
      </c>
      <c r="Y251" s="74">
        <f>MAX(V251,IF(Q251="Unsecured",Parameters!$C$67,Parameters!$C$68))</f>
        <v>0.03</v>
      </c>
      <c r="Z251" s="43">
        <f t="shared" si="30"/>
        <v>270000</v>
      </c>
      <c r="AB251" s="74" t="str">
        <f t="shared" si="31"/>
        <v>OK</v>
      </c>
      <c r="AC251" s="43" t="str">
        <f t="shared" si="24"/>
        <v>OK</v>
      </c>
    </row>
    <row r="252" spans="2:29" x14ac:dyDescent="0.35">
      <c r="B252" s="15" t="str">
        <f>Revised_Data!B252</f>
        <v>MUNOZ</v>
      </c>
      <c r="C252" s="11">
        <f>Revised_Data!C252</f>
        <v>51</v>
      </c>
      <c r="D252" s="10" t="str">
        <f>Revised_Data!D252</f>
        <v>F</v>
      </c>
      <c r="E252" s="10" t="str">
        <f>Revised_Data!E252</f>
        <v>Home Loan</v>
      </c>
      <c r="F252" s="11">
        <f>Revised_Data!F252</f>
        <v>9000000</v>
      </c>
      <c r="G252" s="12" t="str">
        <f>Revised_Data!G252</f>
        <v>No</v>
      </c>
      <c r="H252" s="77">
        <f>Revised_Data!H252</f>
        <v>1.0795969476957414</v>
      </c>
      <c r="J252" s="74">
        <f>Parameters!$C$3</f>
        <v>7.0000000000000007E-2</v>
      </c>
      <c r="K252" s="74">
        <f>VLOOKUP(E252,Parameters!$B$5:$C$8,2,0)</f>
        <v>0.04</v>
      </c>
      <c r="L252" s="74">
        <f>IF(F252&lt;=Parameters!$A$10,Parameters!$C$10,IF(F252&lt;=Parameters!$A$11,Parameters!$C$11,Parameters!$C$11+INT((F252-Parameters!$A$11)/Parameters!$A$12)*Parameters!$C$12))</f>
        <v>0</v>
      </c>
      <c r="M252" s="74">
        <f>VLOOKUP(G252,Parameters!$B$14:$C$15,2,0)</f>
        <v>0</v>
      </c>
      <c r="N252" s="72">
        <f t="shared" si="25"/>
        <v>0.11000000000000001</v>
      </c>
      <c r="P252" s="9">
        <f t="shared" si="26"/>
        <v>990000.00000000012</v>
      </c>
      <c r="Q252" s="10" t="str">
        <f>VLOOKUP(E252,Parameters!$B$51:$C$54,2,0)</f>
        <v>Secured</v>
      </c>
      <c r="R252" s="50">
        <f>VLOOKUP(C252,Parameters!$E$4:$G$47,IF(D252="M",2,3),0)</f>
        <v>6.3090000000000002</v>
      </c>
      <c r="S252" s="11">
        <f t="shared" si="27"/>
        <v>56781</v>
      </c>
      <c r="T252" s="12">
        <f>VLOOKUP(S252,Parameters!$B$40:$C$44,2,1)</f>
        <v>0.375</v>
      </c>
      <c r="U252" s="52">
        <f t="shared" si="28"/>
        <v>21292.875</v>
      </c>
      <c r="V252" s="12">
        <f>LEFT(Parameters!$B$59,4)*VLOOKUP(Q252,Parameters!$B$61:$C$62,2,0)+MID(Parameters!$B$59,9,4)*ABS(H252)</f>
        <v>2.0795969476957415E-2</v>
      </c>
      <c r="W252" s="43">
        <f t="shared" si="29"/>
        <v>187163.72529261673</v>
      </c>
      <c r="Y252" s="74">
        <f>MAX(V252,IF(Q252="Unsecured",Parameters!$C$67,Parameters!$C$68))</f>
        <v>2.0795969476957415E-2</v>
      </c>
      <c r="Z252" s="43">
        <f t="shared" si="30"/>
        <v>187163.72529261673</v>
      </c>
      <c r="AB252" s="74" t="str">
        <f t="shared" si="31"/>
        <v>OK</v>
      </c>
      <c r="AC252" s="43" t="str">
        <f t="shared" si="24"/>
        <v>OK</v>
      </c>
    </row>
    <row r="253" spans="2:29" x14ac:dyDescent="0.35">
      <c r="B253" s="15" t="str">
        <f>Revised_Data!B253</f>
        <v>MURPHY</v>
      </c>
      <c r="C253" s="11">
        <f>Revised_Data!C253</f>
        <v>41</v>
      </c>
      <c r="D253" s="10" t="str">
        <f>Revised_Data!D253</f>
        <v>F</v>
      </c>
      <c r="E253" s="10" t="str">
        <f>Revised_Data!E253</f>
        <v>Vehicle Loan</v>
      </c>
      <c r="F253" s="11">
        <f>Revised_Data!F253</f>
        <v>13000000</v>
      </c>
      <c r="G253" s="12" t="str">
        <f>Revised_Data!G253</f>
        <v>No</v>
      </c>
      <c r="H253" s="77">
        <f>Revised_Data!H253</f>
        <v>-1.4906976256412763</v>
      </c>
      <c r="J253" s="74">
        <f>Parameters!$C$3</f>
        <v>7.0000000000000007E-2</v>
      </c>
      <c r="K253" s="74">
        <f>VLOOKUP(E253,Parameters!$B$5:$C$8,2,0)</f>
        <v>0.06</v>
      </c>
      <c r="L253" s="74">
        <f>IF(F253&lt;=Parameters!$A$10,Parameters!$C$10,IF(F253&lt;=Parameters!$A$11,Parameters!$C$11,Parameters!$C$11+INT((F253-Parameters!$A$11)/Parameters!$A$12)*Parameters!$C$12))</f>
        <v>8.0000000000000002E-3</v>
      </c>
      <c r="M253" s="74">
        <f>VLOOKUP(G253,Parameters!$B$14:$C$15,2,0)</f>
        <v>0</v>
      </c>
      <c r="N253" s="72">
        <f t="shared" si="25"/>
        <v>0.122</v>
      </c>
      <c r="P253" s="9">
        <f t="shared" si="26"/>
        <v>1586000</v>
      </c>
      <c r="Q253" s="10" t="str">
        <f>VLOOKUP(E253,Parameters!$B$51:$C$54,2,0)</f>
        <v>Secured</v>
      </c>
      <c r="R253" s="50">
        <f>VLOOKUP(C253,Parameters!$E$4:$G$47,IF(D253="M",2,3),0)</f>
        <v>4.93</v>
      </c>
      <c r="S253" s="11">
        <f t="shared" si="27"/>
        <v>64090</v>
      </c>
      <c r="T253" s="12">
        <f>VLOOKUP(S253,Parameters!$B$40:$C$44,2,1)</f>
        <v>0.35</v>
      </c>
      <c r="U253" s="52">
        <f t="shared" si="28"/>
        <v>22431.5</v>
      </c>
      <c r="V253" s="12">
        <f>LEFT(Parameters!$B$59,4)*VLOOKUP(Q253,Parameters!$B$61:$C$62,2,0)+MID(Parameters!$B$59,9,4)*ABS(H253)</f>
        <v>2.4906976256412763E-2</v>
      </c>
      <c r="W253" s="43">
        <f t="shared" si="29"/>
        <v>323790.69133336592</v>
      </c>
      <c r="Y253" s="74">
        <f>MAX(V253,IF(Q253="Unsecured",Parameters!$C$67,Parameters!$C$68))</f>
        <v>2.4906976256412763E-2</v>
      </c>
      <c r="Z253" s="43">
        <f t="shared" si="30"/>
        <v>323790.69133336592</v>
      </c>
      <c r="AB253" s="74" t="str">
        <f t="shared" si="31"/>
        <v>OK</v>
      </c>
      <c r="AC253" s="43" t="str">
        <f t="shared" si="24"/>
        <v>OK</v>
      </c>
    </row>
    <row r="254" spans="2:29" x14ac:dyDescent="0.35">
      <c r="B254" s="15" t="str">
        <f>Revised_Data!B254</f>
        <v>MURRAY</v>
      </c>
      <c r="C254" s="11">
        <f>Revised_Data!C254</f>
        <v>25</v>
      </c>
      <c r="D254" s="10" t="str">
        <f>Revised_Data!D254</f>
        <v>M</v>
      </c>
      <c r="E254" s="10" t="str">
        <f>Revised_Data!E254</f>
        <v>Personal Loan</v>
      </c>
      <c r="F254" s="11">
        <f>Revised_Data!F254</f>
        <v>11000000</v>
      </c>
      <c r="G254" s="12" t="str">
        <f>Revised_Data!G254</f>
        <v>No</v>
      </c>
      <c r="H254" s="77">
        <f>Revised_Data!H254</f>
        <v>0.48199073818415067</v>
      </c>
      <c r="J254" s="74">
        <f>Parameters!$C$3</f>
        <v>7.0000000000000007E-2</v>
      </c>
      <c r="K254" s="74">
        <f>VLOOKUP(E254,Parameters!$B$5:$C$8,2,0)</f>
        <v>0.1</v>
      </c>
      <c r="L254" s="74">
        <f>IF(F254&lt;=Parameters!$A$10,Parameters!$C$10,IF(F254&lt;=Parameters!$A$11,Parameters!$C$11,Parameters!$C$11+INT((F254-Parameters!$A$11)/Parameters!$A$12)*Parameters!$C$12))</f>
        <v>6.0000000000000001E-3</v>
      </c>
      <c r="M254" s="74">
        <f>VLOOKUP(G254,Parameters!$B$14:$C$15,2,0)</f>
        <v>0</v>
      </c>
      <c r="N254" s="72">
        <f t="shared" si="25"/>
        <v>0.16400000000000001</v>
      </c>
      <c r="P254" s="9">
        <f t="shared" si="26"/>
        <v>1804000</v>
      </c>
      <c r="Q254" s="10" t="str">
        <f>VLOOKUP(E254,Parameters!$B$51:$C$54,2,0)</f>
        <v>Unsecured</v>
      </c>
      <c r="R254" s="50">
        <f>VLOOKUP(C254,Parameters!$E$4:$G$47,IF(D254="M",2,3),0)</f>
        <v>3.577</v>
      </c>
      <c r="S254" s="11">
        <f t="shared" si="27"/>
        <v>39347</v>
      </c>
      <c r="T254" s="12">
        <f>VLOOKUP(S254,Parameters!$B$40:$C$44,2,1)</f>
        <v>0.375</v>
      </c>
      <c r="U254" s="52">
        <f t="shared" si="28"/>
        <v>14755.125</v>
      </c>
      <c r="V254" s="12">
        <f>LEFT(Parameters!$B$59,4)*VLOOKUP(Q254,Parameters!$B$61:$C$62,2,0)+MID(Parameters!$B$59,9,4)*ABS(H254)</f>
        <v>2.4819907381841508E-2</v>
      </c>
      <c r="W254" s="43">
        <f t="shared" si="29"/>
        <v>273018.98120025662</v>
      </c>
      <c r="Y254" s="74">
        <f>MAX(V254,IF(Q254="Unsecured",Parameters!$C$67,Parameters!$C$68))</f>
        <v>0.03</v>
      </c>
      <c r="Z254" s="43">
        <f t="shared" si="30"/>
        <v>330000</v>
      </c>
      <c r="AB254" s="74" t="str">
        <f t="shared" si="31"/>
        <v>OK</v>
      </c>
      <c r="AC254" s="43" t="str">
        <f t="shared" si="24"/>
        <v>OK</v>
      </c>
    </row>
    <row r="255" spans="2:29" x14ac:dyDescent="0.35">
      <c r="B255" s="15" t="str">
        <f>Revised_Data!B255</f>
        <v>MYERS</v>
      </c>
      <c r="C255" s="11">
        <f>Revised_Data!C255</f>
        <v>31</v>
      </c>
      <c r="D255" s="10" t="str">
        <f>Revised_Data!D255</f>
        <v>F</v>
      </c>
      <c r="E255" s="10" t="str">
        <f>Revised_Data!E255</f>
        <v>Personal Loan</v>
      </c>
      <c r="F255" s="11">
        <f>Revised_Data!F255</f>
        <v>10000000</v>
      </c>
      <c r="G255" s="12" t="str">
        <f>Revised_Data!G255</f>
        <v>No</v>
      </c>
      <c r="H255" s="77">
        <f>Revised_Data!H255</f>
        <v>-0.74473223800007737</v>
      </c>
      <c r="J255" s="74">
        <f>Parameters!$C$3</f>
        <v>7.0000000000000007E-2</v>
      </c>
      <c r="K255" s="74">
        <f>VLOOKUP(E255,Parameters!$B$5:$C$8,2,0)</f>
        <v>0.1</v>
      </c>
      <c r="L255" s="74">
        <f>IF(F255&lt;=Parameters!$A$10,Parameters!$C$10,IF(F255&lt;=Parameters!$A$11,Parameters!$C$11,Parameters!$C$11+INT((F255-Parameters!$A$11)/Parameters!$A$12)*Parameters!$C$12))</f>
        <v>5.0000000000000001E-3</v>
      </c>
      <c r="M255" s="74">
        <f>VLOOKUP(G255,Parameters!$B$14:$C$15,2,0)</f>
        <v>0</v>
      </c>
      <c r="N255" s="72">
        <f t="shared" si="25"/>
        <v>0.16500000000000001</v>
      </c>
      <c r="P255" s="9">
        <f t="shared" si="26"/>
        <v>1650000</v>
      </c>
      <c r="Q255" s="10" t="str">
        <f>VLOOKUP(E255,Parameters!$B$51:$C$54,2,0)</f>
        <v>Unsecured</v>
      </c>
      <c r="R255" s="50">
        <f>VLOOKUP(C255,Parameters!$E$4:$G$47,IF(D255="M",2,3),0)</f>
        <v>3.8519499999999995</v>
      </c>
      <c r="S255" s="11">
        <f t="shared" si="27"/>
        <v>38519.499999999993</v>
      </c>
      <c r="T255" s="12">
        <f>VLOOKUP(S255,Parameters!$B$40:$C$44,2,1)</f>
        <v>0.375</v>
      </c>
      <c r="U255" s="52">
        <f t="shared" si="28"/>
        <v>14444.812499999996</v>
      </c>
      <c r="V255" s="12">
        <f>LEFT(Parameters!$B$59,4)*VLOOKUP(Q255,Parameters!$B$61:$C$62,2,0)+MID(Parameters!$B$59,9,4)*ABS(H255)</f>
        <v>2.7447322380000774E-2</v>
      </c>
      <c r="W255" s="43">
        <f t="shared" si="29"/>
        <v>274473.22380000772</v>
      </c>
      <c r="Y255" s="74">
        <f>MAX(V255,IF(Q255="Unsecured",Parameters!$C$67,Parameters!$C$68))</f>
        <v>0.03</v>
      </c>
      <c r="Z255" s="43">
        <f t="shared" si="30"/>
        <v>300000</v>
      </c>
      <c r="AB255" s="74" t="str">
        <f t="shared" si="31"/>
        <v>OK</v>
      </c>
      <c r="AC255" s="43" t="str">
        <f t="shared" si="24"/>
        <v>OK</v>
      </c>
    </row>
    <row r="256" spans="2:29" x14ac:dyDescent="0.35">
      <c r="B256" s="15" t="str">
        <f>Revised_Data!B256</f>
        <v>NAVARRO</v>
      </c>
      <c r="C256" s="11">
        <f>Revised_Data!C256</f>
        <v>52</v>
      </c>
      <c r="D256" s="10" t="str">
        <f>Revised_Data!D256</f>
        <v>F</v>
      </c>
      <c r="E256" s="10" t="str">
        <f>Revised_Data!E256</f>
        <v>Vehicle Loan</v>
      </c>
      <c r="F256" s="11">
        <f>Revised_Data!F256</f>
        <v>12000000</v>
      </c>
      <c r="G256" s="12" t="str">
        <f>Revised_Data!G256</f>
        <v>No</v>
      </c>
      <c r="H256" s="77">
        <f>Revised_Data!H256</f>
        <v>-0.25895259419910899</v>
      </c>
      <c r="J256" s="74">
        <f>Parameters!$C$3</f>
        <v>7.0000000000000007E-2</v>
      </c>
      <c r="K256" s="74">
        <f>VLOOKUP(E256,Parameters!$B$5:$C$8,2,0)</f>
        <v>0.06</v>
      </c>
      <c r="L256" s="74">
        <f>IF(F256&lt;=Parameters!$A$10,Parameters!$C$10,IF(F256&lt;=Parameters!$A$11,Parameters!$C$11,Parameters!$C$11+INT((F256-Parameters!$A$11)/Parameters!$A$12)*Parameters!$C$12))</f>
        <v>7.0000000000000001E-3</v>
      </c>
      <c r="M256" s="74">
        <f>VLOOKUP(G256,Parameters!$B$14:$C$15,2,0)</f>
        <v>0</v>
      </c>
      <c r="N256" s="72">
        <f t="shared" si="25"/>
        <v>0.123</v>
      </c>
      <c r="P256" s="9">
        <f t="shared" si="26"/>
        <v>1476000</v>
      </c>
      <c r="Q256" s="10" t="str">
        <f>VLOOKUP(E256,Parameters!$B$51:$C$54,2,0)</f>
        <v>Secured</v>
      </c>
      <c r="R256" s="50">
        <f>VLOOKUP(C256,Parameters!$E$4:$G$47,IF(D256="M",2,3),0)</f>
        <v>6.4669999999999996</v>
      </c>
      <c r="S256" s="11">
        <f t="shared" si="27"/>
        <v>77604</v>
      </c>
      <c r="T256" s="12">
        <f>VLOOKUP(S256,Parameters!$B$40:$C$44,2,1)</f>
        <v>0.35</v>
      </c>
      <c r="U256" s="52">
        <f t="shared" si="28"/>
        <v>27161.399999999998</v>
      </c>
      <c r="V256" s="12">
        <f>LEFT(Parameters!$B$59,4)*VLOOKUP(Q256,Parameters!$B$61:$C$62,2,0)+MID(Parameters!$B$59,9,4)*ABS(H256)</f>
        <v>1.258952594199109E-2</v>
      </c>
      <c r="W256" s="43">
        <f t="shared" si="29"/>
        <v>151074.31130389308</v>
      </c>
      <c r="Y256" s="74">
        <f>MAX(V256,IF(Q256="Unsecured",Parameters!$C$67,Parameters!$C$68))</f>
        <v>1.4999999999999999E-2</v>
      </c>
      <c r="Z256" s="43">
        <f t="shared" si="30"/>
        <v>180000</v>
      </c>
      <c r="AB256" s="74" t="str">
        <f t="shared" si="31"/>
        <v>OK</v>
      </c>
      <c r="AC256" s="43" t="str">
        <f t="shared" si="24"/>
        <v>OK</v>
      </c>
    </row>
    <row r="257" spans="2:29" x14ac:dyDescent="0.35">
      <c r="B257" s="15" t="str">
        <f>Revised_Data!B257</f>
        <v>NEAL</v>
      </c>
      <c r="C257" s="11">
        <f>Revised_Data!C257</f>
        <v>30</v>
      </c>
      <c r="D257" s="10" t="str">
        <f>Revised_Data!D257</f>
        <v>M</v>
      </c>
      <c r="E257" s="10" t="str">
        <f>Revised_Data!E257</f>
        <v>Vehicle Loan</v>
      </c>
      <c r="F257" s="11">
        <f>Revised_Data!F257</f>
        <v>10000000</v>
      </c>
      <c r="G257" s="12" t="str">
        <f>Revised_Data!G257</f>
        <v>No</v>
      </c>
      <c r="H257" s="77">
        <f>Revised_Data!H257</f>
        <v>1.2573324920346884</v>
      </c>
      <c r="J257" s="74">
        <f>Parameters!$C$3</f>
        <v>7.0000000000000007E-2</v>
      </c>
      <c r="K257" s="74">
        <f>VLOOKUP(E257,Parameters!$B$5:$C$8,2,0)</f>
        <v>0.06</v>
      </c>
      <c r="L257" s="74">
        <f>IF(F257&lt;=Parameters!$A$10,Parameters!$C$10,IF(F257&lt;=Parameters!$A$11,Parameters!$C$11,Parameters!$C$11+INT((F257-Parameters!$A$11)/Parameters!$A$12)*Parameters!$C$12))</f>
        <v>5.0000000000000001E-3</v>
      </c>
      <c r="M257" s="74">
        <f>VLOOKUP(G257,Parameters!$B$14:$C$15,2,0)</f>
        <v>0</v>
      </c>
      <c r="N257" s="72">
        <f t="shared" si="25"/>
        <v>0.125</v>
      </c>
      <c r="P257" s="9">
        <f t="shared" si="26"/>
        <v>1250000</v>
      </c>
      <c r="Q257" s="10" t="str">
        <f>VLOOKUP(E257,Parameters!$B$51:$C$54,2,0)</f>
        <v>Secured</v>
      </c>
      <c r="R257" s="50">
        <f>VLOOKUP(C257,Parameters!$E$4:$G$47,IF(D257="M",2,3),0)</f>
        <v>4.0469999999999997</v>
      </c>
      <c r="S257" s="11">
        <f t="shared" si="27"/>
        <v>40470</v>
      </c>
      <c r="T257" s="12">
        <f>VLOOKUP(S257,Parameters!$B$40:$C$44,2,1)</f>
        <v>0.375</v>
      </c>
      <c r="U257" s="52">
        <f t="shared" si="28"/>
        <v>15176.25</v>
      </c>
      <c r="V257" s="12">
        <f>LEFT(Parameters!$B$59,4)*VLOOKUP(Q257,Parameters!$B$61:$C$62,2,0)+MID(Parameters!$B$59,9,4)*ABS(H257)</f>
        <v>2.2573324920346884E-2</v>
      </c>
      <c r="W257" s="43">
        <f t="shared" si="29"/>
        <v>225733.24920346885</v>
      </c>
      <c r="Y257" s="74">
        <f>MAX(V257,IF(Q257="Unsecured",Parameters!$C$67,Parameters!$C$68))</f>
        <v>2.2573324920346884E-2</v>
      </c>
      <c r="Z257" s="43">
        <f t="shared" si="30"/>
        <v>225733.24920346885</v>
      </c>
      <c r="AB257" s="74" t="str">
        <f t="shared" si="31"/>
        <v>OK</v>
      </c>
      <c r="AC257" s="43" t="str">
        <f t="shared" si="24"/>
        <v>OK</v>
      </c>
    </row>
    <row r="258" spans="2:29" x14ac:dyDescent="0.35">
      <c r="B258" s="15" t="str">
        <f>Revised_Data!B258</f>
        <v>NELSON</v>
      </c>
      <c r="C258" s="11">
        <f>Revised_Data!C258</f>
        <v>53</v>
      </c>
      <c r="D258" s="10" t="str">
        <f>Revised_Data!D258</f>
        <v>M</v>
      </c>
      <c r="E258" s="10" t="str">
        <f>Revised_Data!E258</f>
        <v>Education Loan</v>
      </c>
      <c r="F258" s="11">
        <f>Revised_Data!F258</f>
        <v>12000000</v>
      </c>
      <c r="G258" s="12" t="str">
        <f>Revised_Data!G258</f>
        <v>No</v>
      </c>
      <c r="H258" s="77">
        <f>Revised_Data!H258</f>
        <v>1.026197507165385</v>
      </c>
      <c r="J258" s="74">
        <f>Parameters!$C$3</f>
        <v>7.0000000000000007E-2</v>
      </c>
      <c r="K258" s="74">
        <f>VLOOKUP(E258,Parameters!$B$5:$C$8,2,0)</f>
        <v>0.08</v>
      </c>
      <c r="L258" s="74">
        <f>IF(F258&lt;=Parameters!$A$10,Parameters!$C$10,IF(F258&lt;=Parameters!$A$11,Parameters!$C$11,Parameters!$C$11+INT((F258-Parameters!$A$11)/Parameters!$A$12)*Parameters!$C$12))</f>
        <v>7.0000000000000001E-3</v>
      </c>
      <c r="M258" s="74">
        <f>VLOOKUP(G258,Parameters!$B$14:$C$15,2,0)</f>
        <v>0</v>
      </c>
      <c r="N258" s="72">
        <f t="shared" si="25"/>
        <v>0.14300000000000002</v>
      </c>
      <c r="P258" s="9">
        <f t="shared" si="26"/>
        <v>1716000.0000000002</v>
      </c>
      <c r="Q258" s="10" t="str">
        <f>VLOOKUP(E258,Parameters!$B$51:$C$54,2,0)</f>
        <v>Unsecured</v>
      </c>
      <c r="R258" s="50">
        <f>VLOOKUP(C258,Parameters!$E$4:$G$47,IF(D258="M",2,3),0)</f>
        <v>7.1390000000000002</v>
      </c>
      <c r="S258" s="11">
        <f t="shared" si="27"/>
        <v>85668</v>
      </c>
      <c r="T258" s="12">
        <f>VLOOKUP(S258,Parameters!$B$40:$C$44,2,1)</f>
        <v>0.35</v>
      </c>
      <c r="U258" s="52">
        <f t="shared" si="28"/>
        <v>29983.8</v>
      </c>
      <c r="V258" s="12">
        <f>LEFT(Parameters!$B$59,4)*VLOOKUP(Q258,Parameters!$B$61:$C$62,2,0)+MID(Parameters!$B$59,9,4)*ABS(H258)</f>
        <v>3.0261975071653853E-2</v>
      </c>
      <c r="W258" s="43">
        <f t="shared" si="29"/>
        <v>363143.70085984626</v>
      </c>
      <c r="Y258" s="74">
        <f>MAX(V258,IF(Q258="Unsecured",Parameters!$C$67,Parameters!$C$68))</f>
        <v>3.0261975071653853E-2</v>
      </c>
      <c r="Z258" s="43">
        <f t="shared" si="30"/>
        <v>363143.70085984626</v>
      </c>
      <c r="AB258" s="74" t="str">
        <f t="shared" si="31"/>
        <v>OK</v>
      </c>
      <c r="AC258" s="43" t="str">
        <f t="shared" si="24"/>
        <v>OK</v>
      </c>
    </row>
    <row r="259" spans="2:29" x14ac:dyDescent="0.35">
      <c r="B259" s="15" t="str">
        <f>Revised_Data!B259</f>
        <v>NEWMAN</v>
      </c>
      <c r="C259" s="11">
        <f>Revised_Data!C259</f>
        <v>50</v>
      </c>
      <c r="D259" s="10" t="str">
        <f>Revised_Data!D259</f>
        <v>M</v>
      </c>
      <c r="E259" s="10" t="str">
        <f>Revised_Data!E259</f>
        <v>Home Loan</v>
      </c>
      <c r="F259" s="11">
        <f>Revised_Data!F259</f>
        <v>11000000</v>
      </c>
      <c r="G259" s="12" t="str">
        <f>Revised_Data!G259</f>
        <v>No</v>
      </c>
      <c r="H259" s="77">
        <f>Revised_Data!H259</f>
        <v>1.7638921428416072</v>
      </c>
      <c r="J259" s="74">
        <f>Parameters!$C$3</f>
        <v>7.0000000000000007E-2</v>
      </c>
      <c r="K259" s="74">
        <f>VLOOKUP(E259,Parameters!$B$5:$C$8,2,0)</f>
        <v>0.04</v>
      </c>
      <c r="L259" s="74">
        <f>IF(F259&lt;=Parameters!$A$10,Parameters!$C$10,IF(F259&lt;=Parameters!$A$11,Parameters!$C$11,Parameters!$C$11+INT((F259-Parameters!$A$11)/Parameters!$A$12)*Parameters!$C$12))</f>
        <v>6.0000000000000001E-3</v>
      </c>
      <c r="M259" s="74">
        <f>VLOOKUP(G259,Parameters!$B$14:$C$15,2,0)</f>
        <v>0</v>
      </c>
      <c r="N259" s="72">
        <f t="shared" si="25"/>
        <v>0.10400000000000001</v>
      </c>
      <c r="P259" s="9">
        <f t="shared" si="26"/>
        <v>1144000</v>
      </c>
      <c r="Q259" s="10" t="str">
        <f>VLOOKUP(E259,Parameters!$B$51:$C$54,2,0)</f>
        <v>Secured</v>
      </c>
      <c r="R259" s="50">
        <f>VLOOKUP(C259,Parameters!$E$4:$G$47,IF(D259="M",2,3),0)</f>
        <v>6.6289999999999996</v>
      </c>
      <c r="S259" s="11">
        <f t="shared" si="27"/>
        <v>72919</v>
      </c>
      <c r="T259" s="12">
        <f>VLOOKUP(S259,Parameters!$B$40:$C$44,2,1)</f>
        <v>0.35</v>
      </c>
      <c r="U259" s="52">
        <f t="shared" si="28"/>
        <v>25521.649999999998</v>
      </c>
      <c r="V259" s="12">
        <f>LEFT(Parameters!$B$59,4)*VLOOKUP(Q259,Parameters!$B$61:$C$62,2,0)+MID(Parameters!$B$59,9,4)*ABS(H259)</f>
        <v>2.763892142841607E-2</v>
      </c>
      <c r="W259" s="43">
        <f t="shared" si="29"/>
        <v>304028.1357125768</v>
      </c>
      <c r="Y259" s="74">
        <f>MAX(V259,IF(Q259="Unsecured",Parameters!$C$67,Parameters!$C$68))</f>
        <v>2.763892142841607E-2</v>
      </c>
      <c r="Z259" s="43">
        <f t="shared" si="30"/>
        <v>304028.1357125768</v>
      </c>
      <c r="AB259" s="74" t="str">
        <f t="shared" si="31"/>
        <v>OK</v>
      </c>
      <c r="AC259" s="43" t="str">
        <f t="shared" si="24"/>
        <v>OK</v>
      </c>
    </row>
    <row r="260" spans="2:29" x14ac:dyDescent="0.35">
      <c r="B260" s="15" t="str">
        <f>Revised_Data!B260</f>
        <v>NGUYEN</v>
      </c>
      <c r="C260" s="11">
        <f>Revised_Data!C260</f>
        <v>29</v>
      </c>
      <c r="D260" s="10" t="str">
        <f>Revised_Data!D260</f>
        <v>M</v>
      </c>
      <c r="E260" s="10" t="str">
        <f>Revised_Data!E260</f>
        <v>Vehicle Loan</v>
      </c>
      <c r="F260" s="11">
        <f>Revised_Data!F260</f>
        <v>14000000</v>
      </c>
      <c r="G260" s="12" t="str">
        <f>Revised_Data!G260</f>
        <v>No</v>
      </c>
      <c r="H260" s="77">
        <f>Revised_Data!H260</f>
        <v>-0.48203163400622895</v>
      </c>
      <c r="J260" s="74">
        <f>Parameters!$C$3</f>
        <v>7.0000000000000007E-2</v>
      </c>
      <c r="K260" s="74">
        <f>VLOOKUP(E260,Parameters!$B$5:$C$8,2,0)</f>
        <v>0.06</v>
      </c>
      <c r="L260" s="74">
        <f>IF(F260&lt;=Parameters!$A$10,Parameters!$C$10,IF(F260&lt;=Parameters!$A$11,Parameters!$C$11,Parameters!$C$11+INT((F260-Parameters!$A$11)/Parameters!$A$12)*Parameters!$C$12))</f>
        <v>9.0000000000000011E-3</v>
      </c>
      <c r="M260" s="74">
        <f>VLOOKUP(G260,Parameters!$B$14:$C$15,2,0)</f>
        <v>0</v>
      </c>
      <c r="N260" s="72">
        <f t="shared" si="25"/>
        <v>0.121</v>
      </c>
      <c r="P260" s="9">
        <f t="shared" si="26"/>
        <v>1694000</v>
      </c>
      <c r="Q260" s="10" t="str">
        <f>VLOOKUP(E260,Parameters!$B$51:$C$54,2,0)</f>
        <v>Secured</v>
      </c>
      <c r="R260" s="50">
        <f>VLOOKUP(C260,Parameters!$E$4:$G$47,IF(D260="M",2,3),0)</f>
        <v>3.948</v>
      </c>
      <c r="S260" s="11">
        <f t="shared" si="27"/>
        <v>55272</v>
      </c>
      <c r="T260" s="12">
        <f>VLOOKUP(S260,Parameters!$B$40:$C$44,2,1)</f>
        <v>0.375</v>
      </c>
      <c r="U260" s="52">
        <f t="shared" si="28"/>
        <v>20727</v>
      </c>
      <c r="V260" s="12">
        <f>LEFT(Parameters!$B$59,4)*VLOOKUP(Q260,Parameters!$B$61:$C$62,2,0)+MID(Parameters!$B$59,9,4)*ABS(H260)</f>
        <v>1.4820316340062291E-2</v>
      </c>
      <c r="W260" s="43">
        <f t="shared" si="29"/>
        <v>207484.42876087208</v>
      </c>
      <c r="Y260" s="74">
        <f>MAX(V260,IF(Q260="Unsecured",Parameters!$C$67,Parameters!$C$68))</f>
        <v>1.4999999999999999E-2</v>
      </c>
      <c r="Z260" s="43">
        <f t="shared" si="30"/>
        <v>210000</v>
      </c>
      <c r="AB260" s="74" t="str">
        <f t="shared" si="31"/>
        <v>OK</v>
      </c>
      <c r="AC260" s="43" t="str">
        <f t="shared" ref="AC260:AC323" si="32">IF(Z260&gt;=W260,"OK","Check")</f>
        <v>OK</v>
      </c>
    </row>
    <row r="261" spans="2:29" x14ac:dyDescent="0.35">
      <c r="B261" s="15" t="str">
        <f>Revised_Data!B261</f>
        <v>NICHOLS</v>
      </c>
      <c r="C261" s="11">
        <f>Revised_Data!C261</f>
        <v>24</v>
      </c>
      <c r="D261" s="10" t="str">
        <f>Revised_Data!D261</f>
        <v>M</v>
      </c>
      <c r="E261" s="10" t="str">
        <f>Revised_Data!E261</f>
        <v>Education Loan</v>
      </c>
      <c r="F261" s="11">
        <f>Revised_Data!F261</f>
        <v>9000000</v>
      </c>
      <c r="G261" s="12" t="str">
        <f>Revised_Data!G261</f>
        <v>No</v>
      </c>
      <c r="H261" s="77">
        <f>Revised_Data!H261</f>
        <v>-1.5126681278353551</v>
      </c>
      <c r="J261" s="74">
        <f>Parameters!$C$3</f>
        <v>7.0000000000000007E-2</v>
      </c>
      <c r="K261" s="74">
        <f>VLOOKUP(E261,Parameters!$B$5:$C$8,2,0)</f>
        <v>0.08</v>
      </c>
      <c r="L261" s="74">
        <f>IF(F261&lt;=Parameters!$A$10,Parameters!$C$10,IF(F261&lt;=Parameters!$A$11,Parameters!$C$11,Parameters!$C$11+INT((F261-Parameters!$A$11)/Parameters!$A$12)*Parameters!$C$12))</f>
        <v>0</v>
      </c>
      <c r="M261" s="74">
        <f>VLOOKUP(G261,Parameters!$B$14:$C$15,2,0)</f>
        <v>0</v>
      </c>
      <c r="N261" s="72">
        <f t="shared" ref="N261:N324" si="33">J261+K261-L261-M261</f>
        <v>0.15000000000000002</v>
      </c>
      <c r="P261" s="9">
        <f t="shared" ref="P261:P324" si="34">F261*N261</f>
        <v>1350000.0000000002</v>
      </c>
      <c r="Q261" s="10" t="str">
        <f>VLOOKUP(E261,Parameters!$B$51:$C$54,2,0)</f>
        <v>Unsecured</v>
      </c>
      <c r="R261" s="50">
        <f>VLOOKUP(C261,Parameters!$E$4:$G$47,IF(D261="M",2,3),0)</f>
        <v>3.49</v>
      </c>
      <c r="S261" s="11">
        <f t="shared" ref="S261:S324" si="35">F261*R261/1000</f>
        <v>31410.000000000004</v>
      </c>
      <c r="T261" s="12">
        <f>VLOOKUP(S261,Parameters!$B$40:$C$44,2,1)</f>
        <v>0.375</v>
      </c>
      <c r="U261" s="52">
        <f t="shared" ref="U261:U324" si="36">S261*T261</f>
        <v>11778.750000000002</v>
      </c>
      <c r="V261" s="12">
        <f>LEFT(Parameters!$B$59,4)*VLOOKUP(Q261,Parameters!$B$61:$C$62,2,0)+MID(Parameters!$B$59,9,4)*ABS(H261)</f>
        <v>3.5126681278353555E-2</v>
      </c>
      <c r="W261" s="43">
        <f t="shared" ref="W261:W324" si="37">F261*V261</f>
        <v>316140.13150518201</v>
      </c>
      <c r="Y261" s="74">
        <f>MAX(V261,IF(Q261="Unsecured",Parameters!$C$67,Parameters!$C$68))</f>
        <v>3.5126681278353555E-2</v>
      </c>
      <c r="Z261" s="43">
        <f t="shared" ref="Z261:Z324" si="38">Y261*F261</f>
        <v>316140.13150518201</v>
      </c>
      <c r="AB261" s="74" t="str">
        <f t="shared" ref="AB261:AB324" si="39">IF(Y261&gt;=V261,"OK","Check")</f>
        <v>OK</v>
      </c>
      <c r="AC261" s="43" t="str">
        <f t="shared" si="32"/>
        <v>OK</v>
      </c>
    </row>
    <row r="262" spans="2:29" x14ac:dyDescent="0.35">
      <c r="B262" s="15" t="str">
        <f>Revised_Data!B262</f>
        <v>NORRIS</v>
      </c>
      <c r="C262" s="11">
        <f>Revised_Data!C262</f>
        <v>41</v>
      </c>
      <c r="D262" s="10" t="str">
        <f>Revised_Data!D262</f>
        <v>M</v>
      </c>
      <c r="E262" s="10" t="str">
        <f>Revised_Data!E262</f>
        <v>Home Loan</v>
      </c>
      <c r="F262" s="11">
        <f>Revised_Data!F262</f>
        <v>11000000</v>
      </c>
      <c r="G262" s="12" t="str">
        <f>Revised_Data!G262</f>
        <v>No</v>
      </c>
      <c r="H262" s="77">
        <f>Revised_Data!H262</f>
        <v>-0.50308425574603466</v>
      </c>
      <c r="J262" s="74">
        <f>Parameters!$C$3</f>
        <v>7.0000000000000007E-2</v>
      </c>
      <c r="K262" s="74">
        <f>VLOOKUP(E262,Parameters!$B$5:$C$8,2,0)</f>
        <v>0.04</v>
      </c>
      <c r="L262" s="74">
        <f>IF(F262&lt;=Parameters!$A$10,Parameters!$C$10,IF(F262&lt;=Parameters!$A$11,Parameters!$C$11,Parameters!$C$11+INT((F262-Parameters!$A$11)/Parameters!$A$12)*Parameters!$C$12))</f>
        <v>6.0000000000000001E-3</v>
      </c>
      <c r="M262" s="74">
        <f>VLOOKUP(G262,Parameters!$B$14:$C$15,2,0)</f>
        <v>0</v>
      </c>
      <c r="N262" s="72">
        <f t="shared" si="33"/>
        <v>0.10400000000000001</v>
      </c>
      <c r="P262" s="9">
        <f t="shared" si="34"/>
        <v>1144000</v>
      </c>
      <c r="Q262" s="10" t="str">
        <f>VLOOKUP(E262,Parameters!$B$51:$C$54,2,0)</f>
        <v>Secured</v>
      </c>
      <c r="R262" s="50">
        <f>VLOOKUP(C262,Parameters!$E$4:$G$47,IF(D262="M",2,3),0)</f>
        <v>5.3079999999999998</v>
      </c>
      <c r="S262" s="11">
        <f t="shared" si="35"/>
        <v>58388</v>
      </c>
      <c r="T262" s="12">
        <f>VLOOKUP(S262,Parameters!$B$40:$C$44,2,1)</f>
        <v>0.375</v>
      </c>
      <c r="U262" s="52">
        <f t="shared" si="36"/>
        <v>21895.5</v>
      </c>
      <c r="V262" s="12">
        <f>LEFT(Parameters!$B$59,4)*VLOOKUP(Q262,Parameters!$B$61:$C$62,2,0)+MID(Parameters!$B$59,9,4)*ABS(H262)</f>
        <v>1.5030842557460348E-2</v>
      </c>
      <c r="W262" s="43">
        <f t="shared" si="37"/>
        <v>165339.26813206382</v>
      </c>
      <c r="Y262" s="74">
        <f>MAX(V262,IF(Q262="Unsecured",Parameters!$C$67,Parameters!$C$68))</f>
        <v>1.5030842557460348E-2</v>
      </c>
      <c r="Z262" s="43">
        <f t="shared" si="38"/>
        <v>165339.26813206382</v>
      </c>
      <c r="AB262" s="74" t="str">
        <f t="shared" si="39"/>
        <v>OK</v>
      </c>
      <c r="AC262" s="43" t="str">
        <f t="shared" si="32"/>
        <v>OK</v>
      </c>
    </row>
    <row r="263" spans="2:29" x14ac:dyDescent="0.35">
      <c r="B263" s="15" t="str">
        <f>Revised_Data!B263</f>
        <v>NUNEZ</v>
      </c>
      <c r="C263" s="11">
        <f>Revised_Data!C263</f>
        <v>56</v>
      </c>
      <c r="D263" s="10" t="str">
        <f>Revised_Data!D263</f>
        <v>F</v>
      </c>
      <c r="E263" s="10" t="str">
        <f>Revised_Data!E263</f>
        <v>Personal Loan</v>
      </c>
      <c r="F263" s="11">
        <f>Revised_Data!F263</f>
        <v>9000000</v>
      </c>
      <c r="G263" s="12" t="str">
        <f>Revised_Data!G263</f>
        <v>No</v>
      </c>
      <c r="H263" s="77">
        <f>Revised_Data!H263</f>
        <v>-1.9298384602428189</v>
      </c>
      <c r="J263" s="74">
        <f>Parameters!$C$3</f>
        <v>7.0000000000000007E-2</v>
      </c>
      <c r="K263" s="74">
        <f>VLOOKUP(E263,Parameters!$B$5:$C$8,2,0)</f>
        <v>0.1</v>
      </c>
      <c r="L263" s="74">
        <f>IF(F263&lt;=Parameters!$A$10,Parameters!$C$10,IF(F263&lt;=Parameters!$A$11,Parameters!$C$11,Parameters!$C$11+INT((F263-Parameters!$A$11)/Parameters!$A$12)*Parameters!$C$12))</f>
        <v>0</v>
      </c>
      <c r="M263" s="74">
        <f>VLOOKUP(G263,Parameters!$B$14:$C$15,2,0)</f>
        <v>0</v>
      </c>
      <c r="N263" s="72">
        <f t="shared" si="33"/>
        <v>0.17</v>
      </c>
      <c r="P263" s="9">
        <f t="shared" si="34"/>
        <v>1530000</v>
      </c>
      <c r="Q263" s="10" t="str">
        <f>VLOOKUP(E263,Parameters!$B$51:$C$54,2,0)</f>
        <v>Unsecured</v>
      </c>
      <c r="R263" s="50">
        <f>VLOOKUP(C263,Parameters!$E$4:$G$47,IF(D263="M",2,3),0)</f>
        <v>7.1390000000000002</v>
      </c>
      <c r="S263" s="11">
        <f t="shared" si="35"/>
        <v>64251</v>
      </c>
      <c r="T263" s="12">
        <f>VLOOKUP(S263,Parameters!$B$40:$C$44,2,1)</f>
        <v>0.35</v>
      </c>
      <c r="U263" s="52">
        <f t="shared" si="36"/>
        <v>22487.85</v>
      </c>
      <c r="V263" s="12">
        <f>LEFT(Parameters!$B$59,4)*VLOOKUP(Q263,Parameters!$B$61:$C$62,2,0)+MID(Parameters!$B$59,9,4)*ABS(H263)</f>
        <v>3.9298384602428189E-2</v>
      </c>
      <c r="W263" s="43">
        <f t="shared" si="37"/>
        <v>353685.46142185369</v>
      </c>
      <c r="Y263" s="74">
        <f>MAX(V263,IF(Q263="Unsecured",Parameters!$C$67,Parameters!$C$68))</f>
        <v>3.9298384602428189E-2</v>
      </c>
      <c r="Z263" s="43">
        <f t="shared" si="38"/>
        <v>353685.46142185369</v>
      </c>
      <c r="AB263" s="74" t="str">
        <f t="shared" si="39"/>
        <v>OK</v>
      </c>
      <c r="AC263" s="43" t="str">
        <f t="shared" si="32"/>
        <v>OK</v>
      </c>
    </row>
    <row r="264" spans="2:29" x14ac:dyDescent="0.35">
      <c r="B264" s="15" t="str">
        <f>Revised_Data!B264</f>
        <v>OBRIEN</v>
      </c>
      <c r="C264" s="11">
        <f>Revised_Data!C264</f>
        <v>24</v>
      </c>
      <c r="D264" s="10" t="str">
        <f>Revised_Data!D264</f>
        <v>F</v>
      </c>
      <c r="E264" s="10" t="str">
        <f>Revised_Data!E264</f>
        <v>Vehicle Loan</v>
      </c>
      <c r="F264" s="11">
        <f>Revised_Data!F264</f>
        <v>13000000</v>
      </c>
      <c r="G264" s="12" t="str">
        <f>Revised_Data!G264</f>
        <v>No</v>
      </c>
      <c r="H264" s="77">
        <f>Revised_Data!H264</f>
        <v>3.3880876240259483E-2</v>
      </c>
      <c r="J264" s="74">
        <f>Parameters!$C$3</f>
        <v>7.0000000000000007E-2</v>
      </c>
      <c r="K264" s="74">
        <f>VLOOKUP(E264,Parameters!$B$5:$C$8,2,0)</f>
        <v>0.06</v>
      </c>
      <c r="L264" s="74">
        <f>IF(F264&lt;=Parameters!$A$10,Parameters!$C$10,IF(F264&lt;=Parameters!$A$11,Parameters!$C$11,Parameters!$C$11+INT((F264-Parameters!$A$11)/Parameters!$A$12)*Parameters!$C$12))</f>
        <v>8.0000000000000002E-3</v>
      </c>
      <c r="M264" s="74">
        <f>VLOOKUP(G264,Parameters!$B$14:$C$15,2,0)</f>
        <v>0</v>
      </c>
      <c r="N264" s="72">
        <f t="shared" si="33"/>
        <v>0.122</v>
      </c>
      <c r="P264" s="9">
        <f t="shared" si="34"/>
        <v>1586000</v>
      </c>
      <c r="Q264" s="10" t="str">
        <f>VLOOKUP(E264,Parameters!$B$51:$C$54,2,0)</f>
        <v>Secured</v>
      </c>
      <c r="R264" s="50">
        <f>VLOOKUP(C264,Parameters!$E$4:$G$47,IF(D264="M",2,3),0)</f>
        <v>3.2410000000000001</v>
      </c>
      <c r="S264" s="11">
        <f t="shared" si="35"/>
        <v>42133</v>
      </c>
      <c r="T264" s="12">
        <f>VLOOKUP(S264,Parameters!$B$40:$C$44,2,1)</f>
        <v>0.375</v>
      </c>
      <c r="U264" s="52">
        <f t="shared" si="36"/>
        <v>15799.875</v>
      </c>
      <c r="V264" s="12">
        <f>LEFT(Parameters!$B$59,4)*VLOOKUP(Q264,Parameters!$B$61:$C$62,2,0)+MID(Parameters!$B$59,9,4)*ABS(H264)</f>
        <v>1.0338808762402596E-2</v>
      </c>
      <c r="W264" s="43">
        <f t="shared" si="37"/>
        <v>134404.51391123375</v>
      </c>
      <c r="Y264" s="74">
        <f>MAX(V264,IF(Q264="Unsecured",Parameters!$C$67,Parameters!$C$68))</f>
        <v>1.4999999999999999E-2</v>
      </c>
      <c r="Z264" s="43">
        <f t="shared" si="38"/>
        <v>195000</v>
      </c>
      <c r="AB264" s="74" t="str">
        <f t="shared" si="39"/>
        <v>OK</v>
      </c>
      <c r="AC264" s="43" t="str">
        <f t="shared" si="32"/>
        <v>OK</v>
      </c>
    </row>
    <row r="265" spans="2:29" x14ac:dyDescent="0.35">
      <c r="B265" s="15" t="str">
        <f>Revised_Data!B265</f>
        <v>OCHOA</v>
      </c>
      <c r="C265" s="11">
        <f>Revised_Data!C265</f>
        <v>51</v>
      </c>
      <c r="D265" s="10" t="str">
        <f>Revised_Data!D265</f>
        <v>F</v>
      </c>
      <c r="E265" s="10" t="str">
        <f>Revised_Data!E265</f>
        <v>Vehicle Loan</v>
      </c>
      <c r="F265" s="11">
        <f>Revised_Data!F265</f>
        <v>9000000</v>
      </c>
      <c r="G265" s="12" t="str">
        <f>Revised_Data!G265</f>
        <v>No</v>
      </c>
      <c r="H265" s="77">
        <f>Revised_Data!H265</f>
        <v>-0.6129682382225955</v>
      </c>
      <c r="J265" s="74">
        <f>Parameters!$C$3</f>
        <v>7.0000000000000007E-2</v>
      </c>
      <c r="K265" s="74">
        <f>VLOOKUP(E265,Parameters!$B$5:$C$8,2,0)</f>
        <v>0.06</v>
      </c>
      <c r="L265" s="74">
        <f>IF(F265&lt;=Parameters!$A$10,Parameters!$C$10,IF(F265&lt;=Parameters!$A$11,Parameters!$C$11,Parameters!$C$11+INT((F265-Parameters!$A$11)/Parameters!$A$12)*Parameters!$C$12))</f>
        <v>0</v>
      </c>
      <c r="M265" s="74">
        <f>VLOOKUP(G265,Parameters!$B$14:$C$15,2,0)</f>
        <v>0</v>
      </c>
      <c r="N265" s="72">
        <f t="shared" si="33"/>
        <v>0.13</v>
      </c>
      <c r="P265" s="9">
        <f t="shared" si="34"/>
        <v>1170000</v>
      </c>
      <c r="Q265" s="10" t="str">
        <f>VLOOKUP(E265,Parameters!$B$51:$C$54,2,0)</f>
        <v>Secured</v>
      </c>
      <c r="R265" s="50">
        <f>VLOOKUP(C265,Parameters!$E$4:$G$47,IF(D265="M",2,3),0)</f>
        <v>6.3090000000000002</v>
      </c>
      <c r="S265" s="11">
        <f t="shared" si="35"/>
        <v>56781</v>
      </c>
      <c r="T265" s="12">
        <f>VLOOKUP(S265,Parameters!$B$40:$C$44,2,1)</f>
        <v>0.375</v>
      </c>
      <c r="U265" s="52">
        <f t="shared" si="36"/>
        <v>21292.875</v>
      </c>
      <c r="V265" s="12">
        <f>LEFT(Parameters!$B$59,4)*VLOOKUP(Q265,Parameters!$B$61:$C$62,2,0)+MID(Parameters!$B$59,9,4)*ABS(H265)</f>
        <v>1.6129682382225955E-2</v>
      </c>
      <c r="W265" s="43">
        <f t="shared" si="37"/>
        <v>145167.14144003359</v>
      </c>
      <c r="Y265" s="74">
        <f>MAX(V265,IF(Q265="Unsecured",Parameters!$C$67,Parameters!$C$68))</f>
        <v>1.6129682382225955E-2</v>
      </c>
      <c r="Z265" s="43">
        <f t="shared" si="38"/>
        <v>145167.14144003359</v>
      </c>
      <c r="AB265" s="74" t="str">
        <f t="shared" si="39"/>
        <v>OK</v>
      </c>
      <c r="AC265" s="43" t="str">
        <f t="shared" si="32"/>
        <v>OK</v>
      </c>
    </row>
    <row r="266" spans="2:29" x14ac:dyDescent="0.35">
      <c r="B266" s="15" t="str">
        <f>Revised_Data!B266</f>
        <v>OLIVER</v>
      </c>
      <c r="C266" s="11">
        <f>Revised_Data!C266</f>
        <v>27</v>
      </c>
      <c r="D266" s="10" t="str">
        <f>Revised_Data!D266</f>
        <v>F</v>
      </c>
      <c r="E266" s="10" t="str">
        <f>Revised_Data!E266</f>
        <v>Education Loan</v>
      </c>
      <c r="F266" s="11">
        <f>Revised_Data!F266</f>
        <v>10000000</v>
      </c>
      <c r="G266" s="12" t="str">
        <f>Revised_Data!G266</f>
        <v>No</v>
      </c>
      <c r="H266" s="77">
        <f>Revised_Data!H266</f>
        <v>-1.3713096563865945</v>
      </c>
      <c r="J266" s="74">
        <f>Parameters!$C$3</f>
        <v>7.0000000000000007E-2</v>
      </c>
      <c r="K266" s="74">
        <f>VLOOKUP(E266,Parameters!$B$5:$C$8,2,0)</f>
        <v>0.08</v>
      </c>
      <c r="L266" s="74">
        <f>IF(F266&lt;=Parameters!$A$10,Parameters!$C$10,IF(F266&lt;=Parameters!$A$11,Parameters!$C$11,Parameters!$C$11+INT((F266-Parameters!$A$11)/Parameters!$A$12)*Parameters!$C$12))</f>
        <v>5.0000000000000001E-3</v>
      </c>
      <c r="M266" s="74">
        <f>VLOOKUP(G266,Parameters!$B$14:$C$15,2,0)</f>
        <v>0</v>
      </c>
      <c r="N266" s="72">
        <f t="shared" si="33"/>
        <v>0.14500000000000002</v>
      </c>
      <c r="P266" s="9">
        <f t="shared" si="34"/>
        <v>1450000.0000000002</v>
      </c>
      <c r="Q266" s="10" t="str">
        <f>VLOOKUP(E266,Parameters!$B$51:$C$54,2,0)</f>
        <v>Unsecured</v>
      </c>
      <c r="R266" s="50">
        <f>VLOOKUP(C266,Parameters!$E$4:$G$47,IF(D266="M",2,3),0)</f>
        <v>3.49</v>
      </c>
      <c r="S266" s="11">
        <f t="shared" si="35"/>
        <v>34900</v>
      </c>
      <c r="T266" s="12">
        <f>VLOOKUP(S266,Parameters!$B$40:$C$44,2,1)</f>
        <v>0.375</v>
      </c>
      <c r="U266" s="52">
        <f t="shared" si="36"/>
        <v>13087.5</v>
      </c>
      <c r="V266" s="12">
        <f>LEFT(Parameters!$B$59,4)*VLOOKUP(Q266,Parameters!$B$61:$C$62,2,0)+MID(Parameters!$B$59,9,4)*ABS(H266)</f>
        <v>3.3713096563865945E-2</v>
      </c>
      <c r="W266" s="43">
        <f t="shared" si="37"/>
        <v>337130.96563865943</v>
      </c>
      <c r="Y266" s="74">
        <f>MAX(V266,IF(Q266="Unsecured",Parameters!$C$67,Parameters!$C$68))</f>
        <v>3.3713096563865945E-2</v>
      </c>
      <c r="Z266" s="43">
        <f t="shared" si="38"/>
        <v>337130.96563865943</v>
      </c>
      <c r="AB266" s="74" t="str">
        <f t="shared" si="39"/>
        <v>OK</v>
      </c>
      <c r="AC266" s="43" t="str">
        <f t="shared" si="32"/>
        <v>OK</v>
      </c>
    </row>
    <row r="267" spans="2:29" x14ac:dyDescent="0.35">
      <c r="B267" s="15" t="str">
        <f>Revised_Data!B267</f>
        <v>OLSON</v>
      </c>
      <c r="C267" s="11">
        <f>Revised_Data!C267</f>
        <v>54</v>
      </c>
      <c r="D267" s="10" t="str">
        <f>Revised_Data!D267</f>
        <v>M</v>
      </c>
      <c r="E267" s="10" t="str">
        <f>Revised_Data!E267</f>
        <v>Education Loan</v>
      </c>
      <c r="F267" s="11">
        <f>Revised_Data!F267</f>
        <v>9000000</v>
      </c>
      <c r="G267" s="12" t="str">
        <f>Revised_Data!G267</f>
        <v>No</v>
      </c>
      <c r="H267" s="77">
        <f>Revised_Data!H267</f>
        <v>0.75969484951633337</v>
      </c>
      <c r="J267" s="74">
        <f>Parameters!$C$3</f>
        <v>7.0000000000000007E-2</v>
      </c>
      <c r="K267" s="74">
        <f>VLOOKUP(E267,Parameters!$B$5:$C$8,2,0)</f>
        <v>0.08</v>
      </c>
      <c r="L267" s="74">
        <f>IF(F267&lt;=Parameters!$A$10,Parameters!$C$10,IF(F267&lt;=Parameters!$A$11,Parameters!$C$11,Parameters!$C$11+INT((F267-Parameters!$A$11)/Parameters!$A$12)*Parameters!$C$12))</f>
        <v>0</v>
      </c>
      <c r="M267" s="74">
        <f>VLOOKUP(G267,Parameters!$B$14:$C$15,2,0)</f>
        <v>0</v>
      </c>
      <c r="N267" s="72">
        <f t="shared" si="33"/>
        <v>0.15000000000000002</v>
      </c>
      <c r="P267" s="9">
        <f t="shared" si="34"/>
        <v>1350000.0000000002</v>
      </c>
      <c r="Q267" s="10" t="str">
        <f>VLOOKUP(E267,Parameters!$B$51:$C$54,2,0)</f>
        <v>Unsecured</v>
      </c>
      <c r="R267" s="50">
        <f>VLOOKUP(C267,Parameters!$E$4:$G$47,IF(D267="M",2,3),0)</f>
        <v>7.3170000000000002</v>
      </c>
      <c r="S267" s="11">
        <f t="shared" si="35"/>
        <v>65853</v>
      </c>
      <c r="T267" s="12">
        <f>VLOOKUP(S267,Parameters!$B$40:$C$44,2,1)</f>
        <v>0.35</v>
      </c>
      <c r="U267" s="52">
        <f t="shared" si="36"/>
        <v>23048.55</v>
      </c>
      <c r="V267" s="12">
        <f>LEFT(Parameters!$B$59,4)*VLOOKUP(Q267,Parameters!$B$61:$C$62,2,0)+MID(Parameters!$B$59,9,4)*ABS(H267)</f>
        <v>2.7596948495163334E-2</v>
      </c>
      <c r="W267" s="43">
        <f t="shared" si="37"/>
        <v>248372.53645647</v>
      </c>
      <c r="Y267" s="74">
        <f>MAX(V267,IF(Q267="Unsecured",Parameters!$C$67,Parameters!$C$68))</f>
        <v>0.03</v>
      </c>
      <c r="Z267" s="43">
        <f t="shared" si="38"/>
        <v>270000</v>
      </c>
      <c r="AB267" s="74" t="str">
        <f t="shared" si="39"/>
        <v>OK</v>
      </c>
      <c r="AC267" s="43" t="str">
        <f t="shared" si="32"/>
        <v>OK</v>
      </c>
    </row>
    <row r="268" spans="2:29" x14ac:dyDescent="0.35">
      <c r="B268" s="15" t="str">
        <f>Revised_Data!B268</f>
        <v>ORTEGA</v>
      </c>
      <c r="C268" s="11">
        <f>Revised_Data!C268</f>
        <v>23</v>
      </c>
      <c r="D268" s="10" t="str">
        <f>Revised_Data!D268</f>
        <v>M</v>
      </c>
      <c r="E268" s="10" t="str">
        <f>Revised_Data!E268</f>
        <v>Personal Loan</v>
      </c>
      <c r="F268" s="11">
        <f>Revised_Data!F268</f>
        <v>13000000</v>
      </c>
      <c r="G268" s="12" t="str">
        <f>Revised_Data!G268</f>
        <v>No</v>
      </c>
      <c r="H268" s="77">
        <f>Revised_Data!H268</f>
        <v>0.16210827803709274</v>
      </c>
      <c r="J268" s="74">
        <f>Parameters!$C$3</f>
        <v>7.0000000000000007E-2</v>
      </c>
      <c r="K268" s="74">
        <f>VLOOKUP(E268,Parameters!$B$5:$C$8,2,0)</f>
        <v>0.1</v>
      </c>
      <c r="L268" s="74">
        <f>IF(F268&lt;=Parameters!$A$10,Parameters!$C$10,IF(F268&lt;=Parameters!$A$11,Parameters!$C$11,Parameters!$C$11+INT((F268-Parameters!$A$11)/Parameters!$A$12)*Parameters!$C$12))</f>
        <v>8.0000000000000002E-3</v>
      </c>
      <c r="M268" s="74">
        <f>VLOOKUP(G268,Parameters!$B$14:$C$15,2,0)</f>
        <v>0</v>
      </c>
      <c r="N268" s="72">
        <f t="shared" si="33"/>
        <v>0.16200000000000001</v>
      </c>
      <c r="P268" s="9">
        <f t="shared" si="34"/>
        <v>2106000</v>
      </c>
      <c r="Q268" s="10" t="str">
        <f>VLOOKUP(E268,Parameters!$B$51:$C$54,2,0)</f>
        <v>Unsecured</v>
      </c>
      <c r="R268" s="50">
        <f>VLOOKUP(C268,Parameters!$E$4:$G$47,IF(D268="M",2,3),0)</f>
        <v>3.4049999999999998</v>
      </c>
      <c r="S268" s="11">
        <f t="shared" si="35"/>
        <v>44265</v>
      </c>
      <c r="T268" s="12">
        <f>VLOOKUP(S268,Parameters!$B$40:$C$44,2,1)</f>
        <v>0.375</v>
      </c>
      <c r="U268" s="52">
        <f t="shared" si="36"/>
        <v>16599.375</v>
      </c>
      <c r="V268" s="12">
        <f>LEFT(Parameters!$B$59,4)*VLOOKUP(Q268,Parameters!$B$61:$C$62,2,0)+MID(Parameters!$B$59,9,4)*ABS(H268)</f>
        <v>2.1621082780370927E-2</v>
      </c>
      <c r="W268" s="43">
        <f t="shared" si="37"/>
        <v>281074.07614482206</v>
      </c>
      <c r="Y268" s="74">
        <f>MAX(V268,IF(Q268="Unsecured",Parameters!$C$67,Parameters!$C$68))</f>
        <v>0.03</v>
      </c>
      <c r="Z268" s="43">
        <f t="shared" si="38"/>
        <v>390000</v>
      </c>
      <c r="AB268" s="74" t="str">
        <f t="shared" si="39"/>
        <v>OK</v>
      </c>
      <c r="AC268" s="43" t="str">
        <f t="shared" si="32"/>
        <v>OK</v>
      </c>
    </row>
    <row r="269" spans="2:29" x14ac:dyDescent="0.35">
      <c r="B269" s="15" t="str">
        <f>Revised_Data!B269</f>
        <v>ORTIZ</v>
      </c>
      <c r="C269" s="11">
        <f>Revised_Data!C269</f>
        <v>37</v>
      </c>
      <c r="D269" s="10" t="str">
        <f>Revised_Data!D269</f>
        <v>F</v>
      </c>
      <c r="E269" s="10" t="str">
        <f>Revised_Data!E269</f>
        <v>Education Loan</v>
      </c>
      <c r="F269" s="11">
        <f>Revised_Data!F269</f>
        <v>12000000</v>
      </c>
      <c r="G269" s="12" t="str">
        <f>Revised_Data!G269</f>
        <v>No</v>
      </c>
      <c r="H269" s="77">
        <f>Revised_Data!H269</f>
        <v>-0.82836684452301301</v>
      </c>
      <c r="J269" s="74">
        <f>Parameters!$C$3</f>
        <v>7.0000000000000007E-2</v>
      </c>
      <c r="K269" s="74">
        <f>VLOOKUP(E269,Parameters!$B$5:$C$8,2,0)</f>
        <v>0.08</v>
      </c>
      <c r="L269" s="74">
        <f>IF(F269&lt;=Parameters!$A$10,Parameters!$C$10,IF(F269&lt;=Parameters!$A$11,Parameters!$C$11,Parameters!$C$11+INT((F269-Parameters!$A$11)/Parameters!$A$12)*Parameters!$C$12))</f>
        <v>7.0000000000000001E-3</v>
      </c>
      <c r="M269" s="74">
        <f>VLOOKUP(G269,Parameters!$B$14:$C$15,2,0)</f>
        <v>0</v>
      </c>
      <c r="N269" s="72">
        <f t="shared" si="33"/>
        <v>0.14300000000000002</v>
      </c>
      <c r="P269" s="9">
        <f t="shared" si="34"/>
        <v>1716000.0000000002</v>
      </c>
      <c r="Q269" s="10" t="str">
        <f>VLOOKUP(E269,Parameters!$B$51:$C$54,2,0)</f>
        <v>Unsecured</v>
      </c>
      <c r="R269" s="50">
        <f>VLOOKUP(C269,Parameters!$E$4:$G$47,IF(D269="M",2,3),0)</f>
        <v>4.4669999999999996</v>
      </c>
      <c r="S269" s="11">
        <f t="shared" si="35"/>
        <v>53603.999999999993</v>
      </c>
      <c r="T269" s="12">
        <f>VLOOKUP(S269,Parameters!$B$40:$C$44,2,1)</f>
        <v>0.375</v>
      </c>
      <c r="U269" s="52">
        <f t="shared" si="36"/>
        <v>20101.499999999996</v>
      </c>
      <c r="V269" s="12">
        <f>LEFT(Parameters!$B$59,4)*VLOOKUP(Q269,Parameters!$B$61:$C$62,2,0)+MID(Parameters!$B$59,9,4)*ABS(H269)</f>
        <v>2.8283668445230128E-2</v>
      </c>
      <c r="W269" s="43">
        <f t="shared" si="37"/>
        <v>339404.02134276152</v>
      </c>
      <c r="Y269" s="74">
        <f>MAX(V269,IF(Q269="Unsecured",Parameters!$C$67,Parameters!$C$68))</f>
        <v>0.03</v>
      </c>
      <c r="Z269" s="43">
        <f t="shared" si="38"/>
        <v>360000</v>
      </c>
      <c r="AB269" s="74" t="str">
        <f t="shared" si="39"/>
        <v>OK</v>
      </c>
      <c r="AC269" s="43" t="str">
        <f t="shared" si="32"/>
        <v>OK</v>
      </c>
    </row>
    <row r="270" spans="2:29" x14ac:dyDescent="0.35">
      <c r="B270" s="15" t="str">
        <f>Revised_Data!B270</f>
        <v>OWENS</v>
      </c>
      <c r="C270" s="11">
        <f>Revised_Data!C270</f>
        <v>47</v>
      </c>
      <c r="D270" s="10" t="str">
        <f>Revised_Data!D270</f>
        <v>F</v>
      </c>
      <c r="E270" s="10" t="str">
        <f>Revised_Data!E270</f>
        <v>Personal Loan</v>
      </c>
      <c r="F270" s="11">
        <f>Revised_Data!F270</f>
        <v>11000000</v>
      </c>
      <c r="G270" s="12" t="str">
        <f>Revised_Data!G270</f>
        <v>No</v>
      </c>
      <c r="H270" s="77">
        <f>Revised_Data!H270</f>
        <v>-7.4254478004473989E-2</v>
      </c>
      <c r="J270" s="74">
        <f>Parameters!$C$3</f>
        <v>7.0000000000000007E-2</v>
      </c>
      <c r="K270" s="74">
        <f>VLOOKUP(E270,Parameters!$B$5:$C$8,2,0)</f>
        <v>0.1</v>
      </c>
      <c r="L270" s="74">
        <f>IF(F270&lt;=Parameters!$A$10,Parameters!$C$10,IF(F270&lt;=Parameters!$A$11,Parameters!$C$11,Parameters!$C$11+INT((F270-Parameters!$A$11)/Parameters!$A$12)*Parameters!$C$12))</f>
        <v>6.0000000000000001E-3</v>
      </c>
      <c r="M270" s="74">
        <f>VLOOKUP(G270,Parameters!$B$14:$C$15,2,0)</f>
        <v>0</v>
      </c>
      <c r="N270" s="72">
        <f t="shared" si="33"/>
        <v>0.16400000000000001</v>
      </c>
      <c r="P270" s="9">
        <f t="shared" si="34"/>
        <v>1804000</v>
      </c>
      <c r="Q270" s="10" t="str">
        <f>VLOOKUP(E270,Parameters!$B$51:$C$54,2,0)</f>
        <v>Unsecured</v>
      </c>
      <c r="R270" s="50">
        <f>VLOOKUP(C270,Parameters!$E$4:$G$47,IF(D270="M",2,3),0)</f>
        <v>5.7160000000000002</v>
      </c>
      <c r="S270" s="11">
        <f t="shared" si="35"/>
        <v>62876</v>
      </c>
      <c r="T270" s="12">
        <f>VLOOKUP(S270,Parameters!$B$40:$C$44,2,1)</f>
        <v>0.35</v>
      </c>
      <c r="U270" s="52">
        <f t="shared" si="36"/>
        <v>22006.6</v>
      </c>
      <c r="V270" s="12">
        <f>LEFT(Parameters!$B$59,4)*VLOOKUP(Q270,Parameters!$B$61:$C$62,2,0)+MID(Parameters!$B$59,9,4)*ABS(H270)</f>
        <v>2.0742544780044739E-2</v>
      </c>
      <c r="W270" s="43">
        <f t="shared" si="37"/>
        <v>228167.99258049214</v>
      </c>
      <c r="Y270" s="74">
        <f>MAX(V270,IF(Q270="Unsecured",Parameters!$C$67,Parameters!$C$68))</f>
        <v>0.03</v>
      </c>
      <c r="Z270" s="43">
        <f t="shared" si="38"/>
        <v>330000</v>
      </c>
      <c r="AB270" s="74" t="str">
        <f t="shared" si="39"/>
        <v>OK</v>
      </c>
      <c r="AC270" s="43" t="str">
        <f t="shared" si="32"/>
        <v>OK</v>
      </c>
    </row>
    <row r="271" spans="2:29" x14ac:dyDescent="0.35">
      <c r="B271" s="15" t="str">
        <f>Revised_Data!B271</f>
        <v>PADILLA</v>
      </c>
      <c r="C271" s="11">
        <f>Revised_Data!C271</f>
        <v>49</v>
      </c>
      <c r="D271" s="10" t="str">
        <f>Revised_Data!D271</f>
        <v>F</v>
      </c>
      <c r="E271" s="10" t="str">
        <f>Revised_Data!E271</f>
        <v>Vehicle Loan</v>
      </c>
      <c r="F271" s="11">
        <f>Revised_Data!F271</f>
        <v>9000000</v>
      </c>
      <c r="G271" s="12" t="str">
        <f>Revised_Data!G271</f>
        <v>No</v>
      </c>
      <c r="H271" s="77">
        <f>Revised_Data!H271</f>
        <v>-0.21317736801742543</v>
      </c>
      <c r="J271" s="74">
        <f>Parameters!$C$3</f>
        <v>7.0000000000000007E-2</v>
      </c>
      <c r="K271" s="74">
        <f>VLOOKUP(E271,Parameters!$B$5:$C$8,2,0)</f>
        <v>0.06</v>
      </c>
      <c r="L271" s="74">
        <f>IF(F271&lt;=Parameters!$A$10,Parameters!$C$10,IF(F271&lt;=Parameters!$A$11,Parameters!$C$11,Parameters!$C$11+INT((F271-Parameters!$A$11)/Parameters!$A$12)*Parameters!$C$12))</f>
        <v>0</v>
      </c>
      <c r="M271" s="74">
        <f>VLOOKUP(G271,Parameters!$B$14:$C$15,2,0)</f>
        <v>0</v>
      </c>
      <c r="N271" s="72">
        <f t="shared" si="33"/>
        <v>0.13</v>
      </c>
      <c r="P271" s="9">
        <f t="shared" si="34"/>
        <v>1170000</v>
      </c>
      <c r="Q271" s="10" t="str">
        <f>VLOOKUP(E271,Parameters!$B$51:$C$54,2,0)</f>
        <v>Secured</v>
      </c>
      <c r="R271" s="50">
        <f>VLOOKUP(C271,Parameters!$E$4:$G$47,IF(D271="M",2,3),0)</f>
        <v>6.0049999999999999</v>
      </c>
      <c r="S271" s="11">
        <f t="shared" si="35"/>
        <v>54045</v>
      </c>
      <c r="T271" s="12">
        <f>VLOOKUP(S271,Parameters!$B$40:$C$44,2,1)</f>
        <v>0.375</v>
      </c>
      <c r="U271" s="52">
        <f t="shared" si="36"/>
        <v>20266.875</v>
      </c>
      <c r="V271" s="12">
        <f>LEFT(Parameters!$B$59,4)*VLOOKUP(Q271,Parameters!$B$61:$C$62,2,0)+MID(Parameters!$B$59,9,4)*ABS(H271)</f>
        <v>1.2131773680174254E-2</v>
      </c>
      <c r="W271" s="43">
        <f t="shared" si="37"/>
        <v>109185.96312156829</v>
      </c>
      <c r="Y271" s="74">
        <f>MAX(V271,IF(Q271="Unsecured",Parameters!$C$67,Parameters!$C$68))</f>
        <v>1.4999999999999999E-2</v>
      </c>
      <c r="Z271" s="43">
        <f t="shared" si="38"/>
        <v>135000</v>
      </c>
      <c r="AB271" s="74" t="str">
        <f t="shared" si="39"/>
        <v>OK</v>
      </c>
      <c r="AC271" s="43" t="str">
        <f t="shared" si="32"/>
        <v>OK</v>
      </c>
    </row>
    <row r="272" spans="2:29" x14ac:dyDescent="0.35">
      <c r="B272" s="15" t="str">
        <f>Revised_Data!B272</f>
        <v>PAGE</v>
      </c>
      <c r="C272" s="11">
        <f>Revised_Data!C272</f>
        <v>19</v>
      </c>
      <c r="D272" s="10" t="str">
        <f>Revised_Data!D272</f>
        <v>F</v>
      </c>
      <c r="E272" s="10" t="str">
        <f>Revised_Data!E272</f>
        <v>Home Loan</v>
      </c>
      <c r="F272" s="11">
        <f>Revised_Data!F272</f>
        <v>11000000</v>
      </c>
      <c r="G272" s="12" t="str">
        <f>Revised_Data!G272</f>
        <v>No</v>
      </c>
      <c r="H272" s="77">
        <f>Revised_Data!H272</f>
        <v>-0.51357930578786903</v>
      </c>
      <c r="J272" s="74">
        <f>Parameters!$C$3</f>
        <v>7.0000000000000007E-2</v>
      </c>
      <c r="K272" s="74">
        <f>VLOOKUP(E272,Parameters!$B$5:$C$8,2,0)</f>
        <v>0.04</v>
      </c>
      <c r="L272" s="74">
        <f>IF(F272&lt;=Parameters!$A$10,Parameters!$C$10,IF(F272&lt;=Parameters!$A$11,Parameters!$C$11,Parameters!$C$11+INT((F272-Parameters!$A$11)/Parameters!$A$12)*Parameters!$C$12))</f>
        <v>6.0000000000000001E-3</v>
      </c>
      <c r="M272" s="74">
        <f>VLOOKUP(G272,Parameters!$B$14:$C$15,2,0)</f>
        <v>0</v>
      </c>
      <c r="N272" s="72">
        <f t="shared" si="33"/>
        <v>0.10400000000000001</v>
      </c>
      <c r="P272" s="9">
        <f t="shared" si="34"/>
        <v>1144000</v>
      </c>
      <c r="Q272" s="10" t="str">
        <f>VLOOKUP(E272,Parameters!$B$51:$C$54,2,0)</f>
        <v>Secured</v>
      </c>
      <c r="R272" s="50">
        <f>VLOOKUP(C272,Parameters!$E$4:$G$47,IF(D272="M",2,3),0)</f>
        <v>3.01</v>
      </c>
      <c r="S272" s="11">
        <f t="shared" si="35"/>
        <v>33109.999999999993</v>
      </c>
      <c r="T272" s="12">
        <f>VLOOKUP(S272,Parameters!$B$40:$C$44,2,1)</f>
        <v>0.375</v>
      </c>
      <c r="U272" s="52">
        <f t="shared" si="36"/>
        <v>12416.249999999996</v>
      </c>
      <c r="V272" s="12">
        <f>LEFT(Parameters!$B$59,4)*VLOOKUP(Q272,Parameters!$B$61:$C$62,2,0)+MID(Parameters!$B$59,9,4)*ABS(H272)</f>
        <v>1.513579305787869E-2</v>
      </c>
      <c r="W272" s="43">
        <f t="shared" si="37"/>
        <v>166493.72363666559</v>
      </c>
      <c r="Y272" s="74">
        <f>MAX(V272,IF(Q272="Unsecured",Parameters!$C$67,Parameters!$C$68))</f>
        <v>1.513579305787869E-2</v>
      </c>
      <c r="Z272" s="43">
        <f t="shared" si="38"/>
        <v>166493.72363666559</v>
      </c>
      <c r="AB272" s="74" t="str">
        <f t="shared" si="39"/>
        <v>OK</v>
      </c>
      <c r="AC272" s="43" t="str">
        <f t="shared" si="32"/>
        <v>OK</v>
      </c>
    </row>
    <row r="273" spans="2:29" x14ac:dyDescent="0.35">
      <c r="B273" s="15" t="str">
        <f>Revised_Data!B273</f>
        <v>PALMER</v>
      </c>
      <c r="C273" s="11">
        <f>Revised_Data!C273</f>
        <v>31</v>
      </c>
      <c r="D273" s="10" t="str">
        <f>Revised_Data!D273</f>
        <v>M</v>
      </c>
      <c r="E273" s="10" t="str">
        <f>Revised_Data!E273</f>
        <v>Education Loan</v>
      </c>
      <c r="F273" s="11">
        <f>Revised_Data!F273</f>
        <v>9000000</v>
      </c>
      <c r="G273" s="12" t="str">
        <f>Revised_Data!G273</f>
        <v>No</v>
      </c>
      <c r="H273" s="77">
        <f>Revised_Data!H273</f>
        <v>-0.46420798917043776</v>
      </c>
      <c r="J273" s="74">
        <f>Parameters!$C$3</f>
        <v>7.0000000000000007E-2</v>
      </c>
      <c r="K273" s="74">
        <f>VLOOKUP(E273,Parameters!$B$5:$C$8,2,0)</f>
        <v>0.08</v>
      </c>
      <c r="L273" s="74">
        <f>IF(F273&lt;=Parameters!$A$10,Parameters!$C$10,IF(F273&lt;=Parameters!$A$11,Parameters!$C$11,Parameters!$C$11+INT((F273-Parameters!$A$11)/Parameters!$A$12)*Parameters!$C$12))</f>
        <v>0</v>
      </c>
      <c r="M273" s="74">
        <f>VLOOKUP(G273,Parameters!$B$14:$C$15,2,0)</f>
        <v>0</v>
      </c>
      <c r="N273" s="72">
        <f t="shared" si="33"/>
        <v>0.15000000000000002</v>
      </c>
      <c r="P273" s="9">
        <f t="shared" si="34"/>
        <v>1350000.0000000002</v>
      </c>
      <c r="Q273" s="10" t="str">
        <f>VLOOKUP(E273,Parameters!$B$51:$C$54,2,0)</f>
        <v>Unsecured</v>
      </c>
      <c r="R273" s="50">
        <f>VLOOKUP(C273,Parameters!$E$4:$G$47,IF(D273="M",2,3),0)</f>
        <v>4.1494999999999997</v>
      </c>
      <c r="S273" s="11">
        <f t="shared" si="35"/>
        <v>37345.5</v>
      </c>
      <c r="T273" s="12">
        <f>VLOOKUP(S273,Parameters!$B$40:$C$44,2,1)</f>
        <v>0.375</v>
      </c>
      <c r="U273" s="52">
        <f t="shared" si="36"/>
        <v>14004.5625</v>
      </c>
      <c r="V273" s="12">
        <f>LEFT(Parameters!$B$59,4)*VLOOKUP(Q273,Parameters!$B$61:$C$62,2,0)+MID(Parameters!$B$59,9,4)*ABS(H273)</f>
        <v>2.4642079891704378E-2</v>
      </c>
      <c r="W273" s="43">
        <f t="shared" si="37"/>
        <v>221778.71902533941</v>
      </c>
      <c r="Y273" s="74">
        <f>MAX(V273,IF(Q273="Unsecured",Parameters!$C$67,Parameters!$C$68))</f>
        <v>0.03</v>
      </c>
      <c r="Z273" s="43">
        <f t="shared" si="38"/>
        <v>270000</v>
      </c>
      <c r="AB273" s="74" t="str">
        <f t="shared" si="39"/>
        <v>OK</v>
      </c>
      <c r="AC273" s="43" t="str">
        <f t="shared" si="32"/>
        <v>OK</v>
      </c>
    </row>
    <row r="274" spans="2:29" x14ac:dyDescent="0.35">
      <c r="B274" s="15" t="str">
        <f>Revised_Data!B274</f>
        <v>PARK</v>
      </c>
      <c r="C274" s="11">
        <f>Revised_Data!C274</f>
        <v>26</v>
      </c>
      <c r="D274" s="10" t="str">
        <f>Revised_Data!D274</f>
        <v>M</v>
      </c>
      <c r="E274" s="10" t="str">
        <f>Revised_Data!E274</f>
        <v>Personal Loan</v>
      </c>
      <c r="F274" s="11">
        <f>Revised_Data!F274</f>
        <v>11000000</v>
      </c>
      <c r="G274" s="12" t="str">
        <f>Revised_Data!G274</f>
        <v>No</v>
      </c>
      <c r="H274" s="77">
        <f>Revised_Data!H274</f>
        <v>0.9217074115663686</v>
      </c>
      <c r="J274" s="74">
        <f>Parameters!$C$3</f>
        <v>7.0000000000000007E-2</v>
      </c>
      <c r="K274" s="74">
        <f>VLOOKUP(E274,Parameters!$B$5:$C$8,2,0)</f>
        <v>0.1</v>
      </c>
      <c r="L274" s="74">
        <f>IF(F274&lt;=Parameters!$A$10,Parameters!$C$10,IF(F274&lt;=Parameters!$A$11,Parameters!$C$11,Parameters!$C$11+INT((F274-Parameters!$A$11)/Parameters!$A$12)*Parameters!$C$12))</f>
        <v>6.0000000000000001E-3</v>
      </c>
      <c r="M274" s="74">
        <f>VLOOKUP(G274,Parameters!$B$14:$C$15,2,0)</f>
        <v>0</v>
      </c>
      <c r="N274" s="72">
        <f t="shared" si="33"/>
        <v>0.16400000000000001</v>
      </c>
      <c r="P274" s="9">
        <f t="shared" si="34"/>
        <v>1804000</v>
      </c>
      <c r="Q274" s="10" t="str">
        <f>VLOOKUP(E274,Parameters!$B$51:$C$54,2,0)</f>
        <v>Unsecured</v>
      </c>
      <c r="R274" s="50">
        <f>VLOOKUP(C274,Parameters!$E$4:$G$47,IF(D274="M",2,3),0)</f>
        <v>3.6659999999999999</v>
      </c>
      <c r="S274" s="11">
        <f t="shared" si="35"/>
        <v>40326</v>
      </c>
      <c r="T274" s="12">
        <f>VLOOKUP(S274,Parameters!$B$40:$C$44,2,1)</f>
        <v>0.375</v>
      </c>
      <c r="U274" s="52">
        <f t="shared" si="36"/>
        <v>15122.25</v>
      </c>
      <c r="V274" s="12">
        <f>LEFT(Parameters!$B$59,4)*VLOOKUP(Q274,Parameters!$B$61:$C$62,2,0)+MID(Parameters!$B$59,9,4)*ABS(H274)</f>
        <v>2.9217074115663686E-2</v>
      </c>
      <c r="W274" s="43">
        <f t="shared" si="37"/>
        <v>321387.81527230056</v>
      </c>
      <c r="Y274" s="74">
        <f>MAX(V274,IF(Q274="Unsecured",Parameters!$C$67,Parameters!$C$68))</f>
        <v>0.03</v>
      </c>
      <c r="Z274" s="43">
        <f t="shared" si="38"/>
        <v>330000</v>
      </c>
      <c r="AB274" s="74" t="str">
        <f t="shared" si="39"/>
        <v>OK</v>
      </c>
      <c r="AC274" s="43" t="str">
        <f t="shared" si="32"/>
        <v>OK</v>
      </c>
    </row>
    <row r="275" spans="2:29" x14ac:dyDescent="0.35">
      <c r="B275" s="15" t="str">
        <f>Revised_Data!B275</f>
        <v>PARKER</v>
      </c>
      <c r="C275" s="11">
        <f>Revised_Data!C275</f>
        <v>53</v>
      </c>
      <c r="D275" s="10" t="str">
        <f>Revised_Data!D275</f>
        <v>M</v>
      </c>
      <c r="E275" s="10" t="str">
        <f>Revised_Data!E275</f>
        <v>Personal Loan</v>
      </c>
      <c r="F275" s="11">
        <f>Revised_Data!F275</f>
        <v>12000000</v>
      </c>
      <c r="G275" s="12" t="str">
        <f>Revised_Data!G275</f>
        <v>No</v>
      </c>
      <c r="H275" s="77">
        <f>Revised_Data!H275</f>
        <v>-8.2383144436909805E-2</v>
      </c>
      <c r="J275" s="74">
        <f>Parameters!$C$3</f>
        <v>7.0000000000000007E-2</v>
      </c>
      <c r="K275" s="74">
        <f>VLOOKUP(E275,Parameters!$B$5:$C$8,2,0)</f>
        <v>0.1</v>
      </c>
      <c r="L275" s="74">
        <f>IF(F275&lt;=Parameters!$A$10,Parameters!$C$10,IF(F275&lt;=Parameters!$A$11,Parameters!$C$11,Parameters!$C$11+INT((F275-Parameters!$A$11)/Parameters!$A$12)*Parameters!$C$12))</f>
        <v>7.0000000000000001E-3</v>
      </c>
      <c r="M275" s="74">
        <f>VLOOKUP(G275,Parameters!$B$14:$C$15,2,0)</f>
        <v>0</v>
      </c>
      <c r="N275" s="72">
        <f t="shared" si="33"/>
        <v>0.16300000000000001</v>
      </c>
      <c r="P275" s="9">
        <f t="shared" si="34"/>
        <v>1956000</v>
      </c>
      <c r="Q275" s="10" t="str">
        <f>VLOOKUP(E275,Parameters!$B$51:$C$54,2,0)</f>
        <v>Unsecured</v>
      </c>
      <c r="R275" s="50">
        <f>VLOOKUP(C275,Parameters!$E$4:$G$47,IF(D275="M",2,3),0)</f>
        <v>7.1390000000000002</v>
      </c>
      <c r="S275" s="11">
        <f t="shared" si="35"/>
        <v>85668</v>
      </c>
      <c r="T275" s="12">
        <f>VLOOKUP(S275,Parameters!$B$40:$C$44,2,1)</f>
        <v>0.35</v>
      </c>
      <c r="U275" s="52">
        <f t="shared" si="36"/>
        <v>29983.8</v>
      </c>
      <c r="V275" s="12">
        <f>LEFT(Parameters!$B$59,4)*VLOOKUP(Q275,Parameters!$B$61:$C$62,2,0)+MID(Parameters!$B$59,9,4)*ABS(H275)</f>
        <v>2.0823831444369098E-2</v>
      </c>
      <c r="W275" s="43">
        <f t="shared" si="37"/>
        <v>249885.97733242917</v>
      </c>
      <c r="Y275" s="74">
        <f>MAX(V275,IF(Q275="Unsecured",Parameters!$C$67,Parameters!$C$68))</f>
        <v>0.03</v>
      </c>
      <c r="Z275" s="43">
        <f t="shared" si="38"/>
        <v>360000</v>
      </c>
      <c r="AB275" s="74" t="str">
        <f t="shared" si="39"/>
        <v>OK</v>
      </c>
      <c r="AC275" s="43" t="str">
        <f t="shared" si="32"/>
        <v>OK</v>
      </c>
    </row>
    <row r="276" spans="2:29" x14ac:dyDescent="0.35">
      <c r="B276" s="15" t="str">
        <f>Revised_Data!B276</f>
        <v>PARKS</v>
      </c>
      <c r="C276" s="11">
        <f>Revised_Data!C276</f>
        <v>53</v>
      </c>
      <c r="D276" s="10" t="str">
        <f>Revised_Data!D276</f>
        <v>F</v>
      </c>
      <c r="E276" s="10" t="str">
        <f>Revised_Data!E276</f>
        <v>Personal Loan</v>
      </c>
      <c r="F276" s="11">
        <f>Revised_Data!F276</f>
        <v>10000000</v>
      </c>
      <c r="G276" s="12" t="str">
        <f>Revised_Data!G276</f>
        <v>No</v>
      </c>
      <c r="H276" s="77">
        <f>Revised_Data!H276</f>
        <v>-1.1555422524715373</v>
      </c>
      <c r="J276" s="74">
        <f>Parameters!$C$3</f>
        <v>7.0000000000000007E-2</v>
      </c>
      <c r="K276" s="74">
        <f>VLOOKUP(E276,Parameters!$B$5:$C$8,2,0)</f>
        <v>0.1</v>
      </c>
      <c r="L276" s="74">
        <f>IF(F276&lt;=Parameters!$A$10,Parameters!$C$10,IF(F276&lt;=Parameters!$A$11,Parameters!$C$11,Parameters!$C$11+INT((F276-Parameters!$A$11)/Parameters!$A$12)*Parameters!$C$12))</f>
        <v>5.0000000000000001E-3</v>
      </c>
      <c r="M276" s="74">
        <f>VLOOKUP(G276,Parameters!$B$14:$C$15,2,0)</f>
        <v>0</v>
      </c>
      <c r="N276" s="72">
        <f t="shared" si="33"/>
        <v>0.16500000000000001</v>
      </c>
      <c r="P276" s="9">
        <f t="shared" si="34"/>
        <v>1650000</v>
      </c>
      <c r="Q276" s="10" t="str">
        <f>VLOOKUP(E276,Parameters!$B$51:$C$54,2,0)</f>
        <v>Unsecured</v>
      </c>
      <c r="R276" s="50">
        <f>VLOOKUP(C276,Parameters!$E$4:$G$47,IF(D276="M",2,3),0)</f>
        <v>6.6289999999999996</v>
      </c>
      <c r="S276" s="11">
        <f t="shared" si="35"/>
        <v>66289.999999999985</v>
      </c>
      <c r="T276" s="12">
        <f>VLOOKUP(S276,Parameters!$B$40:$C$44,2,1)</f>
        <v>0.35</v>
      </c>
      <c r="U276" s="52">
        <f t="shared" si="36"/>
        <v>23201.499999999993</v>
      </c>
      <c r="V276" s="12">
        <f>LEFT(Parameters!$B$59,4)*VLOOKUP(Q276,Parameters!$B$61:$C$62,2,0)+MID(Parameters!$B$59,9,4)*ABS(H276)</f>
        <v>3.1555422524715375E-2</v>
      </c>
      <c r="W276" s="43">
        <f t="shared" si="37"/>
        <v>315554.22524715372</v>
      </c>
      <c r="Y276" s="74">
        <f>MAX(V276,IF(Q276="Unsecured",Parameters!$C$67,Parameters!$C$68))</f>
        <v>3.1555422524715375E-2</v>
      </c>
      <c r="Z276" s="43">
        <f t="shared" si="38"/>
        <v>315554.22524715372</v>
      </c>
      <c r="AB276" s="74" t="str">
        <f t="shared" si="39"/>
        <v>OK</v>
      </c>
      <c r="AC276" s="43" t="str">
        <f t="shared" si="32"/>
        <v>OK</v>
      </c>
    </row>
    <row r="277" spans="2:29" x14ac:dyDescent="0.35">
      <c r="B277" s="15" t="str">
        <f>Revised_Data!B277</f>
        <v>PATEL</v>
      </c>
      <c r="C277" s="11">
        <f>Revised_Data!C277</f>
        <v>58</v>
      </c>
      <c r="D277" s="10" t="str">
        <f>Revised_Data!D277</f>
        <v>M</v>
      </c>
      <c r="E277" s="10" t="str">
        <f>Revised_Data!E277</f>
        <v>Home Loan</v>
      </c>
      <c r="F277" s="11">
        <f>Revised_Data!F277</f>
        <v>8000000</v>
      </c>
      <c r="G277" s="12" t="str">
        <f>Revised_Data!G277</f>
        <v>No</v>
      </c>
      <c r="H277" s="77">
        <f>Revised_Data!H277</f>
        <v>-0.53391566951796565</v>
      </c>
      <c r="J277" s="74">
        <f>Parameters!$C$3</f>
        <v>7.0000000000000007E-2</v>
      </c>
      <c r="K277" s="74">
        <f>VLOOKUP(E277,Parameters!$B$5:$C$8,2,0)</f>
        <v>0.04</v>
      </c>
      <c r="L277" s="74">
        <f>IF(F277&lt;=Parameters!$A$10,Parameters!$C$10,IF(F277&lt;=Parameters!$A$11,Parameters!$C$11,Parameters!$C$11+INT((F277-Parameters!$A$11)/Parameters!$A$12)*Parameters!$C$12))</f>
        <v>0</v>
      </c>
      <c r="M277" s="74">
        <f>VLOOKUP(G277,Parameters!$B$14:$C$15,2,0)</f>
        <v>0</v>
      </c>
      <c r="N277" s="72">
        <f t="shared" si="33"/>
        <v>0.11000000000000001</v>
      </c>
      <c r="P277" s="9">
        <f t="shared" si="34"/>
        <v>880000.00000000012</v>
      </c>
      <c r="Q277" s="10" t="str">
        <f>VLOOKUP(E277,Parameters!$B$51:$C$54,2,0)</f>
        <v>Secured</v>
      </c>
      <c r="R277" s="50">
        <f>VLOOKUP(C277,Parameters!$E$4:$G$47,IF(D277="M",2,3),0)</f>
        <v>8.077</v>
      </c>
      <c r="S277" s="11">
        <f t="shared" si="35"/>
        <v>64616</v>
      </c>
      <c r="T277" s="12">
        <f>VLOOKUP(S277,Parameters!$B$40:$C$44,2,1)</f>
        <v>0.35</v>
      </c>
      <c r="U277" s="52">
        <f t="shared" si="36"/>
        <v>22615.599999999999</v>
      </c>
      <c r="V277" s="12">
        <f>LEFT(Parameters!$B$59,4)*VLOOKUP(Q277,Parameters!$B$61:$C$62,2,0)+MID(Parameters!$B$59,9,4)*ABS(H277)</f>
        <v>1.5339156695179657E-2</v>
      </c>
      <c r="W277" s="43">
        <f t="shared" si="37"/>
        <v>122713.25356143725</v>
      </c>
      <c r="Y277" s="74">
        <f>MAX(V277,IF(Q277="Unsecured",Parameters!$C$67,Parameters!$C$68))</f>
        <v>1.5339156695179657E-2</v>
      </c>
      <c r="Z277" s="43">
        <f t="shared" si="38"/>
        <v>122713.25356143725</v>
      </c>
      <c r="AB277" s="74" t="str">
        <f t="shared" si="39"/>
        <v>OK</v>
      </c>
      <c r="AC277" s="43" t="str">
        <f t="shared" si="32"/>
        <v>OK</v>
      </c>
    </row>
    <row r="278" spans="2:29" x14ac:dyDescent="0.35">
      <c r="B278" s="15" t="str">
        <f>Revised_Data!B278</f>
        <v>PATTERSON</v>
      </c>
      <c r="C278" s="11">
        <f>Revised_Data!C278</f>
        <v>40</v>
      </c>
      <c r="D278" s="10" t="str">
        <f>Revised_Data!D278</f>
        <v>M</v>
      </c>
      <c r="E278" s="10" t="str">
        <f>Revised_Data!E278</f>
        <v>Home Loan</v>
      </c>
      <c r="F278" s="11">
        <f>Revised_Data!F278</f>
        <v>10000000</v>
      </c>
      <c r="G278" s="12" t="str">
        <f>Revised_Data!G278</f>
        <v>No</v>
      </c>
      <c r="H278" s="77">
        <f>Revised_Data!H278</f>
        <v>1.6455963366744515</v>
      </c>
      <c r="J278" s="74">
        <f>Parameters!$C$3</f>
        <v>7.0000000000000007E-2</v>
      </c>
      <c r="K278" s="74">
        <f>VLOOKUP(E278,Parameters!$B$5:$C$8,2,0)</f>
        <v>0.04</v>
      </c>
      <c r="L278" s="74">
        <f>IF(F278&lt;=Parameters!$A$10,Parameters!$C$10,IF(F278&lt;=Parameters!$A$11,Parameters!$C$11,Parameters!$C$11+INT((F278-Parameters!$A$11)/Parameters!$A$12)*Parameters!$C$12))</f>
        <v>5.0000000000000001E-3</v>
      </c>
      <c r="M278" s="74">
        <f>VLOOKUP(G278,Parameters!$B$14:$C$15,2,0)</f>
        <v>0</v>
      </c>
      <c r="N278" s="72">
        <f t="shared" si="33"/>
        <v>0.10500000000000001</v>
      </c>
      <c r="P278" s="9">
        <f t="shared" si="34"/>
        <v>1050000</v>
      </c>
      <c r="Q278" s="10" t="str">
        <f>VLOOKUP(E278,Parameters!$B$51:$C$54,2,0)</f>
        <v>Secured</v>
      </c>
      <c r="R278" s="50">
        <f>VLOOKUP(C278,Parameters!$E$4:$G$47,IF(D278="M",2,3),0)</f>
        <v>5.1790000000000003</v>
      </c>
      <c r="S278" s="11">
        <f t="shared" si="35"/>
        <v>51790</v>
      </c>
      <c r="T278" s="12">
        <f>VLOOKUP(S278,Parameters!$B$40:$C$44,2,1)</f>
        <v>0.375</v>
      </c>
      <c r="U278" s="52">
        <f t="shared" si="36"/>
        <v>19421.25</v>
      </c>
      <c r="V278" s="12">
        <f>LEFT(Parameters!$B$59,4)*VLOOKUP(Q278,Parameters!$B$61:$C$62,2,0)+MID(Parameters!$B$59,9,4)*ABS(H278)</f>
        <v>2.6455963366744516E-2</v>
      </c>
      <c r="W278" s="43">
        <f t="shared" si="37"/>
        <v>264559.63366744516</v>
      </c>
      <c r="Y278" s="74">
        <f>MAX(V278,IF(Q278="Unsecured",Parameters!$C$67,Parameters!$C$68))</f>
        <v>2.6455963366744516E-2</v>
      </c>
      <c r="Z278" s="43">
        <f t="shared" si="38"/>
        <v>264559.63366744516</v>
      </c>
      <c r="AB278" s="74" t="str">
        <f t="shared" si="39"/>
        <v>OK</v>
      </c>
      <c r="AC278" s="43" t="str">
        <f t="shared" si="32"/>
        <v>OK</v>
      </c>
    </row>
    <row r="279" spans="2:29" x14ac:dyDescent="0.35">
      <c r="B279" s="15" t="str">
        <f>Revised_Data!B279</f>
        <v>PAYNE</v>
      </c>
      <c r="C279" s="11">
        <f>Revised_Data!C279</f>
        <v>44</v>
      </c>
      <c r="D279" s="10" t="str">
        <f>Revised_Data!D279</f>
        <v>M</v>
      </c>
      <c r="E279" s="10" t="str">
        <f>Revised_Data!E279</f>
        <v>Vehicle Loan</v>
      </c>
      <c r="F279" s="11">
        <f>Revised_Data!F279</f>
        <v>8000000</v>
      </c>
      <c r="G279" s="12" t="str">
        <f>Revised_Data!G279</f>
        <v>No</v>
      </c>
      <c r="H279" s="77">
        <f>Revised_Data!H279</f>
        <v>-1.8931233507871282E-2</v>
      </c>
      <c r="J279" s="74">
        <f>Parameters!$C$3</f>
        <v>7.0000000000000007E-2</v>
      </c>
      <c r="K279" s="74">
        <f>VLOOKUP(E279,Parameters!$B$5:$C$8,2,0)</f>
        <v>0.06</v>
      </c>
      <c r="L279" s="74">
        <f>IF(F279&lt;=Parameters!$A$10,Parameters!$C$10,IF(F279&lt;=Parameters!$A$11,Parameters!$C$11,Parameters!$C$11+INT((F279-Parameters!$A$11)/Parameters!$A$12)*Parameters!$C$12))</f>
        <v>0</v>
      </c>
      <c r="M279" s="74">
        <f>VLOOKUP(G279,Parameters!$B$14:$C$15,2,0)</f>
        <v>0</v>
      </c>
      <c r="N279" s="72">
        <f t="shared" si="33"/>
        <v>0.13</v>
      </c>
      <c r="P279" s="9">
        <f t="shared" si="34"/>
        <v>1040000</v>
      </c>
      <c r="Q279" s="10" t="str">
        <f>VLOOKUP(E279,Parameters!$B$51:$C$54,2,0)</f>
        <v>Secured</v>
      </c>
      <c r="R279" s="50">
        <f>VLOOKUP(C279,Parameters!$E$4:$G$47,IF(D279="M",2,3),0)</f>
        <v>5.7160000000000002</v>
      </c>
      <c r="S279" s="11">
        <f t="shared" si="35"/>
        <v>45728</v>
      </c>
      <c r="T279" s="12">
        <f>VLOOKUP(S279,Parameters!$B$40:$C$44,2,1)</f>
        <v>0.375</v>
      </c>
      <c r="U279" s="52">
        <f t="shared" si="36"/>
        <v>17148</v>
      </c>
      <c r="V279" s="12">
        <f>LEFT(Parameters!$B$59,4)*VLOOKUP(Q279,Parameters!$B$61:$C$62,2,0)+MID(Parameters!$B$59,9,4)*ABS(H279)</f>
        <v>1.0189312335078714E-2</v>
      </c>
      <c r="W279" s="43">
        <f t="shared" si="37"/>
        <v>81514.498680629709</v>
      </c>
      <c r="Y279" s="74">
        <f>MAX(V279,IF(Q279="Unsecured",Parameters!$C$67,Parameters!$C$68))</f>
        <v>1.4999999999999999E-2</v>
      </c>
      <c r="Z279" s="43">
        <f t="shared" si="38"/>
        <v>120000</v>
      </c>
      <c r="AB279" s="74" t="str">
        <f t="shared" si="39"/>
        <v>OK</v>
      </c>
      <c r="AC279" s="43" t="str">
        <f t="shared" si="32"/>
        <v>OK</v>
      </c>
    </row>
    <row r="280" spans="2:29" x14ac:dyDescent="0.35">
      <c r="B280" s="15" t="str">
        <f>Revised_Data!B280</f>
        <v>PEARSON</v>
      </c>
      <c r="C280" s="11">
        <f>Revised_Data!C280</f>
        <v>55</v>
      </c>
      <c r="D280" s="10" t="str">
        <f>Revised_Data!D280</f>
        <v>M</v>
      </c>
      <c r="E280" s="10" t="str">
        <f>Revised_Data!E280</f>
        <v>Vehicle Loan</v>
      </c>
      <c r="F280" s="11">
        <f>Revised_Data!F280</f>
        <v>8000000</v>
      </c>
      <c r="G280" s="12" t="str">
        <f>Revised_Data!G280</f>
        <v>No</v>
      </c>
      <c r="H280" s="77">
        <f>Revised_Data!H280</f>
        <v>0.78759739361284808</v>
      </c>
      <c r="J280" s="74">
        <f>Parameters!$C$3</f>
        <v>7.0000000000000007E-2</v>
      </c>
      <c r="K280" s="74">
        <f>VLOOKUP(E280,Parameters!$B$5:$C$8,2,0)</f>
        <v>0.06</v>
      </c>
      <c r="L280" s="74">
        <f>IF(F280&lt;=Parameters!$A$10,Parameters!$C$10,IF(F280&lt;=Parameters!$A$11,Parameters!$C$11,Parameters!$C$11+INT((F280-Parameters!$A$11)/Parameters!$A$12)*Parameters!$C$12))</f>
        <v>0</v>
      </c>
      <c r="M280" s="74">
        <f>VLOOKUP(G280,Parameters!$B$14:$C$15,2,0)</f>
        <v>0</v>
      </c>
      <c r="N280" s="72">
        <f t="shared" si="33"/>
        <v>0.13</v>
      </c>
      <c r="P280" s="9">
        <f t="shared" si="34"/>
        <v>1040000</v>
      </c>
      <c r="Q280" s="10" t="str">
        <f>VLOOKUP(E280,Parameters!$B$51:$C$54,2,0)</f>
        <v>Secured</v>
      </c>
      <c r="R280" s="50">
        <f>VLOOKUP(C280,Parameters!$E$4:$G$47,IF(D280="M",2,3),0)</f>
        <v>7.5</v>
      </c>
      <c r="S280" s="11">
        <f t="shared" si="35"/>
        <v>60000</v>
      </c>
      <c r="T280" s="12">
        <f>VLOOKUP(S280,Parameters!$B$40:$C$44,2,1)</f>
        <v>0.35</v>
      </c>
      <c r="U280" s="52">
        <f t="shared" si="36"/>
        <v>21000</v>
      </c>
      <c r="V280" s="12">
        <f>LEFT(Parameters!$B$59,4)*VLOOKUP(Q280,Parameters!$B$61:$C$62,2,0)+MID(Parameters!$B$59,9,4)*ABS(H280)</f>
        <v>1.7875973936128484E-2</v>
      </c>
      <c r="W280" s="43">
        <f t="shared" si="37"/>
        <v>143007.79148902788</v>
      </c>
      <c r="Y280" s="74">
        <f>MAX(V280,IF(Q280="Unsecured",Parameters!$C$67,Parameters!$C$68))</f>
        <v>1.7875973936128484E-2</v>
      </c>
      <c r="Z280" s="43">
        <f t="shared" si="38"/>
        <v>143007.79148902788</v>
      </c>
      <c r="AB280" s="74" t="str">
        <f t="shared" si="39"/>
        <v>OK</v>
      </c>
      <c r="AC280" s="43" t="str">
        <f t="shared" si="32"/>
        <v>OK</v>
      </c>
    </row>
    <row r="281" spans="2:29" x14ac:dyDescent="0.35">
      <c r="B281" s="15" t="str">
        <f>Revised_Data!B281</f>
        <v>PENA</v>
      </c>
      <c r="C281" s="11">
        <f>Revised_Data!C281</f>
        <v>24</v>
      </c>
      <c r="D281" s="10" t="str">
        <f>Revised_Data!D281</f>
        <v>M</v>
      </c>
      <c r="E281" s="10" t="str">
        <f>Revised_Data!E281</f>
        <v>Personal Loan</v>
      </c>
      <c r="F281" s="11">
        <f>Revised_Data!F281</f>
        <v>9000000</v>
      </c>
      <c r="G281" s="12" t="str">
        <f>Revised_Data!G281</f>
        <v>No</v>
      </c>
      <c r="H281" s="77">
        <f>Revised_Data!H281</f>
        <v>-9.835341643136911E-3</v>
      </c>
      <c r="J281" s="74">
        <f>Parameters!$C$3</f>
        <v>7.0000000000000007E-2</v>
      </c>
      <c r="K281" s="74">
        <f>VLOOKUP(E281,Parameters!$B$5:$C$8,2,0)</f>
        <v>0.1</v>
      </c>
      <c r="L281" s="74">
        <f>IF(F281&lt;=Parameters!$A$10,Parameters!$C$10,IF(F281&lt;=Parameters!$A$11,Parameters!$C$11,Parameters!$C$11+INT((F281-Parameters!$A$11)/Parameters!$A$12)*Parameters!$C$12))</f>
        <v>0</v>
      </c>
      <c r="M281" s="74">
        <f>VLOOKUP(G281,Parameters!$B$14:$C$15,2,0)</f>
        <v>0</v>
      </c>
      <c r="N281" s="72">
        <f t="shared" si="33"/>
        <v>0.17</v>
      </c>
      <c r="P281" s="9">
        <f t="shared" si="34"/>
        <v>1530000</v>
      </c>
      <c r="Q281" s="10" t="str">
        <f>VLOOKUP(E281,Parameters!$B$51:$C$54,2,0)</f>
        <v>Unsecured</v>
      </c>
      <c r="R281" s="50">
        <f>VLOOKUP(C281,Parameters!$E$4:$G$47,IF(D281="M",2,3),0)</f>
        <v>3.49</v>
      </c>
      <c r="S281" s="11">
        <f t="shared" si="35"/>
        <v>31410.000000000004</v>
      </c>
      <c r="T281" s="12">
        <f>VLOOKUP(S281,Parameters!$B$40:$C$44,2,1)</f>
        <v>0.375</v>
      </c>
      <c r="U281" s="52">
        <f t="shared" si="36"/>
        <v>11778.750000000002</v>
      </c>
      <c r="V281" s="12">
        <f>LEFT(Parameters!$B$59,4)*VLOOKUP(Q281,Parameters!$B$61:$C$62,2,0)+MID(Parameters!$B$59,9,4)*ABS(H281)</f>
        <v>2.0098353416431368E-2</v>
      </c>
      <c r="W281" s="43">
        <f t="shared" si="37"/>
        <v>180885.18074788232</v>
      </c>
      <c r="Y281" s="74">
        <f>MAX(V281,IF(Q281="Unsecured",Parameters!$C$67,Parameters!$C$68))</f>
        <v>0.03</v>
      </c>
      <c r="Z281" s="43">
        <f t="shared" si="38"/>
        <v>270000</v>
      </c>
      <c r="AB281" s="74" t="str">
        <f t="shared" si="39"/>
        <v>OK</v>
      </c>
      <c r="AC281" s="43" t="str">
        <f t="shared" si="32"/>
        <v>OK</v>
      </c>
    </row>
    <row r="282" spans="2:29" x14ac:dyDescent="0.35">
      <c r="B282" s="15" t="str">
        <f>Revised_Data!B282</f>
        <v>PEREZ</v>
      </c>
      <c r="C282" s="11">
        <f>Revised_Data!C282</f>
        <v>44</v>
      </c>
      <c r="D282" s="10" t="str">
        <f>Revised_Data!D282</f>
        <v>M</v>
      </c>
      <c r="E282" s="10" t="str">
        <f>Revised_Data!E282</f>
        <v>Education Loan</v>
      </c>
      <c r="F282" s="11">
        <f>Revised_Data!F282</f>
        <v>13000000</v>
      </c>
      <c r="G282" s="12" t="str">
        <f>Revised_Data!G282</f>
        <v>No</v>
      </c>
      <c r="H282" s="77">
        <f>Revised_Data!H282</f>
        <v>0.6641005440451736</v>
      </c>
      <c r="J282" s="74">
        <f>Parameters!$C$3</f>
        <v>7.0000000000000007E-2</v>
      </c>
      <c r="K282" s="74">
        <f>VLOOKUP(E282,Parameters!$B$5:$C$8,2,0)</f>
        <v>0.08</v>
      </c>
      <c r="L282" s="74">
        <f>IF(F282&lt;=Parameters!$A$10,Parameters!$C$10,IF(F282&lt;=Parameters!$A$11,Parameters!$C$11,Parameters!$C$11+INT((F282-Parameters!$A$11)/Parameters!$A$12)*Parameters!$C$12))</f>
        <v>8.0000000000000002E-3</v>
      </c>
      <c r="M282" s="74">
        <f>VLOOKUP(G282,Parameters!$B$14:$C$15,2,0)</f>
        <v>0</v>
      </c>
      <c r="N282" s="72">
        <f t="shared" si="33"/>
        <v>0.14200000000000002</v>
      </c>
      <c r="P282" s="9">
        <f t="shared" si="34"/>
        <v>1846000.0000000002</v>
      </c>
      <c r="Q282" s="10" t="str">
        <f>VLOOKUP(E282,Parameters!$B$51:$C$54,2,0)</f>
        <v>Unsecured</v>
      </c>
      <c r="R282" s="50">
        <f>VLOOKUP(C282,Parameters!$E$4:$G$47,IF(D282="M",2,3),0)</f>
        <v>5.7160000000000002</v>
      </c>
      <c r="S282" s="11">
        <f t="shared" si="35"/>
        <v>74308</v>
      </c>
      <c r="T282" s="12">
        <f>VLOOKUP(S282,Parameters!$B$40:$C$44,2,1)</f>
        <v>0.35</v>
      </c>
      <c r="U282" s="52">
        <f t="shared" si="36"/>
        <v>26007.8</v>
      </c>
      <c r="V282" s="12">
        <f>LEFT(Parameters!$B$59,4)*VLOOKUP(Q282,Parameters!$B$61:$C$62,2,0)+MID(Parameters!$B$59,9,4)*ABS(H282)</f>
        <v>2.6641005440451736E-2</v>
      </c>
      <c r="W282" s="43">
        <f t="shared" si="37"/>
        <v>346333.07072587259</v>
      </c>
      <c r="Y282" s="74">
        <f>MAX(V282,IF(Q282="Unsecured",Parameters!$C$67,Parameters!$C$68))</f>
        <v>0.03</v>
      </c>
      <c r="Z282" s="43">
        <f t="shared" si="38"/>
        <v>390000</v>
      </c>
      <c r="AB282" s="74" t="str">
        <f t="shared" si="39"/>
        <v>OK</v>
      </c>
      <c r="AC282" s="43" t="str">
        <f t="shared" si="32"/>
        <v>OK</v>
      </c>
    </row>
    <row r="283" spans="2:29" x14ac:dyDescent="0.35">
      <c r="B283" s="15" t="str">
        <f>Revised_Data!B283</f>
        <v>PERKINS</v>
      </c>
      <c r="C283" s="11">
        <f>Revised_Data!C283</f>
        <v>54</v>
      </c>
      <c r="D283" s="10" t="str">
        <f>Revised_Data!D283</f>
        <v>F</v>
      </c>
      <c r="E283" s="10" t="str">
        <f>Revised_Data!E283</f>
        <v>Personal Loan</v>
      </c>
      <c r="F283" s="11">
        <f>Revised_Data!F283</f>
        <v>9000000</v>
      </c>
      <c r="G283" s="12" t="str">
        <f>Revised_Data!G283</f>
        <v>No</v>
      </c>
      <c r="H283" s="77">
        <f>Revised_Data!H283</f>
        <v>-0.53121194225249235</v>
      </c>
      <c r="J283" s="74">
        <f>Parameters!$C$3</f>
        <v>7.0000000000000007E-2</v>
      </c>
      <c r="K283" s="74">
        <f>VLOOKUP(E283,Parameters!$B$5:$C$8,2,0)</f>
        <v>0.1</v>
      </c>
      <c r="L283" s="74">
        <f>IF(F283&lt;=Parameters!$A$10,Parameters!$C$10,IF(F283&lt;=Parameters!$A$11,Parameters!$C$11,Parameters!$C$11+INT((F283-Parameters!$A$11)/Parameters!$A$12)*Parameters!$C$12))</f>
        <v>0</v>
      </c>
      <c r="M283" s="74">
        <f>VLOOKUP(G283,Parameters!$B$14:$C$15,2,0)</f>
        <v>0</v>
      </c>
      <c r="N283" s="72">
        <f t="shared" si="33"/>
        <v>0.17</v>
      </c>
      <c r="P283" s="9">
        <f t="shared" si="34"/>
        <v>1530000</v>
      </c>
      <c r="Q283" s="10" t="str">
        <f>VLOOKUP(E283,Parameters!$B$51:$C$54,2,0)</f>
        <v>Unsecured</v>
      </c>
      <c r="R283" s="50">
        <f>VLOOKUP(C283,Parameters!$E$4:$G$47,IF(D283="M",2,3),0)</f>
        <v>6.7949999999999999</v>
      </c>
      <c r="S283" s="11">
        <f t="shared" si="35"/>
        <v>61155</v>
      </c>
      <c r="T283" s="12">
        <f>VLOOKUP(S283,Parameters!$B$40:$C$44,2,1)</f>
        <v>0.35</v>
      </c>
      <c r="U283" s="52">
        <f t="shared" si="36"/>
        <v>21404.25</v>
      </c>
      <c r="V283" s="12">
        <f>LEFT(Parameters!$B$59,4)*VLOOKUP(Q283,Parameters!$B$61:$C$62,2,0)+MID(Parameters!$B$59,9,4)*ABS(H283)</f>
        <v>2.5312119422524926E-2</v>
      </c>
      <c r="W283" s="43">
        <f t="shared" si="37"/>
        <v>227809.07480272432</v>
      </c>
      <c r="Y283" s="74">
        <f>MAX(V283,IF(Q283="Unsecured",Parameters!$C$67,Parameters!$C$68))</f>
        <v>0.03</v>
      </c>
      <c r="Z283" s="43">
        <f t="shared" si="38"/>
        <v>270000</v>
      </c>
      <c r="AB283" s="74" t="str">
        <f t="shared" si="39"/>
        <v>OK</v>
      </c>
      <c r="AC283" s="43" t="str">
        <f t="shared" si="32"/>
        <v>OK</v>
      </c>
    </row>
    <row r="284" spans="2:29" x14ac:dyDescent="0.35">
      <c r="B284" s="15" t="str">
        <f>Revised_Data!B284</f>
        <v>PERRY</v>
      </c>
      <c r="C284" s="11">
        <f>Revised_Data!C284</f>
        <v>28</v>
      </c>
      <c r="D284" s="10" t="str">
        <f>Revised_Data!D284</f>
        <v>M</v>
      </c>
      <c r="E284" s="10" t="str">
        <f>Revised_Data!E284</f>
        <v>Personal Loan</v>
      </c>
      <c r="F284" s="11">
        <f>Revised_Data!F284</f>
        <v>10000000</v>
      </c>
      <c r="G284" s="12" t="str">
        <f>Revised_Data!G284</f>
        <v>No</v>
      </c>
      <c r="H284" s="77">
        <f>Revised_Data!H284</f>
        <v>1.3741795224234945</v>
      </c>
      <c r="J284" s="74">
        <f>Parameters!$C$3</f>
        <v>7.0000000000000007E-2</v>
      </c>
      <c r="K284" s="74">
        <f>VLOOKUP(E284,Parameters!$B$5:$C$8,2,0)</f>
        <v>0.1</v>
      </c>
      <c r="L284" s="74">
        <f>IF(F284&lt;=Parameters!$A$10,Parameters!$C$10,IF(F284&lt;=Parameters!$A$11,Parameters!$C$11,Parameters!$C$11+INT((F284-Parameters!$A$11)/Parameters!$A$12)*Parameters!$C$12))</f>
        <v>5.0000000000000001E-3</v>
      </c>
      <c r="M284" s="74">
        <f>VLOOKUP(G284,Parameters!$B$14:$C$15,2,0)</f>
        <v>0</v>
      </c>
      <c r="N284" s="72">
        <f t="shared" si="33"/>
        <v>0.16500000000000001</v>
      </c>
      <c r="P284" s="9">
        <f t="shared" si="34"/>
        <v>1650000</v>
      </c>
      <c r="Q284" s="10" t="str">
        <f>VLOOKUP(E284,Parameters!$B$51:$C$54,2,0)</f>
        <v>Unsecured</v>
      </c>
      <c r="R284" s="50">
        <f>VLOOKUP(C284,Parameters!$E$4:$G$47,IF(D284="M",2,3),0)</f>
        <v>3.8519499999999995</v>
      </c>
      <c r="S284" s="11">
        <f t="shared" si="35"/>
        <v>38519.499999999993</v>
      </c>
      <c r="T284" s="12">
        <f>VLOOKUP(S284,Parameters!$B$40:$C$44,2,1)</f>
        <v>0.375</v>
      </c>
      <c r="U284" s="52">
        <f t="shared" si="36"/>
        <v>14444.812499999996</v>
      </c>
      <c r="V284" s="12">
        <f>LEFT(Parameters!$B$59,4)*VLOOKUP(Q284,Parameters!$B$61:$C$62,2,0)+MID(Parameters!$B$59,9,4)*ABS(H284)</f>
        <v>3.3741795224234948E-2</v>
      </c>
      <c r="W284" s="43">
        <f t="shared" si="37"/>
        <v>337417.95224234951</v>
      </c>
      <c r="Y284" s="74">
        <f>MAX(V284,IF(Q284="Unsecured",Parameters!$C$67,Parameters!$C$68))</f>
        <v>3.3741795224234948E-2</v>
      </c>
      <c r="Z284" s="43">
        <f t="shared" si="38"/>
        <v>337417.95224234951</v>
      </c>
      <c r="AB284" s="74" t="str">
        <f t="shared" si="39"/>
        <v>OK</v>
      </c>
      <c r="AC284" s="43" t="str">
        <f t="shared" si="32"/>
        <v>OK</v>
      </c>
    </row>
    <row r="285" spans="2:29" x14ac:dyDescent="0.35">
      <c r="B285" s="15" t="str">
        <f>Revised_Data!B285</f>
        <v>PETERS</v>
      </c>
      <c r="C285" s="11">
        <f>Revised_Data!C285</f>
        <v>31</v>
      </c>
      <c r="D285" s="10" t="str">
        <f>Revised_Data!D285</f>
        <v>M</v>
      </c>
      <c r="E285" s="10" t="str">
        <f>Revised_Data!E285</f>
        <v>Home Loan</v>
      </c>
      <c r="F285" s="11">
        <f>Revised_Data!F285</f>
        <v>13000000</v>
      </c>
      <c r="G285" s="12" t="str">
        <f>Revised_Data!G285</f>
        <v>No</v>
      </c>
      <c r="H285" s="77">
        <f>Revised_Data!H285</f>
        <v>-2.2597594827619103</v>
      </c>
      <c r="J285" s="74">
        <f>Parameters!$C$3</f>
        <v>7.0000000000000007E-2</v>
      </c>
      <c r="K285" s="74">
        <f>VLOOKUP(E285,Parameters!$B$5:$C$8,2,0)</f>
        <v>0.04</v>
      </c>
      <c r="L285" s="74">
        <f>IF(F285&lt;=Parameters!$A$10,Parameters!$C$10,IF(F285&lt;=Parameters!$A$11,Parameters!$C$11,Parameters!$C$11+INT((F285-Parameters!$A$11)/Parameters!$A$12)*Parameters!$C$12))</f>
        <v>8.0000000000000002E-3</v>
      </c>
      <c r="M285" s="74">
        <f>VLOOKUP(G285,Parameters!$B$14:$C$15,2,0)</f>
        <v>0</v>
      </c>
      <c r="N285" s="72">
        <f t="shared" si="33"/>
        <v>0.10200000000000001</v>
      </c>
      <c r="P285" s="9">
        <f t="shared" si="34"/>
        <v>1326000</v>
      </c>
      <c r="Q285" s="10" t="str">
        <f>VLOOKUP(E285,Parameters!$B$51:$C$54,2,0)</f>
        <v>Secured</v>
      </c>
      <c r="R285" s="50">
        <f>VLOOKUP(C285,Parameters!$E$4:$G$47,IF(D285="M",2,3),0)</f>
        <v>4.1494999999999997</v>
      </c>
      <c r="S285" s="11">
        <f t="shared" si="35"/>
        <v>53943.5</v>
      </c>
      <c r="T285" s="12">
        <f>VLOOKUP(S285,Parameters!$B$40:$C$44,2,1)</f>
        <v>0.375</v>
      </c>
      <c r="U285" s="52">
        <f t="shared" si="36"/>
        <v>20228.8125</v>
      </c>
      <c r="V285" s="12">
        <f>LEFT(Parameters!$B$59,4)*VLOOKUP(Q285,Parameters!$B$61:$C$62,2,0)+MID(Parameters!$B$59,9,4)*ABS(H285)</f>
        <v>3.2597594827619106E-2</v>
      </c>
      <c r="W285" s="43">
        <f t="shared" si="37"/>
        <v>423768.73275904835</v>
      </c>
      <c r="Y285" s="74">
        <f>MAX(V285,IF(Q285="Unsecured",Parameters!$C$67,Parameters!$C$68))</f>
        <v>3.2597594827619106E-2</v>
      </c>
      <c r="Z285" s="43">
        <f t="shared" si="38"/>
        <v>423768.73275904835</v>
      </c>
      <c r="AB285" s="74" t="str">
        <f t="shared" si="39"/>
        <v>OK</v>
      </c>
      <c r="AC285" s="43" t="str">
        <f t="shared" si="32"/>
        <v>OK</v>
      </c>
    </row>
    <row r="286" spans="2:29" x14ac:dyDescent="0.35">
      <c r="B286" s="15" t="str">
        <f>Revised_Data!B286</f>
        <v>PETERSON</v>
      </c>
      <c r="C286" s="11">
        <f>Revised_Data!C286</f>
        <v>56</v>
      </c>
      <c r="D286" s="10" t="str">
        <f>Revised_Data!D286</f>
        <v>F</v>
      </c>
      <c r="E286" s="10" t="str">
        <f>Revised_Data!E286</f>
        <v>Education Loan</v>
      </c>
      <c r="F286" s="11">
        <f>Revised_Data!F286</f>
        <v>14000000</v>
      </c>
      <c r="G286" s="12" t="str">
        <f>Revised_Data!G286</f>
        <v>No</v>
      </c>
      <c r="H286" s="77">
        <f>Revised_Data!H286</f>
        <v>0.46733330150116903</v>
      </c>
      <c r="J286" s="74">
        <f>Parameters!$C$3</f>
        <v>7.0000000000000007E-2</v>
      </c>
      <c r="K286" s="74">
        <f>VLOOKUP(E286,Parameters!$B$5:$C$8,2,0)</f>
        <v>0.08</v>
      </c>
      <c r="L286" s="74">
        <f>IF(F286&lt;=Parameters!$A$10,Parameters!$C$10,IF(F286&lt;=Parameters!$A$11,Parameters!$C$11,Parameters!$C$11+INT((F286-Parameters!$A$11)/Parameters!$A$12)*Parameters!$C$12))</f>
        <v>9.0000000000000011E-3</v>
      </c>
      <c r="M286" s="74">
        <f>VLOOKUP(G286,Parameters!$B$14:$C$15,2,0)</f>
        <v>0</v>
      </c>
      <c r="N286" s="72">
        <f t="shared" si="33"/>
        <v>0.14100000000000001</v>
      </c>
      <c r="P286" s="9">
        <f t="shared" si="34"/>
        <v>1974000.0000000002</v>
      </c>
      <c r="Q286" s="10" t="str">
        <f>VLOOKUP(E286,Parameters!$B$51:$C$54,2,0)</f>
        <v>Unsecured</v>
      </c>
      <c r="R286" s="50">
        <f>VLOOKUP(C286,Parameters!$E$4:$G$47,IF(D286="M",2,3),0)</f>
        <v>7.1390000000000002</v>
      </c>
      <c r="S286" s="11">
        <f t="shared" si="35"/>
        <v>99946</v>
      </c>
      <c r="T286" s="12">
        <f>VLOOKUP(S286,Parameters!$B$40:$C$44,2,1)</f>
        <v>0.32500000000000001</v>
      </c>
      <c r="U286" s="52">
        <f t="shared" si="36"/>
        <v>32482.45</v>
      </c>
      <c r="V286" s="12">
        <f>LEFT(Parameters!$B$59,4)*VLOOKUP(Q286,Parameters!$B$61:$C$62,2,0)+MID(Parameters!$B$59,9,4)*ABS(H286)</f>
        <v>2.4673333015011692E-2</v>
      </c>
      <c r="W286" s="43">
        <f t="shared" si="37"/>
        <v>345426.66221016366</v>
      </c>
      <c r="Y286" s="74">
        <f>MAX(V286,IF(Q286="Unsecured",Parameters!$C$67,Parameters!$C$68))</f>
        <v>0.03</v>
      </c>
      <c r="Z286" s="43">
        <f t="shared" si="38"/>
        <v>420000</v>
      </c>
      <c r="AB286" s="74" t="str">
        <f t="shared" si="39"/>
        <v>OK</v>
      </c>
      <c r="AC286" s="43" t="str">
        <f t="shared" si="32"/>
        <v>OK</v>
      </c>
    </row>
    <row r="287" spans="2:29" x14ac:dyDescent="0.35">
      <c r="B287" s="15" t="str">
        <f>Revised_Data!B287</f>
        <v>PHAM</v>
      </c>
      <c r="C287" s="11">
        <f>Revised_Data!C287</f>
        <v>44</v>
      </c>
      <c r="D287" s="10" t="str">
        <f>Revised_Data!D287</f>
        <v>M</v>
      </c>
      <c r="E287" s="10" t="str">
        <f>Revised_Data!E287</f>
        <v>Home Loan</v>
      </c>
      <c r="F287" s="11">
        <f>Revised_Data!F287</f>
        <v>8000000</v>
      </c>
      <c r="G287" s="12" t="str">
        <f>Revised_Data!G287</f>
        <v>No</v>
      </c>
      <c r="H287" s="77">
        <f>Revised_Data!H287</f>
        <v>-0.47729199907167386</v>
      </c>
      <c r="J287" s="74">
        <f>Parameters!$C$3</f>
        <v>7.0000000000000007E-2</v>
      </c>
      <c r="K287" s="74">
        <f>VLOOKUP(E287,Parameters!$B$5:$C$8,2,0)</f>
        <v>0.04</v>
      </c>
      <c r="L287" s="74">
        <f>IF(F287&lt;=Parameters!$A$10,Parameters!$C$10,IF(F287&lt;=Parameters!$A$11,Parameters!$C$11,Parameters!$C$11+INT((F287-Parameters!$A$11)/Parameters!$A$12)*Parameters!$C$12))</f>
        <v>0</v>
      </c>
      <c r="M287" s="74">
        <f>VLOOKUP(G287,Parameters!$B$14:$C$15,2,0)</f>
        <v>0</v>
      </c>
      <c r="N287" s="72">
        <f t="shared" si="33"/>
        <v>0.11000000000000001</v>
      </c>
      <c r="P287" s="9">
        <f t="shared" si="34"/>
        <v>880000.00000000012</v>
      </c>
      <c r="Q287" s="10" t="str">
        <f>VLOOKUP(E287,Parameters!$B$51:$C$54,2,0)</f>
        <v>Secured</v>
      </c>
      <c r="R287" s="50">
        <f>VLOOKUP(C287,Parameters!$E$4:$G$47,IF(D287="M",2,3),0)</f>
        <v>5.7160000000000002</v>
      </c>
      <c r="S287" s="11">
        <f t="shared" si="35"/>
        <v>45728</v>
      </c>
      <c r="T287" s="12">
        <f>VLOOKUP(S287,Parameters!$B$40:$C$44,2,1)</f>
        <v>0.375</v>
      </c>
      <c r="U287" s="52">
        <f t="shared" si="36"/>
        <v>17148</v>
      </c>
      <c r="V287" s="12">
        <f>LEFT(Parameters!$B$59,4)*VLOOKUP(Q287,Parameters!$B$61:$C$62,2,0)+MID(Parameters!$B$59,9,4)*ABS(H287)</f>
        <v>1.4772919990716738E-2</v>
      </c>
      <c r="W287" s="43">
        <f t="shared" si="37"/>
        <v>118183.35992573391</v>
      </c>
      <c r="Y287" s="74">
        <f>MAX(V287,IF(Q287="Unsecured",Parameters!$C$67,Parameters!$C$68))</f>
        <v>1.4999999999999999E-2</v>
      </c>
      <c r="Z287" s="43">
        <f t="shared" si="38"/>
        <v>120000</v>
      </c>
      <c r="AB287" s="74" t="str">
        <f t="shared" si="39"/>
        <v>OK</v>
      </c>
      <c r="AC287" s="43" t="str">
        <f t="shared" si="32"/>
        <v>OK</v>
      </c>
    </row>
    <row r="288" spans="2:29" x14ac:dyDescent="0.35">
      <c r="B288" s="15" t="str">
        <f>Revised_Data!B288</f>
        <v>PHILLIPS</v>
      </c>
      <c r="C288" s="11">
        <f>Revised_Data!C288</f>
        <v>19</v>
      </c>
      <c r="D288" s="10" t="str">
        <f>Revised_Data!D288</f>
        <v>M</v>
      </c>
      <c r="E288" s="10" t="str">
        <f>Revised_Data!E288</f>
        <v>Home Loan</v>
      </c>
      <c r="F288" s="11">
        <f>Revised_Data!F288</f>
        <v>9000000</v>
      </c>
      <c r="G288" s="12" t="str">
        <f>Revised_Data!G288</f>
        <v>No</v>
      </c>
      <c r="H288" s="77">
        <f>Revised_Data!H288</f>
        <v>-1.718346224851397</v>
      </c>
      <c r="J288" s="74">
        <f>Parameters!$C$3</f>
        <v>7.0000000000000007E-2</v>
      </c>
      <c r="K288" s="74">
        <f>VLOOKUP(E288,Parameters!$B$5:$C$8,2,0)</f>
        <v>0.04</v>
      </c>
      <c r="L288" s="74">
        <f>IF(F288&lt;=Parameters!$A$10,Parameters!$C$10,IF(F288&lt;=Parameters!$A$11,Parameters!$C$11,Parameters!$C$11+INT((F288-Parameters!$A$11)/Parameters!$A$12)*Parameters!$C$12))</f>
        <v>0</v>
      </c>
      <c r="M288" s="74">
        <f>VLOOKUP(G288,Parameters!$B$14:$C$15,2,0)</f>
        <v>0</v>
      </c>
      <c r="N288" s="72">
        <f t="shared" si="33"/>
        <v>0.11000000000000001</v>
      </c>
      <c r="P288" s="9">
        <f t="shared" si="34"/>
        <v>990000.00000000012</v>
      </c>
      <c r="Q288" s="10" t="str">
        <f>VLOOKUP(E288,Parameters!$B$51:$C$54,2,0)</f>
        <v>Secured</v>
      </c>
      <c r="R288" s="50">
        <f>VLOOKUP(C288,Parameters!$E$4:$G$47,IF(D288="M",2,3),0)</f>
        <v>3.085</v>
      </c>
      <c r="S288" s="11">
        <f t="shared" si="35"/>
        <v>27765</v>
      </c>
      <c r="T288" s="12">
        <f>VLOOKUP(S288,Parameters!$B$40:$C$44,2,1)</f>
        <v>0.4</v>
      </c>
      <c r="U288" s="52">
        <f t="shared" si="36"/>
        <v>11106</v>
      </c>
      <c r="V288" s="12">
        <f>LEFT(Parameters!$B$59,4)*VLOOKUP(Q288,Parameters!$B$61:$C$62,2,0)+MID(Parameters!$B$59,9,4)*ABS(H288)</f>
        <v>2.7183462248513972E-2</v>
      </c>
      <c r="W288" s="43">
        <f t="shared" si="37"/>
        <v>244651.16023662576</v>
      </c>
      <c r="Y288" s="74">
        <f>MAX(V288,IF(Q288="Unsecured",Parameters!$C$67,Parameters!$C$68))</f>
        <v>2.7183462248513972E-2</v>
      </c>
      <c r="Z288" s="43">
        <f t="shared" si="38"/>
        <v>244651.16023662576</v>
      </c>
      <c r="AB288" s="74" t="str">
        <f t="shared" si="39"/>
        <v>OK</v>
      </c>
      <c r="AC288" s="43" t="str">
        <f t="shared" si="32"/>
        <v>OK</v>
      </c>
    </row>
    <row r="289" spans="2:29" x14ac:dyDescent="0.35">
      <c r="B289" s="15" t="str">
        <f>Revised_Data!B289</f>
        <v>PIERCE</v>
      </c>
      <c r="C289" s="11">
        <f>Revised_Data!C289</f>
        <v>47</v>
      </c>
      <c r="D289" s="10" t="str">
        <f>Revised_Data!D289</f>
        <v>F</v>
      </c>
      <c r="E289" s="10" t="str">
        <f>Revised_Data!E289</f>
        <v>Vehicle Loan</v>
      </c>
      <c r="F289" s="11">
        <f>Revised_Data!F289</f>
        <v>11000000</v>
      </c>
      <c r="G289" s="12" t="str">
        <f>Revised_Data!G289</f>
        <v>No</v>
      </c>
      <c r="H289" s="77">
        <f>Revised_Data!H289</f>
        <v>-1.9770524875229145</v>
      </c>
      <c r="J289" s="74">
        <f>Parameters!$C$3</f>
        <v>7.0000000000000007E-2</v>
      </c>
      <c r="K289" s="74">
        <f>VLOOKUP(E289,Parameters!$B$5:$C$8,2,0)</f>
        <v>0.06</v>
      </c>
      <c r="L289" s="74">
        <f>IF(F289&lt;=Parameters!$A$10,Parameters!$C$10,IF(F289&lt;=Parameters!$A$11,Parameters!$C$11,Parameters!$C$11+INT((F289-Parameters!$A$11)/Parameters!$A$12)*Parameters!$C$12))</f>
        <v>6.0000000000000001E-3</v>
      </c>
      <c r="M289" s="74">
        <f>VLOOKUP(G289,Parameters!$B$14:$C$15,2,0)</f>
        <v>0</v>
      </c>
      <c r="N289" s="72">
        <f t="shared" si="33"/>
        <v>0.124</v>
      </c>
      <c r="P289" s="9">
        <f t="shared" si="34"/>
        <v>1364000</v>
      </c>
      <c r="Q289" s="10" t="str">
        <f>VLOOKUP(E289,Parameters!$B$51:$C$54,2,0)</f>
        <v>Secured</v>
      </c>
      <c r="R289" s="50">
        <f>VLOOKUP(C289,Parameters!$E$4:$G$47,IF(D289="M",2,3),0)</f>
        <v>5.7160000000000002</v>
      </c>
      <c r="S289" s="11">
        <f t="shared" si="35"/>
        <v>62876</v>
      </c>
      <c r="T289" s="12">
        <f>VLOOKUP(S289,Parameters!$B$40:$C$44,2,1)</f>
        <v>0.35</v>
      </c>
      <c r="U289" s="52">
        <f t="shared" si="36"/>
        <v>22006.6</v>
      </c>
      <c r="V289" s="12">
        <f>LEFT(Parameters!$B$59,4)*VLOOKUP(Q289,Parameters!$B$61:$C$62,2,0)+MID(Parameters!$B$59,9,4)*ABS(H289)</f>
        <v>2.9770524875229146E-2</v>
      </c>
      <c r="W289" s="43">
        <f t="shared" si="37"/>
        <v>327475.7736275206</v>
      </c>
      <c r="Y289" s="74">
        <f>MAX(V289,IF(Q289="Unsecured",Parameters!$C$67,Parameters!$C$68))</f>
        <v>2.9770524875229146E-2</v>
      </c>
      <c r="Z289" s="43">
        <f t="shared" si="38"/>
        <v>327475.7736275206</v>
      </c>
      <c r="AB289" s="74" t="str">
        <f t="shared" si="39"/>
        <v>OK</v>
      </c>
      <c r="AC289" s="43" t="str">
        <f t="shared" si="32"/>
        <v>OK</v>
      </c>
    </row>
    <row r="290" spans="2:29" x14ac:dyDescent="0.35">
      <c r="B290" s="15" t="str">
        <f>Revised_Data!B290</f>
        <v>PORTER</v>
      </c>
      <c r="C290" s="11">
        <f>Revised_Data!C290</f>
        <v>26</v>
      </c>
      <c r="D290" s="10" t="str">
        <f>Revised_Data!D290</f>
        <v>F</v>
      </c>
      <c r="E290" s="10" t="str">
        <f>Revised_Data!E290</f>
        <v>Education Loan</v>
      </c>
      <c r="F290" s="11">
        <f>Revised_Data!F290</f>
        <v>10000000</v>
      </c>
      <c r="G290" s="12" t="str">
        <f>Revised_Data!G290</f>
        <v>No</v>
      </c>
      <c r="H290" s="77">
        <f>Revised_Data!H290</f>
        <v>1.1816276874431872</v>
      </c>
      <c r="J290" s="74">
        <f>Parameters!$C$3</f>
        <v>7.0000000000000007E-2</v>
      </c>
      <c r="K290" s="74">
        <f>VLOOKUP(E290,Parameters!$B$5:$C$8,2,0)</f>
        <v>0.08</v>
      </c>
      <c r="L290" s="74">
        <f>IF(F290&lt;=Parameters!$A$10,Parameters!$C$10,IF(F290&lt;=Parameters!$A$11,Parameters!$C$11,Parameters!$C$11+INT((F290-Parameters!$A$11)/Parameters!$A$12)*Parameters!$C$12))</f>
        <v>5.0000000000000001E-3</v>
      </c>
      <c r="M290" s="74">
        <f>VLOOKUP(G290,Parameters!$B$14:$C$15,2,0)</f>
        <v>0</v>
      </c>
      <c r="N290" s="72">
        <f t="shared" si="33"/>
        <v>0.14500000000000002</v>
      </c>
      <c r="P290" s="9">
        <f t="shared" si="34"/>
        <v>1450000.0000000002</v>
      </c>
      <c r="Q290" s="10" t="str">
        <f>VLOOKUP(E290,Parameters!$B$51:$C$54,2,0)</f>
        <v>Unsecured</v>
      </c>
      <c r="R290" s="50">
        <f>VLOOKUP(C290,Parameters!$E$4:$G$47,IF(D290="M",2,3),0)</f>
        <v>3.4049999999999998</v>
      </c>
      <c r="S290" s="11">
        <f t="shared" si="35"/>
        <v>34050</v>
      </c>
      <c r="T290" s="12">
        <f>VLOOKUP(S290,Parameters!$B$40:$C$44,2,1)</f>
        <v>0.375</v>
      </c>
      <c r="U290" s="52">
        <f t="shared" si="36"/>
        <v>12768.75</v>
      </c>
      <c r="V290" s="12">
        <f>LEFT(Parameters!$B$59,4)*VLOOKUP(Q290,Parameters!$B$61:$C$62,2,0)+MID(Parameters!$B$59,9,4)*ABS(H290)</f>
        <v>3.1816276874431872E-2</v>
      </c>
      <c r="W290" s="43">
        <f t="shared" si="37"/>
        <v>318162.76874431869</v>
      </c>
      <c r="Y290" s="74">
        <f>MAX(V290,IF(Q290="Unsecured",Parameters!$C$67,Parameters!$C$68))</f>
        <v>3.1816276874431872E-2</v>
      </c>
      <c r="Z290" s="43">
        <f t="shared" si="38"/>
        <v>318162.76874431869</v>
      </c>
      <c r="AB290" s="74" t="str">
        <f t="shared" si="39"/>
        <v>OK</v>
      </c>
      <c r="AC290" s="43" t="str">
        <f t="shared" si="32"/>
        <v>OK</v>
      </c>
    </row>
    <row r="291" spans="2:29" x14ac:dyDescent="0.35">
      <c r="B291" s="15" t="str">
        <f>Revised_Data!B291</f>
        <v>POWELL</v>
      </c>
      <c r="C291" s="11">
        <f>Revised_Data!C291</f>
        <v>52</v>
      </c>
      <c r="D291" s="10" t="str">
        <f>Revised_Data!D291</f>
        <v>M</v>
      </c>
      <c r="E291" s="10" t="str">
        <f>Revised_Data!E291</f>
        <v>Home Loan</v>
      </c>
      <c r="F291" s="11">
        <f>Revised_Data!F291</f>
        <v>10000000</v>
      </c>
      <c r="G291" s="12" t="str">
        <f>Revised_Data!G291</f>
        <v>No</v>
      </c>
      <c r="H291" s="77">
        <f>Revised_Data!H291</f>
        <v>-1.5956346003285964</v>
      </c>
      <c r="J291" s="74">
        <f>Parameters!$C$3</f>
        <v>7.0000000000000007E-2</v>
      </c>
      <c r="K291" s="74">
        <f>VLOOKUP(E291,Parameters!$B$5:$C$8,2,0)</f>
        <v>0.04</v>
      </c>
      <c r="L291" s="74">
        <f>IF(F291&lt;=Parameters!$A$10,Parameters!$C$10,IF(F291&lt;=Parameters!$A$11,Parameters!$C$11,Parameters!$C$11+INT((F291-Parameters!$A$11)/Parameters!$A$12)*Parameters!$C$12))</f>
        <v>5.0000000000000001E-3</v>
      </c>
      <c r="M291" s="74">
        <f>VLOOKUP(G291,Parameters!$B$14:$C$15,2,0)</f>
        <v>0</v>
      </c>
      <c r="N291" s="72">
        <f t="shared" si="33"/>
        <v>0.10500000000000001</v>
      </c>
      <c r="P291" s="9">
        <f t="shared" si="34"/>
        <v>1050000</v>
      </c>
      <c r="Q291" s="10" t="str">
        <f>VLOOKUP(E291,Parameters!$B$51:$C$54,2,0)</f>
        <v>Secured</v>
      </c>
      <c r="R291" s="50">
        <f>VLOOKUP(C291,Parameters!$E$4:$G$47,IF(D291="M",2,3),0)</f>
        <v>6.9649999999999999</v>
      </c>
      <c r="S291" s="11">
        <f t="shared" si="35"/>
        <v>69650</v>
      </c>
      <c r="T291" s="12">
        <f>VLOOKUP(S291,Parameters!$B$40:$C$44,2,1)</f>
        <v>0.35</v>
      </c>
      <c r="U291" s="52">
        <f t="shared" si="36"/>
        <v>24377.5</v>
      </c>
      <c r="V291" s="12">
        <f>LEFT(Parameters!$B$59,4)*VLOOKUP(Q291,Parameters!$B$61:$C$62,2,0)+MID(Parameters!$B$59,9,4)*ABS(H291)</f>
        <v>2.5956346003285967E-2</v>
      </c>
      <c r="W291" s="43">
        <f t="shared" si="37"/>
        <v>259563.46003285967</v>
      </c>
      <c r="Y291" s="74">
        <f>MAX(V291,IF(Q291="Unsecured",Parameters!$C$67,Parameters!$C$68))</f>
        <v>2.5956346003285967E-2</v>
      </c>
      <c r="Z291" s="43">
        <f t="shared" si="38"/>
        <v>259563.46003285967</v>
      </c>
      <c r="AB291" s="74" t="str">
        <f t="shared" si="39"/>
        <v>OK</v>
      </c>
      <c r="AC291" s="43" t="str">
        <f t="shared" si="32"/>
        <v>OK</v>
      </c>
    </row>
    <row r="292" spans="2:29" x14ac:dyDescent="0.35">
      <c r="B292" s="15" t="str">
        <f>Revised_Data!B292</f>
        <v>POWERS</v>
      </c>
      <c r="C292" s="11">
        <f>Revised_Data!C292</f>
        <v>41</v>
      </c>
      <c r="D292" s="10" t="str">
        <f>Revised_Data!D292</f>
        <v>M</v>
      </c>
      <c r="E292" s="10" t="str">
        <f>Revised_Data!E292</f>
        <v>Education Loan</v>
      </c>
      <c r="F292" s="11">
        <f>Revised_Data!F292</f>
        <v>13000000</v>
      </c>
      <c r="G292" s="12" t="str">
        <f>Revised_Data!G292</f>
        <v>No</v>
      </c>
      <c r="H292" s="77">
        <f>Revised_Data!H292</f>
        <v>-1.5327263876095572</v>
      </c>
      <c r="J292" s="74">
        <f>Parameters!$C$3</f>
        <v>7.0000000000000007E-2</v>
      </c>
      <c r="K292" s="74">
        <f>VLOOKUP(E292,Parameters!$B$5:$C$8,2,0)</f>
        <v>0.08</v>
      </c>
      <c r="L292" s="74">
        <f>IF(F292&lt;=Parameters!$A$10,Parameters!$C$10,IF(F292&lt;=Parameters!$A$11,Parameters!$C$11,Parameters!$C$11+INT((F292-Parameters!$A$11)/Parameters!$A$12)*Parameters!$C$12))</f>
        <v>8.0000000000000002E-3</v>
      </c>
      <c r="M292" s="74">
        <f>VLOOKUP(G292,Parameters!$B$14:$C$15,2,0)</f>
        <v>0</v>
      </c>
      <c r="N292" s="72">
        <f t="shared" si="33"/>
        <v>0.14200000000000002</v>
      </c>
      <c r="P292" s="9">
        <f t="shared" si="34"/>
        <v>1846000.0000000002</v>
      </c>
      <c r="Q292" s="10" t="str">
        <f>VLOOKUP(E292,Parameters!$B$51:$C$54,2,0)</f>
        <v>Unsecured</v>
      </c>
      <c r="R292" s="50">
        <f>VLOOKUP(C292,Parameters!$E$4:$G$47,IF(D292="M",2,3),0)</f>
        <v>5.3079999999999998</v>
      </c>
      <c r="S292" s="11">
        <f t="shared" si="35"/>
        <v>69004</v>
      </c>
      <c r="T292" s="12">
        <f>VLOOKUP(S292,Parameters!$B$40:$C$44,2,1)</f>
        <v>0.35</v>
      </c>
      <c r="U292" s="52">
        <f t="shared" si="36"/>
        <v>24151.399999999998</v>
      </c>
      <c r="V292" s="12">
        <f>LEFT(Parameters!$B$59,4)*VLOOKUP(Q292,Parameters!$B$61:$C$62,2,0)+MID(Parameters!$B$59,9,4)*ABS(H292)</f>
        <v>3.5327263876095569E-2</v>
      </c>
      <c r="W292" s="43">
        <f t="shared" si="37"/>
        <v>459254.43038924242</v>
      </c>
      <c r="Y292" s="74">
        <f>MAX(V292,IF(Q292="Unsecured",Parameters!$C$67,Parameters!$C$68))</f>
        <v>3.5327263876095569E-2</v>
      </c>
      <c r="Z292" s="43">
        <f t="shared" si="38"/>
        <v>459254.43038924242</v>
      </c>
      <c r="AB292" s="74" t="str">
        <f t="shared" si="39"/>
        <v>OK</v>
      </c>
      <c r="AC292" s="43" t="str">
        <f t="shared" si="32"/>
        <v>OK</v>
      </c>
    </row>
    <row r="293" spans="2:29" x14ac:dyDescent="0.35">
      <c r="B293" s="15" t="str">
        <f>Revised_Data!B293</f>
        <v>PRICE</v>
      </c>
      <c r="C293" s="11">
        <f>Revised_Data!C293</f>
        <v>30</v>
      </c>
      <c r="D293" s="10" t="str">
        <f>Revised_Data!D293</f>
        <v>F</v>
      </c>
      <c r="E293" s="10" t="str">
        <f>Revised_Data!E293</f>
        <v>Personal Loan</v>
      </c>
      <c r="F293" s="11">
        <f>Revised_Data!F293</f>
        <v>8000000</v>
      </c>
      <c r="G293" s="12" t="str">
        <f>Revised_Data!G293</f>
        <v>No</v>
      </c>
      <c r="H293" s="77">
        <f>Revised_Data!H293</f>
        <v>-0.44630704285685685</v>
      </c>
      <c r="J293" s="74">
        <f>Parameters!$C$3</f>
        <v>7.0000000000000007E-2</v>
      </c>
      <c r="K293" s="74">
        <f>VLOOKUP(E293,Parameters!$B$5:$C$8,2,0)</f>
        <v>0.1</v>
      </c>
      <c r="L293" s="74">
        <f>IF(F293&lt;=Parameters!$A$10,Parameters!$C$10,IF(F293&lt;=Parameters!$A$11,Parameters!$C$11,Parameters!$C$11+INT((F293-Parameters!$A$11)/Parameters!$A$12)*Parameters!$C$12))</f>
        <v>0</v>
      </c>
      <c r="M293" s="74">
        <f>VLOOKUP(G293,Parameters!$B$14:$C$15,2,0)</f>
        <v>0</v>
      </c>
      <c r="N293" s="72">
        <f t="shared" si="33"/>
        <v>0.17</v>
      </c>
      <c r="P293" s="9">
        <f t="shared" si="34"/>
        <v>1360000</v>
      </c>
      <c r="Q293" s="10" t="str">
        <f>VLOOKUP(E293,Parameters!$B$51:$C$54,2,0)</f>
        <v>Unsecured</v>
      </c>
      <c r="R293" s="50">
        <f>VLOOKUP(C293,Parameters!$E$4:$G$47,IF(D293="M",2,3),0)</f>
        <v>3.758</v>
      </c>
      <c r="S293" s="11">
        <f t="shared" si="35"/>
        <v>30064</v>
      </c>
      <c r="T293" s="12">
        <f>VLOOKUP(S293,Parameters!$B$40:$C$44,2,1)</f>
        <v>0.375</v>
      </c>
      <c r="U293" s="52">
        <f t="shared" si="36"/>
        <v>11274</v>
      </c>
      <c r="V293" s="12">
        <f>LEFT(Parameters!$B$59,4)*VLOOKUP(Q293,Parameters!$B$61:$C$62,2,0)+MID(Parameters!$B$59,9,4)*ABS(H293)</f>
        <v>2.4463070428568569E-2</v>
      </c>
      <c r="W293" s="43">
        <f t="shared" si="37"/>
        <v>195704.56342854854</v>
      </c>
      <c r="Y293" s="74">
        <f>MAX(V293,IF(Q293="Unsecured",Parameters!$C$67,Parameters!$C$68))</f>
        <v>0.03</v>
      </c>
      <c r="Z293" s="43">
        <f t="shared" si="38"/>
        <v>240000</v>
      </c>
      <c r="AB293" s="74" t="str">
        <f t="shared" si="39"/>
        <v>OK</v>
      </c>
      <c r="AC293" s="43" t="str">
        <f t="shared" si="32"/>
        <v>OK</v>
      </c>
    </row>
    <row r="294" spans="2:29" x14ac:dyDescent="0.35">
      <c r="B294" s="15" t="str">
        <f>Revised_Data!B294</f>
        <v>RAMIREZ</v>
      </c>
      <c r="C294" s="11">
        <f>Revised_Data!C294</f>
        <v>39</v>
      </c>
      <c r="D294" s="10" t="str">
        <f>Revised_Data!D294</f>
        <v>F</v>
      </c>
      <c r="E294" s="10" t="str">
        <f>Revised_Data!E294</f>
        <v>Vehicle Loan</v>
      </c>
      <c r="F294" s="11">
        <f>Revised_Data!F294</f>
        <v>11000000</v>
      </c>
      <c r="G294" s="12" t="str">
        <f>Revised_Data!G294</f>
        <v>No</v>
      </c>
      <c r="H294" s="77">
        <f>Revised_Data!H294</f>
        <v>0.38206047255695796</v>
      </c>
      <c r="J294" s="74">
        <f>Parameters!$C$3</f>
        <v>7.0000000000000007E-2</v>
      </c>
      <c r="K294" s="74">
        <f>VLOOKUP(E294,Parameters!$B$5:$C$8,2,0)</f>
        <v>0.06</v>
      </c>
      <c r="L294" s="74">
        <f>IF(F294&lt;=Parameters!$A$10,Parameters!$C$10,IF(F294&lt;=Parameters!$A$11,Parameters!$C$11,Parameters!$C$11+INT((F294-Parameters!$A$11)/Parameters!$A$12)*Parameters!$C$12))</f>
        <v>6.0000000000000001E-3</v>
      </c>
      <c r="M294" s="74">
        <f>VLOOKUP(G294,Parameters!$B$14:$C$15,2,0)</f>
        <v>0</v>
      </c>
      <c r="N294" s="72">
        <f t="shared" si="33"/>
        <v>0.124</v>
      </c>
      <c r="P294" s="9">
        <f t="shared" si="34"/>
        <v>1364000</v>
      </c>
      <c r="Q294" s="10" t="str">
        <f>VLOOKUP(E294,Parameters!$B$51:$C$54,2,0)</f>
        <v>Secured</v>
      </c>
      <c r="R294" s="50">
        <f>VLOOKUP(C294,Parameters!$E$4:$G$47,IF(D294="M",2,3),0)</f>
        <v>4.6929999999999996</v>
      </c>
      <c r="S294" s="11">
        <f t="shared" si="35"/>
        <v>51622.999999999993</v>
      </c>
      <c r="T294" s="12">
        <f>VLOOKUP(S294,Parameters!$B$40:$C$44,2,1)</f>
        <v>0.375</v>
      </c>
      <c r="U294" s="52">
        <f t="shared" si="36"/>
        <v>19358.624999999996</v>
      </c>
      <c r="V294" s="12">
        <f>LEFT(Parameters!$B$59,4)*VLOOKUP(Q294,Parameters!$B$61:$C$62,2,0)+MID(Parameters!$B$59,9,4)*ABS(H294)</f>
        <v>1.382060472556958E-2</v>
      </c>
      <c r="W294" s="43">
        <f t="shared" si="37"/>
        <v>152026.65198126537</v>
      </c>
      <c r="Y294" s="74">
        <f>MAX(V294,IF(Q294="Unsecured",Parameters!$C$67,Parameters!$C$68))</f>
        <v>1.4999999999999999E-2</v>
      </c>
      <c r="Z294" s="43">
        <f t="shared" si="38"/>
        <v>165000</v>
      </c>
      <c r="AB294" s="74" t="str">
        <f t="shared" si="39"/>
        <v>OK</v>
      </c>
      <c r="AC294" s="43" t="str">
        <f t="shared" si="32"/>
        <v>OK</v>
      </c>
    </row>
    <row r="295" spans="2:29" x14ac:dyDescent="0.35">
      <c r="B295" s="15" t="str">
        <f>Revised_Data!B295</f>
        <v>RAMOS</v>
      </c>
      <c r="C295" s="11">
        <f>Revised_Data!C295</f>
        <v>52</v>
      </c>
      <c r="D295" s="10" t="str">
        <f>Revised_Data!D295</f>
        <v>M</v>
      </c>
      <c r="E295" s="10" t="str">
        <f>Revised_Data!E295</f>
        <v>Personal Loan</v>
      </c>
      <c r="F295" s="11">
        <f>Revised_Data!F295</f>
        <v>10000000</v>
      </c>
      <c r="G295" s="12" t="str">
        <f>Revised_Data!G295</f>
        <v>No</v>
      </c>
      <c r="H295" s="77">
        <f>Revised_Data!H295</f>
        <v>0.71223708246290429</v>
      </c>
      <c r="J295" s="74">
        <f>Parameters!$C$3</f>
        <v>7.0000000000000007E-2</v>
      </c>
      <c r="K295" s="74">
        <f>VLOOKUP(E295,Parameters!$B$5:$C$8,2,0)</f>
        <v>0.1</v>
      </c>
      <c r="L295" s="74">
        <f>IF(F295&lt;=Parameters!$A$10,Parameters!$C$10,IF(F295&lt;=Parameters!$A$11,Parameters!$C$11,Parameters!$C$11+INT((F295-Parameters!$A$11)/Parameters!$A$12)*Parameters!$C$12))</f>
        <v>5.0000000000000001E-3</v>
      </c>
      <c r="M295" s="74">
        <f>VLOOKUP(G295,Parameters!$B$14:$C$15,2,0)</f>
        <v>0</v>
      </c>
      <c r="N295" s="72">
        <f t="shared" si="33"/>
        <v>0.16500000000000001</v>
      </c>
      <c r="P295" s="9">
        <f t="shared" si="34"/>
        <v>1650000</v>
      </c>
      <c r="Q295" s="10" t="str">
        <f>VLOOKUP(E295,Parameters!$B$51:$C$54,2,0)</f>
        <v>Unsecured</v>
      </c>
      <c r="R295" s="50">
        <f>VLOOKUP(C295,Parameters!$E$4:$G$47,IF(D295="M",2,3),0)</f>
        <v>6.9649999999999999</v>
      </c>
      <c r="S295" s="11">
        <f t="shared" si="35"/>
        <v>69650</v>
      </c>
      <c r="T295" s="12">
        <f>VLOOKUP(S295,Parameters!$B$40:$C$44,2,1)</f>
        <v>0.35</v>
      </c>
      <c r="U295" s="52">
        <f t="shared" si="36"/>
        <v>24377.5</v>
      </c>
      <c r="V295" s="12">
        <f>LEFT(Parameters!$B$59,4)*VLOOKUP(Q295,Parameters!$B$61:$C$62,2,0)+MID(Parameters!$B$59,9,4)*ABS(H295)</f>
        <v>2.7122370824629045E-2</v>
      </c>
      <c r="W295" s="43">
        <f t="shared" si="37"/>
        <v>271223.70824629045</v>
      </c>
      <c r="Y295" s="74">
        <f>MAX(V295,IF(Q295="Unsecured",Parameters!$C$67,Parameters!$C$68))</f>
        <v>0.03</v>
      </c>
      <c r="Z295" s="43">
        <f t="shared" si="38"/>
        <v>300000</v>
      </c>
      <c r="AB295" s="74" t="str">
        <f t="shared" si="39"/>
        <v>OK</v>
      </c>
      <c r="AC295" s="43" t="str">
        <f t="shared" si="32"/>
        <v>OK</v>
      </c>
    </row>
    <row r="296" spans="2:29" x14ac:dyDescent="0.35">
      <c r="B296" s="15" t="str">
        <f>Revised_Data!B296</f>
        <v>RAY</v>
      </c>
      <c r="C296" s="11">
        <f>Revised_Data!C296</f>
        <v>23</v>
      </c>
      <c r="D296" s="10" t="str">
        <f>Revised_Data!D296</f>
        <v>F</v>
      </c>
      <c r="E296" s="10" t="str">
        <f>Revised_Data!E296</f>
        <v>Home Loan</v>
      </c>
      <c r="F296" s="11">
        <f>Revised_Data!F296</f>
        <v>14000000</v>
      </c>
      <c r="G296" s="12" t="str">
        <f>Revised_Data!G296</f>
        <v>No</v>
      </c>
      <c r="H296" s="77">
        <f>Revised_Data!H296</f>
        <v>-0.62907390946633457</v>
      </c>
      <c r="J296" s="74">
        <f>Parameters!$C$3</f>
        <v>7.0000000000000007E-2</v>
      </c>
      <c r="K296" s="74">
        <f>VLOOKUP(E296,Parameters!$B$5:$C$8,2,0)</f>
        <v>0.04</v>
      </c>
      <c r="L296" s="74">
        <f>IF(F296&lt;=Parameters!$A$10,Parameters!$C$10,IF(F296&lt;=Parameters!$A$11,Parameters!$C$11,Parameters!$C$11+INT((F296-Parameters!$A$11)/Parameters!$A$12)*Parameters!$C$12))</f>
        <v>9.0000000000000011E-3</v>
      </c>
      <c r="M296" s="74">
        <f>VLOOKUP(G296,Parameters!$B$14:$C$15,2,0)</f>
        <v>0</v>
      </c>
      <c r="N296" s="72">
        <f t="shared" si="33"/>
        <v>0.10100000000000001</v>
      </c>
      <c r="P296" s="9">
        <f t="shared" si="34"/>
        <v>1414000</v>
      </c>
      <c r="Q296" s="10" t="str">
        <f>VLOOKUP(E296,Parameters!$B$51:$C$54,2,0)</f>
        <v>Secured</v>
      </c>
      <c r="R296" s="50">
        <f>VLOOKUP(C296,Parameters!$E$4:$G$47,IF(D296="M",2,3),0)</f>
        <v>3.1619999999999999</v>
      </c>
      <c r="S296" s="11">
        <f t="shared" si="35"/>
        <v>44268</v>
      </c>
      <c r="T296" s="12">
        <f>VLOOKUP(S296,Parameters!$B$40:$C$44,2,1)</f>
        <v>0.375</v>
      </c>
      <c r="U296" s="52">
        <f t="shared" si="36"/>
        <v>16600.5</v>
      </c>
      <c r="V296" s="12">
        <f>LEFT(Parameters!$B$59,4)*VLOOKUP(Q296,Parameters!$B$61:$C$62,2,0)+MID(Parameters!$B$59,9,4)*ABS(H296)</f>
        <v>1.6290739094663345E-2</v>
      </c>
      <c r="W296" s="43">
        <f t="shared" si="37"/>
        <v>228070.34732528683</v>
      </c>
      <c r="Y296" s="74">
        <f>MAX(V296,IF(Q296="Unsecured",Parameters!$C$67,Parameters!$C$68))</f>
        <v>1.6290739094663345E-2</v>
      </c>
      <c r="Z296" s="43">
        <f t="shared" si="38"/>
        <v>228070.34732528683</v>
      </c>
      <c r="AB296" s="74" t="str">
        <f t="shared" si="39"/>
        <v>OK</v>
      </c>
      <c r="AC296" s="43" t="str">
        <f t="shared" si="32"/>
        <v>OK</v>
      </c>
    </row>
    <row r="297" spans="2:29" x14ac:dyDescent="0.35">
      <c r="B297" s="15" t="str">
        <f>Revised_Data!B297</f>
        <v>REED</v>
      </c>
      <c r="C297" s="11">
        <f>Revised_Data!C297</f>
        <v>29</v>
      </c>
      <c r="D297" s="10" t="str">
        <f>Revised_Data!D297</f>
        <v>F</v>
      </c>
      <c r="E297" s="10" t="str">
        <f>Revised_Data!E297</f>
        <v>Personal Loan</v>
      </c>
      <c r="F297" s="11">
        <f>Revised_Data!F297</f>
        <v>9000000</v>
      </c>
      <c r="G297" s="12" t="str">
        <f>Revised_Data!G297</f>
        <v>No</v>
      </c>
      <c r="H297" s="77">
        <f>Revised_Data!H297</f>
        <v>-0.69134310546251732</v>
      </c>
      <c r="J297" s="74">
        <f>Parameters!$C$3</f>
        <v>7.0000000000000007E-2</v>
      </c>
      <c r="K297" s="74">
        <f>VLOOKUP(E297,Parameters!$B$5:$C$8,2,0)</f>
        <v>0.1</v>
      </c>
      <c r="L297" s="74">
        <f>IF(F297&lt;=Parameters!$A$10,Parameters!$C$10,IF(F297&lt;=Parameters!$A$11,Parameters!$C$11,Parameters!$C$11+INT((F297-Parameters!$A$11)/Parameters!$A$12)*Parameters!$C$12))</f>
        <v>0</v>
      </c>
      <c r="M297" s="74">
        <f>VLOOKUP(G297,Parameters!$B$14:$C$15,2,0)</f>
        <v>0</v>
      </c>
      <c r="N297" s="72">
        <f t="shared" si="33"/>
        <v>0.17</v>
      </c>
      <c r="P297" s="9">
        <f t="shared" si="34"/>
        <v>1530000</v>
      </c>
      <c r="Q297" s="10" t="str">
        <f>VLOOKUP(E297,Parameters!$B$51:$C$54,2,0)</f>
        <v>Unsecured</v>
      </c>
      <c r="R297" s="50">
        <f>VLOOKUP(C297,Parameters!$E$4:$G$47,IF(D297="M",2,3),0)</f>
        <v>3.6659999999999999</v>
      </c>
      <c r="S297" s="11">
        <f t="shared" si="35"/>
        <v>32994</v>
      </c>
      <c r="T297" s="12">
        <f>VLOOKUP(S297,Parameters!$B$40:$C$44,2,1)</f>
        <v>0.375</v>
      </c>
      <c r="U297" s="52">
        <f t="shared" si="36"/>
        <v>12372.75</v>
      </c>
      <c r="V297" s="12">
        <f>LEFT(Parameters!$B$59,4)*VLOOKUP(Q297,Parameters!$B$61:$C$62,2,0)+MID(Parameters!$B$59,9,4)*ABS(H297)</f>
        <v>2.6913431054625174E-2</v>
      </c>
      <c r="W297" s="43">
        <f t="shared" si="37"/>
        <v>242220.87949162658</v>
      </c>
      <c r="Y297" s="74">
        <f>MAX(V297,IF(Q297="Unsecured",Parameters!$C$67,Parameters!$C$68))</f>
        <v>0.03</v>
      </c>
      <c r="Z297" s="43">
        <f t="shared" si="38"/>
        <v>270000</v>
      </c>
      <c r="AB297" s="74" t="str">
        <f t="shared" si="39"/>
        <v>OK</v>
      </c>
      <c r="AC297" s="43" t="str">
        <f t="shared" si="32"/>
        <v>OK</v>
      </c>
    </row>
    <row r="298" spans="2:29" x14ac:dyDescent="0.35">
      <c r="B298" s="15" t="str">
        <f>Revised_Data!B298</f>
        <v>REEVES</v>
      </c>
      <c r="C298" s="11">
        <f>Revised_Data!C298</f>
        <v>60</v>
      </c>
      <c r="D298" s="10" t="str">
        <f>Revised_Data!D298</f>
        <v>F</v>
      </c>
      <c r="E298" s="10" t="str">
        <f>Revised_Data!E298</f>
        <v>Education Loan</v>
      </c>
      <c r="F298" s="11">
        <f>Revised_Data!F298</f>
        <v>10000000</v>
      </c>
      <c r="G298" s="12" t="str">
        <f>Revised_Data!G298</f>
        <v>No</v>
      </c>
      <c r="H298" s="77">
        <f>Revised_Data!H298</f>
        <v>-0.5267067855255626</v>
      </c>
      <c r="J298" s="74">
        <f>Parameters!$C$3</f>
        <v>7.0000000000000007E-2</v>
      </c>
      <c r="K298" s="74">
        <f>VLOOKUP(E298,Parameters!$B$5:$C$8,2,0)</f>
        <v>0.08</v>
      </c>
      <c r="L298" s="74">
        <f>IF(F298&lt;=Parameters!$A$10,Parameters!$C$10,IF(F298&lt;=Parameters!$A$11,Parameters!$C$11,Parameters!$C$11+INT((F298-Parameters!$A$11)/Parameters!$A$12)*Parameters!$C$12))</f>
        <v>5.0000000000000001E-3</v>
      </c>
      <c r="M298" s="74">
        <f>VLOOKUP(G298,Parameters!$B$14:$C$15,2,0)</f>
        <v>0</v>
      </c>
      <c r="N298" s="72">
        <f t="shared" si="33"/>
        <v>0.14500000000000002</v>
      </c>
      <c r="P298" s="9">
        <f t="shared" si="34"/>
        <v>1450000.0000000002</v>
      </c>
      <c r="Q298" s="10" t="str">
        <f>VLOOKUP(E298,Parameters!$B$51:$C$54,2,0)</f>
        <v>Unsecured</v>
      </c>
      <c r="R298" s="50">
        <f>VLOOKUP(C298,Parameters!$E$4:$G$47,IF(D298="M",2,3),0)</f>
        <v>7.88</v>
      </c>
      <c r="S298" s="11">
        <f t="shared" si="35"/>
        <v>78800</v>
      </c>
      <c r="T298" s="12">
        <f>VLOOKUP(S298,Parameters!$B$40:$C$44,2,1)</f>
        <v>0.35</v>
      </c>
      <c r="U298" s="52">
        <f t="shared" si="36"/>
        <v>27580</v>
      </c>
      <c r="V298" s="12">
        <f>LEFT(Parameters!$B$59,4)*VLOOKUP(Q298,Parameters!$B$61:$C$62,2,0)+MID(Parameters!$B$59,9,4)*ABS(H298)</f>
        <v>2.5267067855255627E-2</v>
      </c>
      <c r="W298" s="43">
        <f t="shared" si="37"/>
        <v>252670.67855255629</v>
      </c>
      <c r="Y298" s="74">
        <f>MAX(V298,IF(Q298="Unsecured",Parameters!$C$67,Parameters!$C$68))</f>
        <v>0.03</v>
      </c>
      <c r="Z298" s="43">
        <f t="shared" si="38"/>
        <v>300000</v>
      </c>
      <c r="AB298" s="74" t="str">
        <f t="shared" si="39"/>
        <v>OK</v>
      </c>
      <c r="AC298" s="43" t="str">
        <f t="shared" si="32"/>
        <v>OK</v>
      </c>
    </row>
    <row r="299" spans="2:29" x14ac:dyDescent="0.35">
      <c r="B299" s="15" t="str">
        <f>Revised_Data!B299</f>
        <v>REID</v>
      </c>
      <c r="C299" s="11">
        <f>Revised_Data!C299</f>
        <v>42</v>
      </c>
      <c r="D299" s="10" t="str">
        <f>Revised_Data!D299</f>
        <v>F</v>
      </c>
      <c r="E299" s="10" t="str">
        <f>Revised_Data!E299</f>
        <v>Personal Loan</v>
      </c>
      <c r="F299" s="11">
        <f>Revised_Data!F299</f>
        <v>8000000</v>
      </c>
      <c r="G299" s="12" t="str">
        <f>Revised_Data!G299</f>
        <v>No</v>
      </c>
      <c r="H299" s="77">
        <f>Revised_Data!H299</f>
        <v>0.31880368596843311</v>
      </c>
      <c r="J299" s="74">
        <f>Parameters!$C$3</f>
        <v>7.0000000000000007E-2</v>
      </c>
      <c r="K299" s="74">
        <f>VLOOKUP(E299,Parameters!$B$5:$C$8,2,0)</f>
        <v>0.1</v>
      </c>
      <c r="L299" s="74">
        <f>IF(F299&lt;=Parameters!$A$10,Parameters!$C$10,IF(F299&lt;=Parameters!$A$11,Parameters!$C$11,Parameters!$C$11+INT((F299-Parameters!$A$11)/Parameters!$A$12)*Parameters!$C$12))</f>
        <v>0</v>
      </c>
      <c r="M299" s="74">
        <f>VLOOKUP(G299,Parameters!$B$14:$C$15,2,0)</f>
        <v>0</v>
      </c>
      <c r="N299" s="72">
        <f t="shared" si="33"/>
        <v>0.17</v>
      </c>
      <c r="P299" s="9">
        <f t="shared" si="34"/>
        <v>1360000</v>
      </c>
      <c r="Q299" s="10" t="str">
        <f>VLOOKUP(E299,Parameters!$B$51:$C$54,2,0)</f>
        <v>Unsecured</v>
      </c>
      <c r="R299" s="50">
        <f>VLOOKUP(C299,Parameters!$E$4:$G$47,IF(D299="M",2,3),0)</f>
        <v>5.0529999999999999</v>
      </c>
      <c r="S299" s="11">
        <f t="shared" si="35"/>
        <v>40424</v>
      </c>
      <c r="T299" s="12">
        <f>VLOOKUP(S299,Parameters!$B$40:$C$44,2,1)</f>
        <v>0.375</v>
      </c>
      <c r="U299" s="52">
        <f t="shared" si="36"/>
        <v>15159</v>
      </c>
      <c r="V299" s="12">
        <f>LEFT(Parameters!$B$59,4)*VLOOKUP(Q299,Parameters!$B$61:$C$62,2,0)+MID(Parameters!$B$59,9,4)*ABS(H299)</f>
        <v>2.3188036859684333E-2</v>
      </c>
      <c r="W299" s="43">
        <f t="shared" si="37"/>
        <v>185504.29487747466</v>
      </c>
      <c r="Y299" s="74">
        <f>MAX(V299,IF(Q299="Unsecured",Parameters!$C$67,Parameters!$C$68))</f>
        <v>0.03</v>
      </c>
      <c r="Z299" s="43">
        <f t="shared" si="38"/>
        <v>240000</v>
      </c>
      <c r="AB299" s="74" t="str">
        <f t="shared" si="39"/>
        <v>OK</v>
      </c>
      <c r="AC299" s="43" t="str">
        <f t="shared" si="32"/>
        <v>OK</v>
      </c>
    </row>
    <row r="300" spans="2:29" x14ac:dyDescent="0.35">
      <c r="B300" s="15" t="str">
        <f>Revised_Data!B300</f>
        <v>REYES</v>
      </c>
      <c r="C300" s="11">
        <f>Revised_Data!C300</f>
        <v>27</v>
      </c>
      <c r="D300" s="10" t="str">
        <f>Revised_Data!D300</f>
        <v>M</v>
      </c>
      <c r="E300" s="10" t="str">
        <f>Revised_Data!E300</f>
        <v>Personal Loan</v>
      </c>
      <c r="F300" s="11">
        <f>Revised_Data!F300</f>
        <v>13000000</v>
      </c>
      <c r="G300" s="12" t="str">
        <f>Revised_Data!G300</f>
        <v>No</v>
      </c>
      <c r="H300" s="77">
        <f>Revised_Data!H300</f>
        <v>-1.8036332897614182</v>
      </c>
      <c r="J300" s="74">
        <f>Parameters!$C$3</f>
        <v>7.0000000000000007E-2</v>
      </c>
      <c r="K300" s="74">
        <f>VLOOKUP(E300,Parameters!$B$5:$C$8,2,0)</f>
        <v>0.1</v>
      </c>
      <c r="L300" s="74">
        <f>IF(F300&lt;=Parameters!$A$10,Parameters!$C$10,IF(F300&lt;=Parameters!$A$11,Parameters!$C$11,Parameters!$C$11+INT((F300-Parameters!$A$11)/Parameters!$A$12)*Parameters!$C$12))</f>
        <v>8.0000000000000002E-3</v>
      </c>
      <c r="M300" s="74">
        <f>VLOOKUP(G300,Parameters!$B$14:$C$15,2,0)</f>
        <v>0</v>
      </c>
      <c r="N300" s="72">
        <f t="shared" si="33"/>
        <v>0.16200000000000001</v>
      </c>
      <c r="P300" s="9">
        <f t="shared" si="34"/>
        <v>2106000</v>
      </c>
      <c r="Q300" s="10" t="str">
        <f>VLOOKUP(E300,Parameters!$B$51:$C$54,2,0)</f>
        <v>Unsecured</v>
      </c>
      <c r="R300" s="50">
        <f>VLOOKUP(C300,Parameters!$E$4:$G$47,IF(D300="M",2,3),0)</f>
        <v>3.758</v>
      </c>
      <c r="S300" s="11">
        <f t="shared" si="35"/>
        <v>48854</v>
      </c>
      <c r="T300" s="12">
        <f>VLOOKUP(S300,Parameters!$B$40:$C$44,2,1)</f>
        <v>0.375</v>
      </c>
      <c r="U300" s="52">
        <f t="shared" si="36"/>
        <v>18320.25</v>
      </c>
      <c r="V300" s="12">
        <f>LEFT(Parameters!$B$59,4)*VLOOKUP(Q300,Parameters!$B$61:$C$62,2,0)+MID(Parameters!$B$59,9,4)*ABS(H300)</f>
        <v>3.8036332897614183E-2</v>
      </c>
      <c r="W300" s="43">
        <f t="shared" si="37"/>
        <v>494472.32766898436</v>
      </c>
      <c r="Y300" s="74">
        <f>MAX(V300,IF(Q300="Unsecured",Parameters!$C$67,Parameters!$C$68))</f>
        <v>3.8036332897614183E-2</v>
      </c>
      <c r="Z300" s="43">
        <f t="shared" si="38"/>
        <v>494472.32766898436</v>
      </c>
      <c r="AB300" s="74" t="str">
        <f t="shared" si="39"/>
        <v>OK</v>
      </c>
      <c r="AC300" s="43" t="str">
        <f t="shared" si="32"/>
        <v>OK</v>
      </c>
    </row>
    <row r="301" spans="2:29" x14ac:dyDescent="0.35">
      <c r="B301" s="15" t="str">
        <f>Revised_Data!B301</f>
        <v>REYNOLDS</v>
      </c>
      <c r="C301" s="11">
        <f>Revised_Data!C301</f>
        <v>52</v>
      </c>
      <c r="D301" s="10" t="str">
        <f>Revised_Data!D301</f>
        <v>F</v>
      </c>
      <c r="E301" s="10" t="str">
        <f>Revised_Data!E301</f>
        <v>Home Loan</v>
      </c>
      <c r="F301" s="11">
        <f>Revised_Data!F301</f>
        <v>13000000</v>
      </c>
      <c r="G301" s="12" t="str">
        <f>Revised_Data!G301</f>
        <v>No</v>
      </c>
      <c r="H301" s="77">
        <f>Revised_Data!H301</f>
        <v>0.89908353520158391</v>
      </c>
      <c r="J301" s="74">
        <f>Parameters!$C$3</f>
        <v>7.0000000000000007E-2</v>
      </c>
      <c r="K301" s="74">
        <f>VLOOKUP(E301,Parameters!$B$5:$C$8,2,0)</f>
        <v>0.04</v>
      </c>
      <c r="L301" s="74">
        <f>IF(F301&lt;=Parameters!$A$10,Parameters!$C$10,IF(F301&lt;=Parameters!$A$11,Parameters!$C$11,Parameters!$C$11+INT((F301-Parameters!$A$11)/Parameters!$A$12)*Parameters!$C$12))</f>
        <v>8.0000000000000002E-3</v>
      </c>
      <c r="M301" s="74">
        <f>VLOOKUP(G301,Parameters!$B$14:$C$15,2,0)</f>
        <v>0</v>
      </c>
      <c r="N301" s="72">
        <f t="shared" si="33"/>
        <v>0.10200000000000001</v>
      </c>
      <c r="P301" s="9">
        <f t="shared" si="34"/>
        <v>1326000</v>
      </c>
      <c r="Q301" s="10" t="str">
        <f>VLOOKUP(E301,Parameters!$B$51:$C$54,2,0)</f>
        <v>Secured</v>
      </c>
      <c r="R301" s="50">
        <f>VLOOKUP(C301,Parameters!$E$4:$G$47,IF(D301="M",2,3),0)</f>
        <v>6.4669999999999996</v>
      </c>
      <c r="S301" s="11">
        <f t="shared" si="35"/>
        <v>84071</v>
      </c>
      <c r="T301" s="12">
        <f>VLOOKUP(S301,Parameters!$B$40:$C$44,2,1)</f>
        <v>0.35</v>
      </c>
      <c r="U301" s="52">
        <f t="shared" si="36"/>
        <v>29424.85</v>
      </c>
      <c r="V301" s="12">
        <f>LEFT(Parameters!$B$59,4)*VLOOKUP(Q301,Parameters!$B$61:$C$62,2,0)+MID(Parameters!$B$59,9,4)*ABS(H301)</f>
        <v>1.8990835352015838E-2</v>
      </c>
      <c r="W301" s="43">
        <f t="shared" si="37"/>
        <v>246880.8595762059</v>
      </c>
      <c r="Y301" s="74">
        <f>MAX(V301,IF(Q301="Unsecured",Parameters!$C$67,Parameters!$C$68))</f>
        <v>1.8990835352015838E-2</v>
      </c>
      <c r="Z301" s="43">
        <f t="shared" si="38"/>
        <v>246880.8595762059</v>
      </c>
      <c r="AB301" s="74" t="str">
        <f t="shared" si="39"/>
        <v>OK</v>
      </c>
      <c r="AC301" s="43" t="str">
        <f t="shared" si="32"/>
        <v>OK</v>
      </c>
    </row>
    <row r="302" spans="2:29" x14ac:dyDescent="0.35">
      <c r="B302" s="15" t="str">
        <f>Revised_Data!B302</f>
        <v>RHODES</v>
      </c>
      <c r="C302" s="11">
        <f>Revised_Data!C302</f>
        <v>25</v>
      </c>
      <c r="D302" s="10" t="str">
        <f>Revised_Data!D302</f>
        <v>F</v>
      </c>
      <c r="E302" s="10" t="str">
        <f>Revised_Data!E302</f>
        <v>Education Loan</v>
      </c>
      <c r="F302" s="11">
        <f>Revised_Data!F302</f>
        <v>12000000</v>
      </c>
      <c r="G302" s="12" t="str">
        <f>Revised_Data!G302</f>
        <v>No</v>
      </c>
      <c r="H302" s="77">
        <f>Revised_Data!H302</f>
        <v>3.172934869740363</v>
      </c>
      <c r="J302" s="74">
        <f>Parameters!$C$3</f>
        <v>7.0000000000000007E-2</v>
      </c>
      <c r="K302" s="74">
        <f>VLOOKUP(E302,Parameters!$B$5:$C$8,2,0)</f>
        <v>0.08</v>
      </c>
      <c r="L302" s="74">
        <f>IF(F302&lt;=Parameters!$A$10,Parameters!$C$10,IF(F302&lt;=Parameters!$A$11,Parameters!$C$11,Parameters!$C$11+INT((F302-Parameters!$A$11)/Parameters!$A$12)*Parameters!$C$12))</f>
        <v>7.0000000000000001E-3</v>
      </c>
      <c r="M302" s="74">
        <f>VLOOKUP(G302,Parameters!$B$14:$C$15,2,0)</f>
        <v>0</v>
      </c>
      <c r="N302" s="72">
        <f t="shared" si="33"/>
        <v>0.14300000000000002</v>
      </c>
      <c r="P302" s="9">
        <f t="shared" si="34"/>
        <v>1716000.0000000002</v>
      </c>
      <c r="Q302" s="10" t="str">
        <f>VLOOKUP(E302,Parameters!$B$51:$C$54,2,0)</f>
        <v>Unsecured</v>
      </c>
      <c r="R302" s="50">
        <f>VLOOKUP(C302,Parameters!$E$4:$G$47,IF(D302="M",2,3),0)</f>
        <v>3.3220000000000001</v>
      </c>
      <c r="S302" s="11">
        <f t="shared" si="35"/>
        <v>39864</v>
      </c>
      <c r="T302" s="12">
        <f>VLOOKUP(S302,Parameters!$B$40:$C$44,2,1)</f>
        <v>0.375</v>
      </c>
      <c r="U302" s="52">
        <f t="shared" si="36"/>
        <v>14949</v>
      </c>
      <c r="V302" s="12">
        <f>LEFT(Parameters!$B$59,4)*VLOOKUP(Q302,Parameters!$B$61:$C$62,2,0)+MID(Parameters!$B$59,9,4)*ABS(H302)</f>
        <v>5.1729348697403629E-2</v>
      </c>
      <c r="W302" s="43">
        <f t="shared" si="37"/>
        <v>620752.18436884356</v>
      </c>
      <c r="Y302" s="74">
        <f>MAX(V302,IF(Q302="Unsecured",Parameters!$C$67,Parameters!$C$68))</f>
        <v>5.1729348697403629E-2</v>
      </c>
      <c r="Z302" s="43">
        <f t="shared" si="38"/>
        <v>620752.18436884356</v>
      </c>
      <c r="AB302" s="74" t="str">
        <f t="shared" si="39"/>
        <v>OK</v>
      </c>
      <c r="AC302" s="43" t="str">
        <f t="shared" si="32"/>
        <v>OK</v>
      </c>
    </row>
    <row r="303" spans="2:29" x14ac:dyDescent="0.35">
      <c r="B303" s="15" t="str">
        <f>Revised_Data!B303</f>
        <v>RICE</v>
      </c>
      <c r="C303" s="11">
        <f>Revised_Data!C303</f>
        <v>42</v>
      </c>
      <c r="D303" s="10" t="str">
        <f>Revised_Data!D303</f>
        <v>F</v>
      </c>
      <c r="E303" s="10" t="str">
        <f>Revised_Data!E303</f>
        <v>Personal Loan</v>
      </c>
      <c r="F303" s="11">
        <f>Revised_Data!F303</f>
        <v>11000000</v>
      </c>
      <c r="G303" s="12" t="str">
        <f>Revised_Data!G303</f>
        <v>No</v>
      </c>
      <c r="H303" s="77">
        <f>Revised_Data!H303</f>
        <v>0.28760734320350684</v>
      </c>
      <c r="J303" s="74">
        <f>Parameters!$C$3</f>
        <v>7.0000000000000007E-2</v>
      </c>
      <c r="K303" s="74">
        <f>VLOOKUP(E303,Parameters!$B$5:$C$8,2,0)</f>
        <v>0.1</v>
      </c>
      <c r="L303" s="74">
        <f>IF(F303&lt;=Parameters!$A$10,Parameters!$C$10,IF(F303&lt;=Parameters!$A$11,Parameters!$C$11,Parameters!$C$11+INT((F303-Parameters!$A$11)/Parameters!$A$12)*Parameters!$C$12))</f>
        <v>6.0000000000000001E-3</v>
      </c>
      <c r="M303" s="74">
        <f>VLOOKUP(G303,Parameters!$B$14:$C$15,2,0)</f>
        <v>0</v>
      </c>
      <c r="N303" s="72">
        <f t="shared" si="33"/>
        <v>0.16400000000000001</v>
      </c>
      <c r="P303" s="9">
        <f t="shared" si="34"/>
        <v>1804000</v>
      </c>
      <c r="Q303" s="10" t="str">
        <f>VLOOKUP(E303,Parameters!$B$51:$C$54,2,0)</f>
        <v>Unsecured</v>
      </c>
      <c r="R303" s="50">
        <f>VLOOKUP(C303,Parameters!$E$4:$G$47,IF(D303="M",2,3),0)</f>
        <v>5.0529999999999999</v>
      </c>
      <c r="S303" s="11">
        <f t="shared" si="35"/>
        <v>55583</v>
      </c>
      <c r="T303" s="12">
        <f>VLOOKUP(S303,Parameters!$B$40:$C$44,2,1)</f>
        <v>0.375</v>
      </c>
      <c r="U303" s="52">
        <f t="shared" si="36"/>
        <v>20843.625</v>
      </c>
      <c r="V303" s="12">
        <f>LEFT(Parameters!$B$59,4)*VLOOKUP(Q303,Parameters!$B$61:$C$62,2,0)+MID(Parameters!$B$59,9,4)*ABS(H303)</f>
        <v>2.2876073432035068E-2</v>
      </c>
      <c r="W303" s="43">
        <f t="shared" si="37"/>
        <v>251636.80775238574</v>
      </c>
      <c r="Y303" s="74">
        <f>MAX(V303,IF(Q303="Unsecured",Parameters!$C$67,Parameters!$C$68))</f>
        <v>0.03</v>
      </c>
      <c r="Z303" s="43">
        <f t="shared" si="38"/>
        <v>330000</v>
      </c>
      <c r="AB303" s="74" t="str">
        <f t="shared" si="39"/>
        <v>OK</v>
      </c>
      <c r="AC303" s="43" t="str">
        <f t="shared" si="32"/>
        <v>OK</v>
      </c>
    </row>
    <row r="304" spans="2:29" x14ac:dyDescent="0.35">
      <c r="B304" s="15" t="str">
        <f>Revised_Data!B304</f>
        <v>RICHARDS</v>
      </c>
      <c r="C304" s="11">
        <f>Revised_Data!C304</f>
        <v>43</v>
      </c>
      <c r="D304" s="10" t="str">
        <f>Revised_Data!D304</f>
        <v>M</v>
      </c>
      <c r="E304" s="10" t="str">
        <f>Revised_Data!E304</f>
        <v>Home Loan</v>
      </c>
      <c r="F304" s="11">
        <f>Revised_Data!F304</f>
        <v>14000000</v>
      </c>
      <c r="G304" s="12" t="str">
        <f>Revised_Data!G304</f>
        <v>No</v>
      </c>
      <c r="H304" s="77">
        <f>Revised_Data!H304</f>
        <v>-0.64722571837576937</v>
      </c>
      <c r="J304" s="74">
        <f>Parameters!$C$3</f>
        <v>7.0000000000000007E-2</v>
      </c>
      <c r="K304" s="74">
        <f>VLOOKUP(E304,Parameters!$B$5:$C$8,2,0)</f>
        <v>0.04</v>
      </c>
      <c r="L304" s="74">
        <f>IF(F304&lt;=Parameters!$A$10,Parameters!$C$10,IF(F304&lt;=Parameters!$A$11,Parameters!$C$11,Parameters!$C$11+INT((F304-Parameters!$A$11)/Parameters!$A$12)*Parameters!$C$12))</f>
        <v>9.0000000000000011E-3</v>
      </c>
      <c r="M304" s="74">
        <f>VLOOKUP(G304,Parameters!$B$14:$C$15,2,0)</f>
        <v>0</v>
      </c>
      <c r="N304" s="72">
        <f t="shared" si="33"/>
        <v>0.10100000000000001</v>
      </c>
      <c r="P304" s="9">
        <f t="shared" si="34"/>
        <v>1414000</v>
      </c>
      <c r="Q304" s="10" t="str">
        <f>VLOOKUP(E304,Parameters!$B$51:$C$54,2,0)</f>
        <v>Secured</v>
      </c>
      <c r="R304" s="50">
        <f>VLOOKUP(C304,Parameters!$E$4:$G$47,IF(D304="M",2,3),0)</f>
        <v>5.577024999999999</v>
      </c>
      <c r="S304" s="11">
        <f t="shared" si="35"/>
        <v>78078.349999999991</v>
      </c>
      <c r="T304" s="12">
        <f>VLOOKUP(S304,Parameters!$B$40:$C$44,2,1)</f>
        <v>0.35</v>
      </c>
      <c r="U304" s="52">
        <f t="shared" si="36"/>
        <v>27327.422499999997</v>
      </c>
      <c r="V304" s="12">
        <f>LEFT(Parameters!$B$59,4)*VLOOKUP(Q304,Parameters!$B$61:$C$62,2,0)+MID(Parameters!$B$59,9,4)*ABS(H304)</f>
        <v>1.6472257183757694E-2</v>
      </c>
      <c r="W304" s="43">
        <f t="shared" si="37"/>
        <v>230611.60057260771</v>
      </c>
      <c r="Y304" s="74">
        <f>MAX(V304,IF(Q304="Unsecured",Parameters!$C$67,Parameters!$C$68))</f>
        <v>1.6472257183757694E-2</v>
      </c>
      <c r="Z304" s="43">
        <f t="shared" si="38"/>
        <v>230611.60057260771</v>
      </c>
      <c r="AB304" s="74" t="str">
        <f t="shared" si="39"/>
        <v>OK</v>
      </c>
      <c r="AC304" s="43" t="str">
        <f t="shared" si="32"/>
        <v>OK</v>
      </c>
    </row>
    <row r="305" spans="2:29" x14ac:dyDescent="0.35">
      <c r="B305" s="15" t="str">
        <f>Revised_Data!B305</f>
        <v>RICHARDSON</v>
      </c>
      <c r="C305" s="11">
        <f>Revised_Data!C305</f>
        <v>43</v>
      </c>
      <c r="D305" s="10" t="str">
        <f>Revised_Data!D305</f>
        <v>F</v>
      </c>
      <c r="E305" s="10" t="str">
        <f>Revised_Data!E305</f>
        <v>Personal Loan</v>
      </c>
      <c r="F305" s="11">
        <f>Revised_Data!F305</f>
        <v>9000000</v>
      </c>
      <c r="G305" s="12" t="str">
        <f>Revised_Data!G305</f>
        <v>No</v>
      </c>
      <c r="H305" s="77">
        <f>Revised_Data!H305</f>
        <v>-0.9778422696088398</v>
      </c>
      <c r="J305" s="74">
        <f>Parameters!$C$3</f>
        <v>7.0000000000000007E-2</v>
      </c>
      <c r="K305" s="74">
        <f>VLOOKUP(E305,Parameters!$B$5:$C$8,2,0)</f>
        <v>0.1</v>
      </c>
      <c r="L305" s="74">
        <f>IF(F305&lt;=Parameters!$A$10,Parameters!$C$10,IF(F305&lt;=Parameters!$A$11,Parameters!$C$11,Parameters!$C$11+INT((F305-Parameters!$A$11)/Parameters!$A$12)*Parameters!$C$12))</f>
        <v>0</v>
      </c>
      <c r="M305" s="74">
        <f>VLOOKUP(G305,Parameters!$B$14:$C$15,2,0)</f>
        <v>0</v>
      </c>
      <c r="N305" s="72">
        <f t="shared" si="33"/>
        <v>0.17</v>
      </c>
      <c r="P305" s="9">
        <f t="shared" si="34"/>
        <v>1530000</v>
      </c>
      <c r="Q305" s="10" t="str">
        <f>VLOOKUP(E305,Parameters!$B$51:$C$54,2,0)</f>
        <v>Unsecured</v>
      </c>
      <c r="R305" s="50">
        <f>VLOOKUP(C305,Parameters!$E$4:$G$47,IF(D305="M",2,3),0)</f>
        <v>5.1790000000000003</v>
      </c>
      <c r="S305" s="11">
        <f t="shared" si="35"/>
        <v>46611</v>
      </c>
      <c r="T305" s="12">
        <f>VLOOKUP(S305,Parameters!$B$40:$C$44,2,1)</f>
        <v>0.375</v>
      </c>
      <c r="U305" s="52">
        <f t="shared" si="36"/>
        <v>17479.125</v>
      </c>
      <c r="V305" s="12">
        <f>LEFT(Parameters!$B$59,4)*VLOOKUP(Q305,Parameters!$B$61:$C$62,2,0)+MID(Parameters!$B$59,9,4)*ABS(H305)</f>
        <v>2.9778422696088401E-2</v>
      </c>
      <c r="W305" s="43">
        <f t="shared" si="37"/>
        <v>268005.80426479562</v>
      </c>
      <c r="Y305" s="74">
        <f>MAX(V305,IF(Q305="Unsecured",Parameters!$C$67,Parameters!$C$68))</f>
        <v>0.03</v>
      </c>
      <c r="Z305" s="43">
        <f t="shared" si="38"/>
        <v>270000</v>
      </c>
      <c r="AB305" s="74" t="str">
        <f t="shared" si="39"/>
        <v>OK</v>
      </c>
      <c r="AC305" s="43" t="str">
        <f t="shared" si="32"/>
        <v>OK</v>
      </c>
    </row>
    <row r="306" spans="2:29" x14ac:dyDescent="0.35">
      <c r="B306" s="15" t="str">
        <f>Revised_Data!B306</f>
        <v>RILEY</v>
      </c>
      <c r="C306" s="11">
        <f>Revised_Data!C306</f>
        <v>56</v>
      </c>
      <c r="D306" s="10" t="str">
        <f>Revised_Data!D306</f>
        <v>M</v>
      </c>
      <c r="E306" s="10" t="str">
        <f>Revised_Data!E306</f>
        <v>Personal Loan</v>
      </c>
      <c r="F306" s="11">
        <f>Revised_Data!F306</f>
        <v>11000000</v>
      </c>
      <c r="G306" s="12" t="str">
        <f>Revised_Data!G306</f>
        <v>No</v>
      </c>
      <c r="H306" s="77">
        <f>Revised_Data!H306</f>
        <v>1.0554879912432658</v>
      </c>
      <c r="J306" s="74">
        <f>Parameters!$C$3</f>
        <v>7.0000000000000007E-2</v>
      </c>
      <c r="K306" s="74">
        <f>VLOOKUP(E306,Parameters!$B$5:$C$8,2,0)</f>
        <v>0.1</v>
      </c>
      <c r="L306" s="74">
        <f>IF(F306&lt;=Parameters!$A$10,Parameters!$C$10,IF(F306&lt;=Parameters!$A$11,Parameters!$C$11,Parameters!$C$11+INT((F306-Parameters!$A$11)/Parameters!$A$12)*Parameters!$C$12))</f>
        <v>6.0000000000000001E-3</v>
      </c>
      <c r="M306" s="74">
        <f>VLOOKUP(G306,Parameters!$B$14:$C$15,2,0)</f>
        <v>0</v>
      </c>
      <c r="N306" s="72">
        <f t="shared" si="33"/>
        <v>0.16400000000000001</v>
      </c>
      <c r="P306" s="9">
        <f t="shared" si="34"/>
        <v>1804000</v>
      </c>
      <c r="Q306" s="10" t="str">
        <f>VLOOKUP(E306,Parameters!$B$51:$C$54,2,0)</f>
        <v>Unsecured</v>
      </c>
      <c r="R306" s="50">
        <f>VLOOKUP(C306,Parameters!$E$4:$G$47,IF(D306="M",2,3),0)</f>
        <v>7.6899999999999995</v>
      </c>
      <c r="S306" s="11">
        <f t="shared" si="35"/>
        <v>84590</v>
      </c>
      <c r="T306" s="12">
        <f>VLOOKUP(S306,Parameters!$B$40:$C$44,2,1)</f>
        <v>0.35</v>
      </c>
      <c r="U306" s="52">
        <f t="shared" si="36"/>
        <v>29606.499999999996</v>
      </c>
      <c r="V306" s="12">
        <f>LEFT(Parameters!$B$59,4)*VLOOKUP(Q306,Parameters!$B$61:$C$62,2,0)+MID(Parameters!$B$59,9,4)*ABS(H306)</f>
        <v>3.0554879912432657E-2</v>
      </c>
      <c r="W306" s="43">
        <f t="shared" si="37"/>
        <v>336103.67903675925</v>
      </c>
      <c r="Y306" s="74">
        <f>MAX(V306,IF(Q306="Unsecured",Parameters!$C$67,Parameters!$C$68))</f>
        <v>3.0554879912432657E-2</v>
      </c>
      <c r="Z306" s="43">
        <f t="shared" si="38"/>
        <v>336103.67903675925</v>
      </c>
      <c r="AB306" s="74" t="str">
        <f t="shared" si="39"/>
        <v>OK</v>
      </c>
      <c r="AC306" s="43" t="str">
        <f t="shared" si="32"/>
        <v>OK</v>
      </c>
    </row>
    <row r="307" spans="2:29" x14ac:dyDescent="0.35">
      <c r="B307" s="15" t="str">
        <f>Revised_Data!B307</f>
        <v>RIOS</v>
      </c>
      <c r="C307" s="11">
        <f>Revised_Data!C307</f>
        <v>26</v>
      </c>
      <c r="D307" s="10" t="str">
        <f>Revised_Data!D307</f>
        <v>F</v>
      </c>
      <c r="E307" s="10" t="str">
        <f>Revised_Data!E307</f>
        <v>Vehicle Loan</v>
      </c>
      <c r="F307" s="11">
        <f>Revised_Data!F307</f>
        <v>10000000</v>
      </c>
      <c r="G307" s="12" t="str">
        <f>Revised_Data!G307</f>
        <v>No</v>
      </c>
      <c r="H307" s="77">
        <f>Revised_Data!H307</f>
        <v>-0.84846144087952169</v>
      </c>
      <c r="J307" s="74">
        <f>Parameters!$C$3</f>
        <v>7.0000000000000007E-2</v>
      </c>
      <c r="K307" s="74">
        <f>VLOOKUP(E307,Parameters!$B$5:$C$8,2,0)</f>
        <v>0.06</v>
      </c>
      <c r="L307" s="74">
        <f>IF(F307&lt;=Parameters!$A$10,Parameters!$C$10,IF(F307&lt;=Parameters!$A$11,Parameters!$C$11,Parameters!$C$11+INT((F307-Parameters!$A$11)/Parameters!$A$12)*Parameters!$C$12))</f>
        <v>5.0000000000000001E-3</v>
      </c>
      <c r="M307" s="74">
        <f>VLOOKUP(G307,Parameters!$B$14:$C$15,2,0)</f>
        <v>0</v>
      </c>
      <c r="N307" s="72">
        <f t="shared" si="33"/>
        <v>0.125</v>
      </c>
      <c r="P307" s="9">
        <f t="shared" si="34"/>
        <v>1250000</v>
      </c>
      <c r="Q307" s="10" t="str">
        <f>VLOOKUP(E307,Parameters!$B$51:$C$54,2,0)</f>
        <v>Secured</v>
      </c>
      <c r="R307" s="50">
        <f>VLOOKUP(C307,Parameters!$E$4:$G$47,IF(D307="M",2,3),0)</f>
        <v>3.4049999999999998</v>
      </c>
      <c r="S307" s="11">
        <f t="shared" si="35"/>
        <v>34050</v>
      </c>
      <c r="T307" s="12">
        <f>VLOOKUP(S307,Parameters!$B$40:$C$44,2,1)</f>
        <v>0.375</v>
      </c>
      <c r="U307" s="52">
        <f t="shared" si="36"/>
        <v>12768.75</v>
      </c>
      <c r="V307" s="12">
        <f>LEFT(Parameters!$B$59,4)*VLOOKUP(Q307,Parameters!$B$61:$C$62,2,0)+MID(Parameters!$B$59,9,4)*ABS(H307)</f>
        <v>1.8484614408795216E-2</v>
      </c>
      <c r="W307" s="43">
        <f t="shared" si="37"/>
        <v>184846.14408795215</v>
      </c>
      <c r="Y307" s="74">
        <f>MAX(V307,IF(Q307="Unsecured",Parameters!$C$67,Parameters!$C$68))</f>
        <v>1.8484614408795216E-2</v>
      </c>
      <c r="Z307" s="43">
        <f t="shared" si="38"/>
        <v>184846.14408795215</v>
      </c>
      <c r="AB307" s="74" t="str">
        <f t="shared" si="39"/>
        <v>OK</v>
      </c>
      <c r="AC307" s="43" t="str">
        <f t="shared" si="32"/>
        <v>OK</v>
      </c>
    </row>
    <row r="308" spans="2:29" x14ac:dyDescent="0.35">
      <c r="B308" s="15" t="str">
        <f>Revised_Data!B308</f>
        <v>RIVERA</v>
      </c>
      <c r="C308" s="11">
        <f>Revised_Data!C308</f>
        <v>57</v>
      </c>
      <c r="D308" s="10" t="str">
        <f>Revised_Data!D308</f>
        <v>F</v>
      </c>
      <c r="E308" s="10" t="str">
        <f>Revised_Data!E308</f>
        <v>Vehicle Loan</v>
      </c>
      <c r="F308" s="11">
        <f>Revised_Data!F308</f>
        <v>9000000</v>
      </c>
      <c r="G308" s="12" t="str">
        <f>Revised_Data!G308</f>
        <v>No</v>
      </c>
      <c r="H308" s="77">
        <f>Revised_Data!H308</f>
        <v>-1.1295517117534628</v>
      </c>
      <c r="J308" s="74">
        <f>Parameters!$C$3</f>
        <v>7.0000000000000007E-2</v>
      </c>
      <c r="K308" s="74">
        <f>VLOOKUP(E308,Parameters!$B$5:$C$8,2,0)</f>
        <v>0.06</v>
      </c>
      <c r="L308" s="74">
        <f>IF(F308&lt;=Parameters!$A$10,Parameters!$C$10,IF(F308&lt;=Parameters!$A$11,Parameters!$C$11,Parameters!$C$11+INT((F308-Parameters!$A$11)/Parameters!$A$12)*Parameters!$C$12))</f>
        <v>0</v>
      </c>
      <c r="M308" s="74">
        <f>VLOOKUP(G308,Parameters!$B$14:$C$15,2,0)</f>
        <v>0</v>
      </c>
      <c r="N308" s="72">
        <f t="shared" si="33"/>
        <v>0.13</v>
      </c>
      <c r="P308" s="9">
        <f t="shared" si="34"/>
        <v>1170000</v>
      </c>
      <c r="Q308" s="10" t="str">
        <f>VLOOKUP(E308,Parameters!$B$51:$C$54,2,0)</f>
        <v>Secured</v>
      </c>
      <c r="R308" s="50">
        <f>VLOOKUP(C308,Parameters!$E$4:$G$47,IF(D308="M",2,3),0)</f>
        <v>7.3170000000000002</v>
      </c>
      <c r="S308" s="11">
        <f t="shared" si="35"/>
        <v>65853</v>
      </c>
      <c r="T308" s="12">
        <f>VLOOKUP(S308,Parameters!$B$40:$C$44,2,1)</f>
        <v>0.35</v>
      </c>
      <c r="U308" s="52">
        <f t="shared" si="36"/>
        <v>23048.55</v>
      </c>
      <c r="V308" s="12">
        <f>LEFT(Parameters!$B$59,4)*VLOOKUP(Q308,Parameters!$B$61:$C$62,2,0)+MID(Parameters!$B$59,9,4)*ABS(H308)</f>
        <v>2.1295517117534628E-2</v>
      </c>
      <c r="W308" s="43">
        <f t="shared" si="37"/>
        <v>191659.65405781165</v>
      </c>
      <c r="Y308" s="74">
        <f>MAX(V308,IF(Q308="Unsecured",Parameters!$C$67,Parameters!$C$68))</f>
        <v>2.1295517117534628E-2</v>
      </c>
      <c r="Z308" s="43">
        <f t="shared" si="38"/>
        <v>191659.65405781165</v>
      </c>
      <c r="AB308" s="74" t="str">
        <f t="shared" si="39"/>
        <v>OK</v>
      </c>
      <c r="AC308" s="43" t="str">
        <f t="shared" si="32"/>
        <v>OK</v>
      </c>
    </row>
    <row r="309" spans="2:29" x14ac:dyDescent="0.35">
      <c r="B309" s="15" t="str">
        <f>Revised_Data!B309</f>
        <v>ROBERTS</v>
      </c>
      <c r="C309" s="11">
        <f>Revised_Data!C309</f>
        <v>33</v>
      </c>
      <c r="D309" s="10" t="str">
        <f>Revised_Data!D309</f>
        <v>F</v>
      </c>
      <c r="E309" s="10" t="str">
        <f>Revised_Data!E309</f>
        <v>Education Loan</v>
      </c>
      <c r="F309" s="11">
        <f>Revised_Data!F309</f>
        <v>11000000</v>
      </c>
      <c r="G309" s="12" t="str">
        <f>Revised_Data!G309</f>
        <v>No</v>
      </c>
      <c r="H309" s="77">
        <f>Revised_Data!H309</f>
        <v>0.80973051974941401</v>
      </c>
      <c r="J309" s="74">
        <f>Parameters!$C$3</f>
        <v>7.0000000000000007E-2</v>
      </c>
      <c r="K309" s="74">
        <f>VLOOKUP(E309,Parameters!$B$5:$C$8,2,0)</f>
        <v>0.08</v>
      </c>
      <c r="L309" s="74">
        <f>IF(F309&lt;=Parameters!$A$10,Parameters!$C$10,IF(F309&lt;=Parameters!$A$11,Parameters!$C$11,Parameters!$C$11+INT((F309-Parameters!$A$11)/Parameters!$A$12)*Parameters!$C$12))</f>
        <v>6.0000000000000001E-3</v>
      </c>
      <c r="M309" s="74">
        <f>VLOOKUP(G309,Parameters!$B$14:$C$15,2,0)</f>
        <v>0</v>
      </c>
      <c r="N309" s="72">
        <f t="shared" si="33"/>
        <v>0.14400000000000002</v>
      </c>
      <c r="P309" s="9">
        <f t="shared" si="34"/>
        <v>1584000.0000000002</v>
      </c>
      <c r="Q309" s="10" t="str">
        <f>VLOOKUP(E309,Parameters!$B$51:$C$54,2,0)</f>
        <v>Unsecured</v>
      </c>
      <c r="R309" s="50">
        <f>VLOOKUP(C309,Parameters!$E$4:$G$47,IF(D309="M",2,3),0)</f>
        <v>4.0469999999999997</v>
      </c>
      <c r="S309" s="11">
        <f t="shared" si="35"/>
        <v>44517</v>
      </c>
      <c r="T309" s="12">
        <f>VLOOKUP(S309,Parameters!$B$40:$C$44,2,1)</f>
        <v>0.375</v>
      </c>
      <c r="U309" s="52">
        <f t="shared" si="36"/>
        <v>16693.875</v>
      </c>
      <c r="V309" s="12">
        <f>LEFT(Parameters!$B$59,4)*VLOOKUP(Q309,Parameters!$B$61:$C$62,2,0)+MID(Parameters!$B$59,9,4)*ABS(H309)</f>
        <v>2.8097305197494142E-2</v>
      </c>
      <c r="W309" s="43">
        <f t="shared" si="37"/>
        <v>309070.35717243556</v>
      </c>
      <c r="Y309" s="74">
        <f>MAX(V309,IF(Q309="Unsecured",Parameters!$C$67,Parameters!$C$68))</f>
        <v>0.03</v>
      </c>
      <c r="Z309" s="43">
        <f t="shared" si="38"/>
        <v>330000</v>
      </c>
      <c r="AB309" s="74" t="str">
        <f t="shared" si="39"/>
        <v>OK</v>
      </c>
      <c r="AC309" s="43" t="str">
        <f t="shared" si="32"/>
        <v>OK</v>
      </c>
    </row>
    <row r="310" spans="2:29" x14ac:dyDescent="0.35">
      <c r="B310" s="15" t="str">
        <f>Revised_Data!B310</f>
        <v>ROBERTSON</v>
      </c>
      <c r="C310" s="11">
        <f>Revised_Data!C310</f>
        <v>51</v>
      </c>
      <c r="D310" s="10" t="str">
        <f>Revised_Data!D310</f>
        <v>F</v>
      </c>
      <c r="E310" s="10" t="str">
        <f>Revised_Data!E310</f>
        <v>Personal Loan</v>
      </c>
      <c r="F310" s="11">
        <f>Revised_Data!F310</f>
        <v>10000000</v>
      </c>
      <c r="G310" s="12" t="str">
        <f>Revised_Data!G310</f>
        <v>No</v>
      </c>
      <c r="H310" s="77">
        <f>Revised_Data!H310</f>
        <v>-0.59739354944861822</v>
      </c>
      <c r="J310" s="74">
        <f>Parameters!$C$3</f>
        <v>7.0000000000000007E-2</v>
      </c>
      <c r="K310" s="74">
        <f>VLOOKUP(E310,Parameters!$B$5:$C$8,2,0)</f>
        <v>0.1</v>
      </c>
      <c r="L310" s="74">
        <f>IF(F310&lt;=Parameters!$A$10,Parameters!$C$10,IF(F310&lt;=Parameters!$A$11,Parameters!$C$11,Parameters!$C$11+INT((F310-Parameters!$A$11)/Parameters!$A$12)*Parameters!$C$12))</f>
        <v>5.0000000000000001E-3</v>
      </c>
      <c r="M310" s="74">
        <f>VLOOKUP(G310,Parameters!$B$14:$C$15,2,0)</f>
        <v>0</v>
      </c>
      <c r="N310" s="72">
        <f t="shared" si="33"/>
        <v>0.16500000000000001</v>
      </c>
      <c r="P310" s="9">
        <f t="shared" si="34"/>
        <v>1650000</v>
      </c>
      <c r="Q310" s="10" t="str">
        <f>VLOOKUP(E310,Parameters!$B$51:$C$54,2,0)</f>
        <v>Unsecured</v>
      </c>
      <c r="R310" s="50">
        <f>VLOOKUP(C310,Parameters!$E$4:$G$47,IF(D310="M",2,3),0)</f>
        <v>6.3090000000000002</v>
      </c>
      <c r="S310" s="11">
        <f t="shared" si="35"/>
        <v>63090</v>
      </c>
      <c r="T310" s="12">
        <f>VLOOKUP(S310,Parameters!$B$40:$C$44,2,1)</f>
        <v>0.35</v>
      </c>
      <c r="U310" s="52">
        <f t="shared" si="36"/>
        <v>22081.5</v>
      </c>
      <c r="V310" s="12">
        <f>LEFT(Parameters!$B$59,4)*VLOOKUP(Q310,Parameters!$B$61:$C$62,2,0)+MID(Parameters!$B$59,9,4)*ABS(H310)</f>
        <v>2.5973935494486185E-2</v>
      </c>
      <c r="W310" s="43">
        <f t="shared" si="37"/>
        <v>259739.35494486184</v>
      </c>
      <c r="Y310" s="74">
        <f>MAX(V310,IF(Q310="Unsecured",Parameters!$C$67,Parameters!$C$68))</f>
        <v>0.03</v>
      </c>
      <c r="Z310" s="43">
        <f t="shared" si="38"/>
        <v>300000</v>
      </c>
      <c r="AB310" s="74" t="str">
        <f t="shared" si="39"/>
        <v>OK</v>
      </c>
      <c r="AC310" s="43" t="str">
        <f t="shared" si="32"/>
        <v>OK</v>
      </c>
    </row>
    <row r="311" spans="2:29" x14ac:dyDescent="0.35">
      <c r="B311" s="15" t="str">
        <f>Revised_Data!B311</f>
        <v>ROBINSON</v>
      </c>
      <c r="C311" s="11">
        <f>Revised_Data!C311</f>
        <v>35</v>
      </c>
      <c r="D311" s="10" t="str">
        <f>Revised_Data!D311</f>
        <v>M</v>
      </c>
      <c r="E311" s="10" t="str">
        <f>Revised_Data!E311</f>
        <v>Education Loan</v>
      </c>
      <c r="F311" s="11">
        <f>Revised_Data!F311</f>
        <v>8000000</v>
      </c>
      <c r="G311" s="12" t="str">
        <f>Revised_Data!G311</f>
        <v>No</v>
      </c>
      <c r="H311" s="77">
        <f>Revised_Data!H311</f>
        <v>1.3130559794922767</v>
      </c>
      <c r="J311" s="74">
        <f>Parameters!$C$3</f>
        <v>7.0000000000000007E-2</v>
      </c>
      <c r="K311" s="74">
        <f>VLOOKUP(E311,Parameters!$B$5:$C$8,2,0)</f>
        <v>0.08</v>
      </c>
      <c r="L311" s="74">
        <f>IF(F311&lt;=Parameters!$A$10,Parameters!$C$10,IF(F311&lt;=Parameters!$A$11,Parameters!$C$11,Parameters!$C$11+INT((F311-Parameters!$A$11)/Parameters!$A$12)*Parameters!$C$12))</f>
        <v>0</v>
      </c>
      <c r="M311" s="74">
        <f>VLOOKUP(G311,Parameters!$B$14:$C$15,2,0)</f>
        <v>0</v>
      </c>
      <c r="N311" s="72">
        <f t="shared" si="33"/>
        <v>0.15000000000000002</v>
      </c>
      <c r="P311" s="9">
        <f t="shared" si="34"/>
        <v>1200000.0000000002</v>
      </c>
      <c r="Q311" s="10" t="str">
        <f>VLOOKUP(E311,Parameters!$B$51:$C$54,2,0)</f>
        <v>Unsecured</v>
      </c>
      <c r="R311" s="50">
        <f>VLOOKUP(C311,Parameters!$E$4:$G$47,IF(D311="M",2,3),0)</f>
        <v>4.5789999999999997</v>
      </c>
      <c r="S311" s="11">
        <f t="shared" si="35"/>
        <v>36632</v>
      </c>
      <c r="T311" s="12">
        <f>VLOOKUP(S311,Parameters!$B$40:$C$44,2,1)</f>
        <v>0.375</v>
      </c>
      <c r="U311" s="52">
        <f t="shared" si="36"/>
        <v>13737</v>
      </c>
      <c r="V311" s="12">
        <f>LEFT(Parameters!$B$59,4)*VLOOKUP(Q311,Parameters!$B$61:$C$62,2,0)+MID(Parameters!$B$59,9,4)*ABS(H311)</f>
        <v>3.313055979492277E-2</v>
      </c>
      <c r="W311" s="43">
        <f t="shared" si="37"/>
        <v>265044.47835938213</v>
      </c>
      <c r="Y311" s="74">
        <f>MAX(V311,IF(Q311="Unsecured",Parameters!$C$67,Parameters!$C$68))</f>
        <v>3.313055979492277E-2</v>
      </c>
      <c r="Z311" s="43">
        <f t="shared" si="38"/>
        <v>265044.47835938213</v>
      </c>
      <c r="AB311" s="74" t="str">
        <f t="shared" si="39"/>
        <v>OK</v>
      </c>
      <c r="AC311" s="43" t="str">
        <f t="shared" si="32"/>
        <v>OK</v>
      </c>
    </row>
    <row r="312" spans="2:29" x14ac:dyDescent="0.35">
      <c r="B312" s="15" t="str">
        <f>Revised_Data!B312</f>
        <v>ROBLES</v>
      </c>
      <c r="C312" s="11">
        <f>Revised_Data!C312</f>
        <v>40</v>
      </c>
      <c r="D312" s="10" t="str">
        <f>Revised_Data!D312</f>
        <v>M</v>
      </c>
      <c r="E312" s="10" t="str">
        <f>Revised_Data!E312</f>
        <v>Education Loan</v>
      </c>
      <c r="F312" s="11">
        <f>Revised_Data!F312</f>
        <v>12000000</v>
      </c>
      <c r="G312" s="12" t="str">
        <f>Revised_Data!G312</f>
        <v>No</v>
      </c>
      <c r="H312" s="77">
        <f>Revised_Data!H312</f>
        <v>-0.34341318848561236</v>
      </c>
      <c r="J312" s="74">
        <f>Parameters!$C$3</f>
        <v>7.0000000000000007E-2</v>
      </c>
      <c r="K312" s="74">
        <f>VLOOKUP(E312,Parameters!$B$5:$C$8,2,0)</f>
        <v>0.08</v>
      </c>
      <c r="L312" s="74">
        <f>IF(F312&lt;=Parameters!$A$10,Parameters!$C$10,IF(F312&lt;=Parameters!$A$11,Parameters!$C$11,Parameters!$C$11+INT((F312-Parameters!$A$11)/Parameters!$A$12)*Parameters!$C$12))</f>
        <v>7.0000000000000001E-3</v>
      </c>
      <c r="M312" s="74">
        <f>VLOOKUP(G312,Parameters!$B$14:$C$15,2,0)</f>
        <v>0</v>
      </c>
      <c r="N312" s="72">
        <f t="shared" si="33"/>
        <v>0.14300000000000002</v>
      </c>
      <c r="P312" s="9">
        <f t="shared" si="34"/>
        <v>1716000.0000000002</v>
      </c>
      <c r="Q312" s="10" t="str">
        <f>VLOOKUP(E312,Parameters!$B$51:$C$54,2,0)</f>
        <v>Unsecured</v>
      </c>
      <c r="R312" s="50">
        <f>VLOOKUP(C312,Parameters!$E$4:$G$47,IF(D312="M",2,3),0)</f>
        <v>5.1790000000000003</v>
      </c>
      <c r="S312" s="11">
        <f t="shared" si="35"/>
        <v>62148</v>
      </c>
      <c r="T312" s="12">
        <f>VLOOKUP(S312,Parameters!$B$40:$C$44,2,1)</f>
        <v>0.35</v>
      </c>
      <c r="U312" s="52">
        <f t="shared" si="36"/>
        <v>21751.8</v>
      </c>
      <c r="V312" s="12">
        <f>LEFT(Parameters!$B$59,4)*VLOOKUP(Q312,Parameters!$B$61:$C$62,2,0)+MID(Parameters!$B$59,9,4)*ABS(H312)</f>
        <v>2.3434131884856123E-2</v>
      </c>
      <c r="W312" s="43">
        <f t="shared" si="37"/>
        <v>281209.58261827345</v>
      </c>
      <c r="Y312" s="74">
        <f>MAX(V312,IF(Q312="Unsecured",Parameters!$C$67,Parameters!$C$68))</f>
        <v>0.03</v>
      </c>
      <c r="Z312" s="43">
        <f t="shared" si="38"/>
        <v>360000</v>
      </c>
      <c r="AB312" s="74" t="str">
        <f t="shared" si="39"/>
        <v>OK</v>
      </c>
      <c r="AC312" s="43" t="str">
        <f t="shared" si="32"/>
        <v>OK</v>
      </c>
    </row>
    <row r="313" spans="2:29" x14ac:dyDescent="0.35">
      <c r="B313" s="15" t="str">
        <f>Revised_Data!B313</f>
        <v>RODRIGUEZ</v>
      </c>
      <c r="C313" s="11">
        <f>Revised_Data!C313</f>
        <v>26</v>
      </c>
      <c r="D313" s="10" t="str">
        <f>Revised_Data!D313</f>
        <v>M</v>
      </c>
      <c r="E313" s="10" t="str">
        <f>Revised_Data!E313</f>
        <v>Education Loan</v>
      </c>
      <c r="F313" s="11">
        <f>Revised_Data!F313</f>
        <v>8000000</v>
      </c>
      <c r="G313" s="12" t="str">
        <f>Revised_Data!G313</f>
        <v>No</v>
      </c>
      <c r="H313" s="77">
        <f>Revised_Data!H313</f>
        <v>1.4586096262672072</v>
      </c>
      <c r="J313" s="74">
        <f>Parameters!$C$3</f>
        <v>7.0000000000000007E-2</v>
      </c>
      <c r="K313" s="74">
        <f>VLOOKUP(E313,Parameters!$B$5:$C$8,2,0)</f>
        <v>0.08</v>
      </c>
      <c r="L313" s="74">
        <f>IF(F313&lt;=Parameters!$A$10,Parameters!$C$10,IF(F313&lt;=Parameters!$A$11,Parameters!$C$11,Parameters!$C$11+INT((F313-Parameters!$A$11)/Parameters!$A$12)*Parameters!$C$12))</f>
        <v>0</v>
      </c>
      <c r="M313" s="74">
        <f>VLOOKUP(G313,Parameters!$B$14:$C$15,2,0)</f>
        <v>0</v>
      </c>
      <c r="N313" s="72">
        <f t="shared" si="33"/>
        <v>0.15000000000000002</v>
      </c>
      <c r="P313" s="9">
        <f t="shared" si="34"/>
        <v>1200000.0000000002</v>
      </c>
      <c r="Q313" s="10" t="str">
        <f>VLOOKUP(E313,Parameters!$B$51:$C$54,2,0)</f>
        <v>Unsecured</v>
      </c>
      <c r="R313" s="50">
        <f>VLOOKUP(C313,Parameters!$E$4:$G$47,IF(D313="M",2,3),0)</f>
        <v>3.6659999999999999</v>
      </c>
      <c r="S313" s="11">
        <f t="shared" si="35"/>
        <v>29328</v>
      </c>
      <c r="T313" s="12">
        <f>VLOOKUP(S313,Parameters!$B$40:$C$44,2,1)</f>
        <v>0.4</v>
      </c>
      <c r="U313" s="52">
        <f t="shared" si="36"/>
        <v>11731.2</v>
      </c>
      <c r="V313" s="12">
        <f>LEFT(Parameters!$B$59,4)*VLOOKUP(Q313,Parameters!$B$61:$C$62,2,0)+MID(Parameters!$B$59,9,4)*ABS(H313)</f>
        <v>3.4586096262672075E-2</v>
      </c>
      <c r="W313" s="43">
        <f t="shared" si="37"/>
        <v>276688.77010137658</v>
      </c>
      <c r="Y313" s="74">
        <f>MAX(V313,IF(Q313="Unsecured",Parameters!$C$67,Parameters!$C$68))</f>
        <v>3.4586096262672075E-2</v>
      </c>
      <c r="Z313" s="43">
        <f t="shared" si="38"/>
        <v>276688.77010137658</v>
      </c>
      <c r="AB313" s="74" t="str">
        <f t="shared" si="39"/>
        <v>OK</v>
      </c>
      <c r="AC313" s="43" t="str">
        <f t="shared" si="32"/>
        <v>OK</v>
      </c>
    </row>
    <row r="314" spans="2:29" x14ac:dyDescent="0.35">
      <c r="B314" s="15" t="str">
        <f>Revised_Data!B314</f>
        <v>ROGERS</v>
      </c>
      <c r="C314" s="11">
        <f>Revised_Data!C314</f>
        <v>24</v>
      </c>
      <c r="D314" s="10" t="str">
        <f>Revised_Data!D314</f>
        <v>M</v>
      </c>
      <c r="E314" s="10" t="str">
        <f>Revised_Data!E314</f>
        <v>Home Loan</v>
      </c>
      <c r="F314" s="11">
        <f>Revised_Data!F314</f>
        <v>13000000</v>
      </c>
      <c r="G314" s="12" t="str">
        <f>Revised_Data!G314</f>
        <v>No</v>
      </c>
      <c r="H314" s="77">
        <f>Revised_Data!H314</f>
        <v>0.4725006977637134</v>
      </c>
      <c r="J314" s="74">
        <f>Parameters!$C$3</f>
        <v>7.0000000000000007E-2</v>
      </c>
      <c r="K314" s="74">
        <f>VLOOKUP(E314,Parameters!$B$5:$C$8,2,0)</f>
        <v>0.04</v>
      </c>
      <c r="L314" s="74">
        <f>IF(F314&lt;=Parameters!$A$10,Parameters!$C$10,IF(F314&lt;=Parameters!$A$11,Parameters!$C$11,Parameters!$C$11+INT((F314-Parameters!$A$11)/Parameters!$A$12)*Parameters!$C$12))</f>
        <v>8.0000000000000002E-3</v>
      </c>
      <c r="M314" s="74">
        <f>VLOOKUP(G314,Parameters!$B$14:$C$15,2,0)</f>
        <v>0</v>
      </c>
      <c r="N314" s="72">
        <f t="shared" si="33"/>
        <v>0.10200000000000001</v>
      </c>
      <c r="P314" s="9">
        <f t="shared" si="34"/>
        <v>1326000</v>
      </c>
      <c r="Q314" s="10" t="str">
        <f>VLOOKUP(E314,Parameters!$B$51:$C$54,2,0)</f>
        <v>Secured</v>
      </c>
      <c r="R314" s="50">
        <f>VLOOKUP(C314,Parameters!$E$4:$G$47,IF(D314="M",2,3),0)</f>
        <v>3.49</v>
      </c>
      <c r="S314" s="11">
        <f t="shared" si="35"/>
        <v>45370</v>
      </c>
      <c r="T314" s="12">
        <f>VLOOKUP(S314,Parameters!$B$40:$C$44,2,1)</f>
        <v>0.375</v>
      </c>
      <c r="U314" s="52">
        <f t="shared" si="36"/>
        <v>17013.75</v>
      </c>
      <c r="V314" s="12">
        <f>LEFT(Parameters!$B$59,4)*VLOOKUP(Q314,Parameters!$B$61:$C$62,2,0)+MID(Parameters!$B$59,9,4)*ABS(H314)</f>
        <v>1.4725006977637133E-2</v>
      </c>
      <c r="W314" s="43">
        <f t="shared" si="37"/>
        <v>191425.09070928273</v>
      </c>
      <c r="Y314" s="74">
        <f>MAX(V314,IF(Q314="Unsecured",Parameters!$C$67,Parameters!$C$68))</f>
        <v>1.4999999999999999E-2</v>
      </c>
      <c r="Z314" s="43">
        <f t="shared" si="38"/>
        <v>195000</v>
      </c>
      <c r="AB314" s="74" t="str">
        <f t="shared" si="39"/>
        <v>OK</v>
      </c>
      <c r="AC314" s="43" t="str">
        <f t="shared" si="32"/>
        <v>OK</v>
      </c>
    </row>
    <row r="315" spans="2:29" x14ac:dyDescent="0.35">
      <c r="B315" s="15" t="str">
        <f>Revised_Data!B315</f>
        <v>ROJAS</v>
      </c>
      <c r="C315" s="11">
        <f>Revised_Data!C315</f>
        <v>51</v>
      </c>
      <c r="D315" s="10" t="str">
        <f>Revised_Data!D315</f>
        <v>M</v>
      </c>
      <c r="E315" s="10" t="str">
        <f>Revised_Data!E315</f>
        <v>Education Loan</v>
      </c>
      <c r="F315" s="11">
        <f>Revised_Data!F315</f>
        <v>13000000</v>
      </c>
      <c r="G315" s="12" t="str">
        <f>Revised_Data!G315</f>
        <v>No</v>
      </c>
      <c r="H315" s="77">
        <f>Revised_Data!H315</f>
        <v>-1.2087206192939675</v>
      </c>
      <c r="J315" s="74">
        <f>Parameters!$C$3</f>
        <v>7.0000000000000007E-2</v>
      </c>
      <c r="K315" s="74">
        <f>VLOOKUP(E315,Parameters!$B$5:$C$8,2,0)</f>
        <v>0.08</v>
      </c>
      <c r="L315" s="74">
        <f>IF(F315&lt;=Parameters!$A$10,Parameters!$C$10,IF(F315&lt;=Parameters!$A$11,Parameters!$C$11,Parameters!$C$11+INT((F315-Parameters!$A$11)/Parameters!$A$12)*Parameters!$C$12))</f>
        <v>8.0000000000000002E-3</v>
      </c>
      <c r="M315" s="74">
        <f>VLOOKUP(G315,Parameters!$B$14:$C$15,2,0)</f>
        <v>0</v>
      </c>
      <c r="N315" s="72">
        <f t="shared" si="33"/>
        <v>0.14200000000000002</v>
      </c>
      <c r="P315" s="9">
        <f t="shared" si="34"/>
        <v>1846000.0000000002</v>
      </c>
      <c r="Q315" s="10" t="str">
        <f>VLOOKUP(E315,Parameters!$B$51:$C$54,2,0)</f>
        <v>Unsecured</v>
      </c>
      <c r="R315" s="50">
        <f>VLOOKUP(C315,Parameters!$E$4:$G$47,IF(D315="M",2,3),0)</f>
        <v>6.7949999999999999</v>
      </c>
      <c r="S315" s="11">
        <f t="shared" si="35"/>
        <v>88335</v>
      </c>
      <c r="T315" s="12">
        <f>VLOOKUP(S315,Parameters!$B$40:$C$44,2,1)</f>
        <v>0.35</v>
      </c>
      <c r="U315" s="52">
        <f t="shared" si="36"/>
        <v>30917.249999999996</v>
      </c>
      <c r="V315" s="12">
        <f>LEFT(Parameters!$B$59,4)*VLOOKUP(Q315,Parameters!$B$61:$C$62,2,0)+MID(Parameters!$B$59,9,4)*ABS(H315)</f>
        <v>3.2087206192939671E-2</v>
      </c>
      <c r="W315" s="43">
        <f t="shared" si="37"/>
        <v>417133.68050821574</v>
      </c>
      <c r="Y315" s="74">
        <f>MAX(V315,IF(Q315="Unsecured",Parameters!$C$67,Parameters!$C$68))</f>
        <v>3.2087206192939671E-2</v>
      </c>
      <c r="Z315" s="43">
        <f t="shared" si="38"/>
        <v>417133.68050821574</v>
      </c>
      <c r="AB315" s="74" t="str">
        <f t="shared" si="39"/>
        <v>OK</v>
      </c>
      <c r="AC315" s="43" t="str">
        <f t="shared" si="32"/>
        <v>OK</v>
      </c>
    </row>
    <row r="316" spans="2:29" x14ac:dyDescent="0.35">
      <c r="B316" s="15" t="str">
        <f>Revised_Data!B316</f>
        <v>ROMERO</v>
      </c>
      <c r="C316" s="11">
        <f>Revised_Data!C316</f>
        <v>27</v>
      </c>
      <c r="D316" s="10" t="str">
        <f>Revised_Data!D316</f>
        <v>F</v>
      </c>
      <c r="E316" s="10" t="str">
        <f>Revised_Data!E316</f>
        <v>Vehicle Loan</v>
      </c>
      <c r="F316" s="11">
        <f>Revised_Data!F316</f>
        <v>10000000</v>
      </c>
      <c r="G316" s="12" t="str">
        <f>Revised_Data!G316</f>
        <v>No</v>
      </c>
      <c r="H316" s="77">
        <f>Revised_Data!H316</f>
        <v>-0.23610953951027872</v>
      </c>
      <c r="J316" s="74">
        <f>Parameters!$C$3</f>
        <v>7.0000000000000007E-2</v>
      </c>
      <c r="K316" s="74">
        <f>VLOOKUP(E316,Parameters!$B$5:$C$8,2,0)</f>
        <v>0.06</v>
      </c>
      <c r="L316" s="74">
        <f>IF(F316&lt;=Parameters!$A$10,Parameters!$C$10,IF(F316&lt;=Parameters!$A$11,Parameters!$C$11,Parameters!$C$11+INT((F316-Parameters!$A$11)/Parameters!$A$12)*Parameters!$C$12))</f>
        <v>5.0000000000000001E-3</v>
      </c>
      <c r="M316" s="74">
        <f>VLOOKUP(G316,Parameters!$B$14:$C$15,2,0)</f>
        <v>0</v>
      </c>
      <c r="N316" s="72">
        <f t="shared" si="33"/>
        <v>0.125</v>
      </c>
      <c r="P316" s="9">
        <f t="shared" si="34"/>
        <v>1250000</v>
      </c>
      <c r="Q316" s="10" t="str">
        <f>VLOOKUP(E316,Parameters!$B$51:$C$54,2,0)</f>
        <v>Secured</v>
      </c>
      <c r="R316" s="50">
        <f>VLOOKUP(C316,Parameters!$E$4:$G$47,IF(D316="M",2,3),0)</f>
        <v>3.49</v>
      </c>
      <c r="S316" s="11">
        <f t="shared" si="35"/>
        <v>34900</v>
      </c>
      <c r="T316" s="12">
        <f>VLOOKUP(S316,Parameters!$B$40:$C$44,2,1)</f>
        <v>0.375</v>
      </c>
      <c r="U316" s="52">
        <f t="shared" si="36"/>
        <v>13087.5</v>
      </c>
      <c r="V316" s="12">
        <f>LEFT(Parameters!$B$59,4)*VLOOKUP(Q316,Parameters!$B$61:$C$62,2,0)+MID(Parameters!$B$59,9,4)*ABS(H316)</f>
        <v>1.2361095395102788E-2</v>
      </c>
      <c r="W316" s="43">
        <f t="shared" si="37"/>
        <v>123610.95395102788</v>
      </c>
      <c r="Y316" s="74">
        <f>MAX(V316,IF(Q316="Unsecured",Parameters!$C$67,Parameters!$C$68))</f>
        <v>1.4999999999999999E-2</v>
      </c>
      <c r="Z316" s="43">
        <f t="shared" si="38"/>
        <v>150000</v>
      </c>
      <c r="AB316" s="74" t="str">
        <f t="shared" si="39"/>
        <v>OK</v>
      </c>
      <c r="AC316" s="43" t="str">
        <f t="shared" si="32"/>
        <v>OK</v>
      </c>
    </row>
    <row r="317" spans="2:29" x14ac:dyDescent="0.35">
      <c r="B317" s="15" t="str">
        <f>Revised_Data!B317</f>
        <v>ROSE</v>
      </c>
      <c r="C317" s="11">
        <f>Revised_Data!C317</f>
        <v>40</v>
      </c>
      <c r="D317" s="10" t="str">
        <f>Revised_Data!D317</f>
        <v>M</v>
      </c>
      <c r="E317" s="10" t="str">
        <f>Revised_Data!E317</f>
        <v>Personal Loan</v>
      </c>
      <c r="F317" s="11">
        <f>Revised_Data!F317</f>
        <v>11000000</v>
      </c>
      <c r="G317" s="12" t="str">
        <f>Revised_Data!G317</f>
        <v>No</v>
      </c>
      <c r="H317" s="77">
        <f>Revised_Data!H317</f>
        <v>1.2491418982663811</v>
      </c>
      <c r="J317" s="74">
        <f>Parameters!$C$3</f>
        <v>7.0000000000000007E-2</v>
      </c>
      <c r="K317" s="74">
        <f>VLOOKUP(E317,Parameters!$B$5:$C$8,2,0)</f>
        <v>0.1</v>
      </c>
      <c r="L317" s="74">
        <f>IF(F317&lt;=Parameters!$A$10,Parameters!$C$10,IF(F317&lt;=Parameters!$A$11,Parameters!$C$11,Parameters!$C$11+INT((F317-Parameters!$A$11)/Parameters!$A$12)*Parameters!$C$12))</f>
        <v>6.0000000000000001E-3</v>
      </c>
      <c r="M317" s="74">
        <f>VLOOKUP(G317,Parameters!$B$14:$C$15,2,0)</f>
        <v>0</v>
      </c>
      <c r="N317" s="72">
        <f t="shared" si="33"/>
        <v>0.16400000000000001</v>
      </c>
      <c r="P317" s="9">
        <f t="shared" si="34"/>
        <v>1804000</v>
      </c>
      <c r="Q317" s="10" t="str">
        <f>VLOOKUP(E317,Parameters!$B$51:$C$54,2,0)</f>
        <v>Unsecured</v>
      </c>
      <c r="R317" s="50">
        <f>VLOOKUP(C317,Parameters!$E$4:$G$47,IF(D317="M",2,3),0)</f>
        <v>5.1790000000000003</v>
      </c>
      <c r="S317" s="11">
        <f t="shared" si="35"/>
        <v>56969</v>
      </c>
      <c r="T317" s="12">
        <f>VLOOKUP(S317,Parameters!$B$40:$C$44,2,1)</f>
        <v>0.375</v>
      </c>
      <c r="U317" s="52">
        <f t="shared" si="36"/>
        <v>21363.375</v>
      </c>
      <c r="V317" s="12">
        <f>LEFT(Parameters!$B$59,4)*VLOOKUP(Q317,Parameters!$B$61:$C$62,2,0)+MID(Parameters!$B$59,9,4)*ABS(H317)</f>
        <v>3.2491418982663813E-2</v>
      </c>
      <c r="W317" s="43">
        <f t="shared" si="37"/>
        <v>357405.60880930192</v>
      </c>
      <c r="Y317" s="74">
        <f>MAX(V317,IF(Q317="Unsecured",Parameters!$C$67,Parameters!$C$68))</f>
        <v>3.2491418982663813E-2</v>
      </c>
      <c r="Z317" s="43">
        <f t="shared" si="38"/>
        <v>357405.60880930192</v>
      </c>
      <c r="AB317" s="74" t="str">
        <f t="shared" si="39"/>
        <v>OK</v>
      </c>
      <c r="AC317" s="43" t="str">
        <f t="shared" si="32"/>
        <v>OK</v>
      </c>
    </row>
    <row r="318" spans="2:29" x14ac:dyDescent="0.35">
      <c r="B318" s="15" t="str">
        <f>Revised_Data!B318</f>
        <v>ROSS</v>
      </c>
      <c r="C318" s="11">
        <f>Revised_Data!C318</f>
        <v>43</v>
      </c>
      <c r="D318" s="10" t="str">
        <f>Revised_Data!D318</f>
        <v>F</v>
      </c>
      <c r="E318" s="10" t="str">
        <f>Revised_Data!E318</f>
        <v>Education Loan</v>
      </c>
      <c r="F318" s="11">
        <f>Revised_Data!F318</f>
        <v>11000000</v>
      </c>
      <c r="G318" s="12" t="str">
        <f>Revised_Data!G318</f>
        <v>No</v>
      </c>
      <c r="H318" s="77">
        <f>Revised_Data!H318</f>
        <v>-0.98589300871746655</v>
      </c>
      <c r="J318" s="74">
        <f>Parameters!$C$3</f>
        <v>7.0000000000000007E-2</v>
      </c>
      <c r="K318" s="74">
        <f>VLOOKUP(E318,Parameters!$B$5:$C$8,2,0)</f>
        <v>0.08</v>
      </c>
      <c r="L318" s="74">
        <f>IF(F318&lt;=Parameters!$A$10,Parameters!$C$10,IF(F318&lt;=Parameters!$A$11,Parameters!$C$11,Parameters!$C$11+INT((F318-Parameters!$A$11)/Parameters!$A$12)*Parameters!$C$12))</f>
        <v>6.0000000000000001E-3</v>
      </c>
      <c r="M318" s="74">
        <f>VLOOKUP(G318,Parameters!$B$14:$C$15,2,0)</f>
        <v>0</v>
      </c>
      <c r="N318" s="72">
        <f t="shared" si="33"/>
        <v>0.14400000000000002</v>
      </c>
      <c r="P318" s="9">
        <f t="shared" si="34"/>
        <v>1584000.0000000002</v>
      </c>
      <c r="Q318" s="10" t="str">
        <f>VLOOKUP(E318,Parameters!$B$51:$C$54,2,0)</f>
        <v>Unsecured</v>
      </c>
      <c r="R318" s="50">
        <f>VLOOKUP(C318,Parameters!$E$4:$G$47,IF(D318="M",2,3),0)</f>
        <v>5.1790000000000003</v>
      </c>
      <c r="S318" s="11">
        <f t="shared" si="35"/>
        <v>56969</v>
      </c>
      <c r="T318" s="12">
        <f>VLOOKUP(S318,Parameters!$B$40:$C$44,2,1)</f>
        <v>0.375</v>
      </c>
      <c r="U318" s="52">
        <f t="shared" si="36"/>
        <v>21363.375</v>
      </c>
      <c r="V318" s="12">
        <f>LEFT(Parameters!$B$59,4)*VLOOKUP(Q318,Parameters!$B$61:$C$62,2,0)+MID(Parameters!$B$59,9,4)*ABS(H318)</f>
        <v>2.9858930087174666E-2</v>
      </c>
      <c r="W318" s="43">
        <f t="shared" si="37"/>
        <v>328448.23095892131</v>
      </c>
      <c r="Y318" s="74">
        <f>MAX(V318,IF(Q318="Unsecured",Parameters!$C$67,Parameters!$C$68))</f>
        <v>0.03</v>
      </c>
      <c r="Z318" s="43">
        <f t="shared" si="38"/>
        <v>330000</v>
      </c>
      <c r="AB318" s="74" t="str">
        <f t="shared" si="39"/>
        <v>OK</v>
      </c>
      <c r="AC318" s="43" t="str">
        <f t="shared" si="32"/>
        <v>OK</v>
      </c>
    </row>
    <row r="319" spans="2:29" x14ac:dyDescent="0.35">
      <c r="B319" s="15" t="str">
        <f>Revised_Data!B319</f>
        <v>RUIZ</v>
      </c>
      <c r="C319" s="11">
        <f>Revised_Data!C319</f>
        <v>21</v>
      </c>
      <c r="D319" s="10" t="str">
        <f>Revised_Data!D319</f>
        <v>F</v>
      </c>
      <c r="E319" s="10" t="str">
        <f>Revised_Data!E319</f>
        <v>Education Loan</v>
      </c>
      <c r="F319" s="11">
        <f>Revised_Data!F319</f>
        <v>13000000</v>
      </c>
      <c r="G319" s="12" t="str">
        <f>Revised_Data!G319</f>
        <v>Yes</v>
      </c>
      <c r="H319" s="77">
        <f>Revised_Data!H319</f>
        <v>0.66732476148060793</v>
      </c>
      <c r="J319" s="74">
        <f>Parameters!$C$3</f>
        <v>7.0000000000000007E-2</v>
      </c>
      <c r="K319" s="74">
        <f>VLOOKUP(E319,Parameters!$B$5:$C$8,2,0)</f>
        <v>0.08</v>
      </c>
      <c r="L319" s="74">
        <f>IF(F319&lt;=Parameters!$A$10,Parameters!$C$10,IF(F319&lt;=Parameters!$A$11,Parameters!$C$11,Parameters!$C$11+INT((F319-Parameters!$A$11)/Parameters!$A$12)*Parameters!$C$12))</f>
        <v>8.0000000000000002E-3</v>
      </c>
      <c r="M319" s="74">
        <f>VLOOKUP(G319,Parameters!$B$14:$C$15,2,0)</f>
        <v>0.04</v>
      </c>
      <c r="N319" s="72">
        <f t="shared" si="33"/>
        <v>0.10200000000000001</v>
      </c>
      <c r="P319" s="9">
        <f t="shared" si="34"/>
        <v>1326000</v>
      </c>
      <c r="Q319" s="10" t="str">
        <f>VLOOKUP(E319,Parameters!$B$51:$C$54,2,0)</f>
        <v>Unsecured</v>
      </c>
      <c r="R319" s="50">
        <f>VLOOKUP(C319,Parameters!$E$4:$G$47,IF(D319="M",2,3),0)</f>
        <v>3.01</v>
      </c>
      <c r="S319" s="11">
        <f t="shared" si="35"/>
        <v>39130</v>
      </c>
      <c r="T319" s="12">
        <f>VLOOKUP(S319,Parameters!$B$40:$C$44,2,1)</f>
        <v>0.375</v>
      </c>
      <c r="U319" s="52">
        <f t="shared" si="36"/>
        <v>14673.75</v>
      </c>
      <c r="V319" s="12">
        <f>LEFT(Parameters!$B$59,4)*VLOOKUP(Q319,Parameters!$B$61:$C$62,2,0)+MID(Parameters!$B$59,9,4)*ABS(H319)</f>
        <v>2.6673247614806078E-2</v>
      </c>
      <c r="W319" s="43">
        <f t="shared" si="37"/>
        <v>346752.21899247903</v>
      </c>
      <c r="Y319" s="74">
        <f>MAX(V319,IF(Q319="Unsecured",Parameters!$C$67,Parameters!$C$68))</f>
        <v>0.03</v>
      </c>
      <c r="Z319" s="43">
        <f t="shared" si="38"/>
        <v>390000</v>
      </c>
      <c r="AB319" s="74" t="str">
        <f t="shared" si="39"/>
        <v>OK</v>
      </c>
      <c r="AC319" s="43" t="str">
        <f t="shared" si="32"/>
        <v>OK</v>
      </c>
    </row>
    <row r="320" spans="2:29" x14ac:dyDescent="0.35">
      <c r="B320" s="15" t="str">
        <f>Revised_Data!B320</f>
        <v>RUSSELL</v>
      </c>
      <c r="C320" s="11">
        <f>Revised_Data!C320</f>
        <v>30</v>
      </c>
      <c r="D320" s="10" t="str">
        <f>Revised_Data!D320</f>
        <v>F</v>
      </c>
      <c r="E320" s="10" t="str">
        <f>Revised_Data!E320</f>
        <v>Education Loan</v>
      </c>
      <c r="F320" s="11">
        <f>Revised_Data!F320</f>
        <v>8000000</v>
      </c>
      <c r="G320" s="12" t="str">
        <f>Revised_Data!G320</f>
        <v>No</v>
      </c>
      <c r="H320" s="77">
        <f>Revised_Data!H320</f>
        <v>-0.58960320760183194</v>
      </c>
      <c r="J320" s="74">
        <f>Parameters!$C$3</f>
        <v>7.0000000000000007E-2</v>
      </c>
      <c r="K320" s="74">
        <f>VLOOKUP(E320,Parameters!$B$5:$C$8,2,0)</f>
        <v>0.08</v>
      </c>
      <c r="L320" s="74">
        <f>IF(F320&lt;=Parameters!$A$10,Parameters!$C$10,IF(F320&lt;=Parameters!$A$11,Parameters!$C$11,Parameters!$C$11+INT((F320-Parameters!$A$11)/Parameters!$A$12)*Parameters!$C$12))</f>
        <v>0</v>
      </c>
      <c r="M320" s="74">
        <f>VLOOKUP(G320,Parameters!$B$14:$C$15,2,0)</f>
        <v>0</v>
      </c>
      <c r="N320" s="72">
        <f t="shared" si="33"/>
        <v>0.15000000000000002</v>
      </c>
      <c r="P320" s="9">
        <f t="shared" si="34"/>
        <v>1200000.0000000002</v>
      </c>
      <c r="Q320" s="10" t="str">
        <f>VLOOKUP(E320,Parameters!$B$51:$C$54,2,0)</f>
        <v>Unsecured</v>
      </c>
      <c r="R320" s="50">
        <f>VLOOKUP(C320,Parameters!$E$4:$G$47,IF(D320="M",2,3),0)</f>
        <v>3.758</v>
      </c>
      <c r="S320" s="11">
        <f t="shared" si="35"/>
        <v>30064</v>
      </c>
      <c r="T320" s="12">
        <f>VLOOKUP(S320,Parameters!$B$40:$C$44,2,1)</f>
        <v>0.375</v>
      </c>
      <c r="U320" s="52">
        <f t="shared" si="36"/>
        <v>11274</v>
      </c>
      <c r="V320" s="12">
        <f>LEFT(Parameters!$B$59,4)*VLOOKUP(Q320,Parameters!$B$61:$C$62,2,0)+MID(Parameters!$B$59,9,4)*ABS(H320)</f>
        <v>2.5896032076018319E-2</v>
      </c>
      <c r="W320" s="43">
        <f t="shared" si="37"/>
        <v>207168.25660814656</v>
      </c>
      <c r="Y320" s="74">
        <f>MAX(V320,IF(Q320="Unsecured",Parameters!$C$67,Parameters!$C$68))</f>
        <v>0.03</v>
      </c>
      <c r="Z320" s="43">
        <f t="shared" si="38"/>
        <v>240000</v>
      </c>
      <c r="AB320" s="74" t="str">
        <f t="shared" si="39"/>
        <v>OK</v>
      </c>
      <c r="AC320" s="43" t="str">
        <f t="shared" si="32"/>
        <v>OK</v>
      </c>
    </row>
    <row r="321" spans="2:29" x14ac:dyDescent="0.35">
      <c r="B321" s="15" t="str">
        <f>Revised_Data!B321</f>
        <v>RYAN</v>
      </c>
      <c r="C321" s="11">
        <f>Revised_Data!C321</f>
        <v>21</v>
      </c>
      <c r="D321" s="10" t="str">
        <f>Revised_Data!D321</f>
        <v>F</v>
      </c>
      <c r="E321" s="10" t="str">
        <f>Revised_Data!E321</f>
        <v>Vehicle Loan</v>
      </c>
      <c r="F321" s="11">
        <f>Revised_Data!F321</f>
        <v>13000000</v>
      </c>
      <c r="G321" s="12" t="str">
        <f>Revised_Data!G321</f>
        <v>No</v>
      </c>
      <c r="H321" s="77">
        <f>Revised_Data!H321</f>
        <v>-1.3714969787189357</v>
      </c>
      <c r="J321" s="74">
        <f>Parameters!$C$3</f>
        <v>7.0000000000000007E-2</v>
      </c>
      <c r="K321" s="74">
        <f>VLOOKUP(E321,Parameters!$B$5:$C$8,2,0)</f>
        <v>0.06</v>
      </c>
      <c r="L321" s="74">
        <f>IF(F321&lt;=Parameters!$A$10,Parameters!$C$10,IF(F321&lt;=Parameters!$A$11,Parameters!$C$11,Parameters!$C$11+INT((F321-Parameters!$A$11)/Parameters!$A$12)*Parameters!$C$12))</f>
        <v>8.0000000000000002E-3</v>
      </c>
      <c r="M321" s="74">
        <f>VLOOKUP(G321,Parameters!$B$14:$C$15,2,0)</f>
        <v>0</v>
      </c>
      <c r="N321" s="72">
        <f t="shared" si="33"/>
        <v>0.122</v>
      </c>
      <c r="P321" s="9">
        <f t="shared" si="34"/>
        <v>1586000</v>
      </c>
      <c r="Q321" s="10" t="str">
        <f>VLOOKUP(E321,Parameters!$B$51:$C$54,2,0)</f>
        <v>Secured</v>
      </c>
      <c r="R321" s="50">
        <f>VLOOKUP(C321,Parameters!$E$4:$G$47,IF(D321="M",2,3),0)</f>
        <v>3.01</v>
      </c>
      <c r="S321" s="11">
        <f t="shared" si="35"/>
        <v>39130</v>
      </c>
      <c r="T321" s="12">
        <f>VLOOKUP(S321,Parameters!$B$40:$C$44,2,1)</f>
        <v>0.375</v>
      </c>
      <c r="U321" s="52">
        <f t="shared" si="36"/>
        <v>14673.75</v>
      </c>
      <c r="V321" s="12">
        <f>LEFT(Parameters!$B$59,4)*VLOOKUP(Q321,Parameters!$B$61:$C$62,2,0)+MID(Parameters!$B$59,9,4)*ABS(H321)</f>
        <v>2.3714969787189358E-2</v>
      </c>
      <c r="W321" s="43">
        <f t="shared" si="37"/>
        <v>308294.60723346163</v>
      </c>
      <c r="Y321" s="74">
        <f>MAX(V321,IF(Q321="Unsecured",Parameters!$C$67,Parameters!$C$68))</f>
        <v>2.3714969787189358E-2</v>
      </c>
      <c r="Z321" s="43">
        <f t="shared" si="38"/>
        <v>308294.60723346163</v>
      </c>
      <c r="AB321" s="74" t="str">
        <f t="shared" si="39"/>
        <v>OK</v>
      </c>
      <c r="AC321" s="43" t="str">
        <f t="shared" si="32"/>
        <v>OK</v>
      </c>
    </row>
    <row r="322" spans="2:29" x14ac:dyDescent="0.35">
      <c r="B322" s="15" t="str">
        <f>Revised_Data!B322</f>
        <v>SALAZAR</v>
      </c>
      <c r="C322" s="11">
        <f>Revised_Data!C322</f>
        <v>41</v>
      </c>
      <c r="D322" s="10" t="str">
        <f>Revised_Data!D322</f>
        <v>M</v>
      </c>
      <c r="E322" s="10" t="str">
        <f>Revised_Data!E322</f>
        <v>Home Loan</v>
      </c>
      <c r="F322" s="11">
        <f>Revised_Data!F322</f>
        <v>8000000</v>
      </c>
      <c r="G322" s="12" t="str">
        <f>Revised_Data!G322</f>
        <v>No</v>
      </c>
      <c r="H322" s="77">
        <f>Revised_Data!H322</f>
        <v>0.61306866273075644</v>
      </c>
      <c r="J322" s="74">
        <f>Parameters!$C$3</f>
        <v>7.0000000000000007E-2</v>
      </c>
      <c r="K322" s="74">
        <f>VLOOKUP(E322,Parameters!$B$5:$C$8,2,0)</f>
        <v>0.04</v>
      </c>
      <c r="L322" s="74">
        <f>IF(F322&lt;=Parameters!$A$10,Parameters!$C$10,IF(F322&lt;=Parameters!$A$11,Parameters!$C$11,Parameters!$C$11+INT((F322-Parameters!$A$11)/Parameters!$A$12)*Parameters!$C$12))</f>
        <v>0</v>
      </c>
      <c r="M322" s="74">
        <f>VLOOKUP(G322,Parameters!$B$14:$C$15,2,0)</f>
        <v>0</v>
      </c>
      <c r="N322" s="72">
        <f t="shared" si="33"/>
        <v>0.11000000000000001</v>
      </c>
      <c r="P322" s="9">
        <f t="shared" si="34"/>
        <v>880000.00000000012</v>
      </c>
      <c r="Q322" s="10" t="str">
        <f>VLOOKUP(E322,Parameters!$B$51:$C$54,2,0)</f>
        <v>Secured</v>
      </c>
      <c r="R322" s="50">
        <f>VLOOKUP(C322,Parameters!$E$4:$G$47,IF(D322="M",2,3),0)</f>
        <v>5.3079999999999998</v>
      </c>
      <c r="S322" s="11">
        <f t="shared" si="35"/>
        <v>42464</v>
      </c>
      <c r="T322" s="12">
        <f>VLOOKUP(S322,Parameters!$B$40:$C$44,2,1)</f>
        <v>0.375</v>
      </c>
      <c r="U322" s="52">
        <f t="shared" si="36"/>
        <v>15924</v>
      </c>
      <c r="V322" s="12">
        <f>LEFT(Parameters!$B$59,4)*VLOOKUP(Q322,Parameters!$B$61:$C$62,2,0)+MID(Parameters!$B$59,9,4)*ABS(H322)</f>
        <v>1.6130686627307565E-2</v>
      </c>
      <c r="W322" s="43">
        <f t="shared" si="37"/>
        <v>129045.49301846052</v>
      </c>
      <c r="Y322" s="74">
        <f>MAX(V322,IF(Q322="Unsecured",Parameters!$C$67,Parameters!$C$68))</f>
        <v>1.6130686627307565E-2</v>
      </c>
      <c r="Z322" s="43">
        <f t="shared" si="38"/>
        <v>129045.49301846052</v>
      </c>
      <c r="AB322" s="74" t="str">
        <f t="shared" si="39"/>
        <v>OK</v>
      </c>
      <c r="AC322" s="43" t="str">
        <f t="shared" si="32"/>
        <v>OK</v>
      </c>
    </row>
    <row r="323" spans="2:29" x14ac:dyDescent="0.35">
      <c r="B323" s="15" t="str">
        <f>Revised_Data!B323</f>
        <v>SALINAS</v>
      </c>
      <c r="C323" s="11">
        <f>Revised_Data!C323</f>
        <v>23</v>
      </c>
      <c r="D323" s="10" t="str">
        <f>Revised_Data!D323</f>
        <v>F</v>
      </c>
      <c r="E323" s="10" t="str">
        <f>Revised_Data!E323</f>
        <v>Vehicle Loan</v>
      </c>
      <c r="F323" s="11">
        <f>Revised_Data!F323</f>
        <v>9000000</v>
      </c>
      <c r="G323" s="12" t="str">
        <f>Revised_Data!G323</f>
        <v>No</v>
      </c>
      <c r="H323" s="77">
        <f>Revised_Data!H323</f>
        <v>-0.52014722245774669</v>
      </c>
      <c r="J323" s="74">
        <f>Parameters!$C$3</f>
        <v>7.0000000000000007E-2</v>
      </c>
      <c r="K323" s="74">
        <f>VLOOKUP(E323,Parameters!$B$5:$C$8,2,0)</f>
        <v>0.06</v>
      </c>
      <c r="L323" s="74">
        <f>IF(F323&lt;=Parameters!$A$10,Parameters!$C$10,IF(F323&lt;=Parameters!$A$11,Parameters!$C$11,Parameters!$C$11+INT((F323-Parameters!$A$11)/Parameters!$A$12)*Parameters!$C$12))</f>
        <v>0</v>
      </c>
      <c r="M323" s="74">
        <f>VLOOKUP(G323,Parameters!$B$14:$C$15,2,0)</f>
        <v>0</v>
      </c>
      <c r="N323" s="72">
        <f t="shared" si="33"/>
        <v>0.13</v>
      </c>
      <c r="P323" s="9">
        <f t="shared" si="34"/>
        <v>1170000</v>
      </c>
      <c r="Q323" s="10" t="str">
        <f>VLOOKUP(E323,Parameters!$B$51:$C$54,2,0)</f>
        <v>Secured</v>
      </c>
      <c r="R323" s="50">
        <f>VLOOKUP(C323,Parameters!$E$4:$G$47,IF(D323="M",2,3),0)</f>
        <v>3.1619999999999999</v>
      </c>
      <c r="S323" s="11">
        <f t="shared" si="35"/>
        <v>28458</v>
      </c>
      <c r="T323" s="12">
        <f>VLOOKUP(S323,Parameters!$B$40:$C$44,2,1)</f>
        <v>0.4</v>
      </c>
      <c r="U323" s="52">
        <f t="shared" si="36"/>
        <v>11383.2</v>
      </c>
      <c r="V323" s="12">
        <f>LEFT(Parameters!$B$59,4)*VLOOKUP(Q323,Parameters!$B$61:$C$62,2,0)+MID(Parameters!$B$59,9,4)*ABS(H323)</f>
        <v>1.5201472224577468E-2</v>
      </c>
      <c r="W323" s="43">
        <f t="shared" si="37"/>
        <v>136813.25002119722</v>
      </c>
      <c r="Y323" s="74">
        <f>MAX(V323,IF(Q323="Unsecured",Parameters!$C$67,Parameters!$C$68))</f>
        <v>1.5201472224577468E-2</v>
      </c>
      <c r="Z323" s="43">
        <f t="shared" si="38"/>
        <v>136813.25002119722</v>
      </c>
      <c r="AB323" s="74" t="str">
        <f t="shared" si="39"/>
        <v>OK</v>
      </c>
      <c r="AC323" s="43" t="str">
        <f t="shared" si="32"/>
        <v>OK</v>
      </c>
    </row>
    <row r="324" spans="2:29" x14ac:dyDescent="0.35">
      <c r="B324" s="15" t="str">
        <f>Revised_Data!B324</f>
        <v>SANCHEZ</v>
      </c>
      <c r="C324" s="11">
        <f>Revised_Data!C324</f>
        <v>52</v>
      </c>
      <c r="D324" s="10" t="str">
        <f>Revised_Data!D324</f>
        <v>F</v>
      </c>
      <c r="E324" s="10" t="str">
        <f>Revised_Data!E324</f>
        <v>Education Loan</v>
      </c>
      <c r="F324" s="11">
        <f>Revised_Data!F324</f>
        <v>14000000</v>
      </c>
      <c r="G324" s="12" t="str">
        <f>Revised_Data!G324</f>
        <v>No</v>
      </c>
      <c r="H324" s="77">
        <f>Revised_Data!H324</f>
        <v>-0.21550124626172948</v>
      </c>
      <c r="J324" s="74">
        <f>Parameters!$C$3</f>
        <v>7.0000000000000007E-2</v>
      </c>
      <c r="K324" s="74">
        <f>VLOOKUP(E324,Parameters!$B$5:$C$8,2,0)</f>
        <v>0.08</v>
      </c>
      <c r="L324" s="74">
        <f>IF(F324&lt;=Parameters!$A$10,Parameters!$C$10,IF(F324&lt;=Parameters!$A$11,Parameters!$C$11,Parameters!$C$11+INT((F324-Parameters!$A$11)/Parameters!$A$12)*Parameters!$C$12))</f>
        <v>9.0000000000000011E-3</v>
      </c>
      <c r="M324" s="74">
        <f>VLOOKUP(G324,Parameters!$B$14:$C$15,2,0)</f>
        <v>0</v>
      </c>
      <c r="N324" s="72">
        <f t="shared" si="33"/>
        <v>0.14100000000000001</v>
      </c>
      <c r="P324" s="9">
        <f t="shared" si="34"/>
        <v>1974000.0000000002</v>
      </c>
      <c r="Q324" s="10" t="str">
        <f>VLOOKUP(E324,Parameters!$B$51:$C$54,2,0)</f>
        <v>Unsecured</v>
      </c>
      <c r="R324" s="50">
        <f>VLOOKUP(C324,Parameters!$E$4:$G$47,IF(D324="M",2,3),0)</f>
        <v>6.4669999999999996</v>
      </c>
      <c r="S324" s="11">
        <f t="shared" si="35"/>
        <v>90538</v>
      </c>
      <c r="T324" s="12">
        <f>VLOOKUP(S324,Parameters!$B$40:$C$44,2,1)</f>
        <v>0.32500000000000001</v>
      </c>
      <c r="U324" s="52">
        <f t="shared" si="36"/>
        <v>29424.850000000002</v>
      </c>
      <c r="V324" s="12">
        <f>LEFT(Parameters!$B$59,4)*VLOOKUP(Q324,Parameters!$B$61:$C$62,2,0)+MID(Parameters!$B$59,9,4)*ABS(H324)</f>
        <v>2.2155012462617293E-2</v>
      </c>
      <c r="W324" s="43">
        <f t="shared" si="37"/>
        <v>310170.1744766421</v>
      </c>
      <c r="Y324" s="74">
        <f>MAX(V324,IF(Q324="Unsecured",Parameters!$C$67,Parameters!$C$68))</f>
        <v>0.03</v>
      </c>
      <c r="Z324" s="43">
        <f t="shared" si="38"/>
        <v>420000</v>
      </c>
      <c r="AB324" s="74" t="str">
        <f t="shared" si="39"/>
        <v>OK</v>
      </c>
      <c r="AC324" s="43" t="str">
        <f t="shared" ref="AC324:AC387" si="40">IF(Z324&gt;=W324,"OK","Check")</f>
        <v>OK</v>
      </c>
    </row>
    <row r="325" spans="2:29" x14ac:dyDescent="0.35">
      <c r="B325" s="15" t="str">
        <f>Revised_Data!B325</f>
        <v>SANDERS</v>
      </c>
      <c r="C325" s="11">
        <f>Revised_Data!C325</f>
        <v>57</v>
      </c>
      <c r="D325" s="10" t="str">
        <f>Revised_Data!D325</f>
        <v>M</v>
      </c>
      <c r="E325" s="10" t="str">
        <f>Revised_Data!E325</f>
        <v>Home Loan</v>
      </c>
      <c r="F325" s="11">
        <f>Revised_Data!F325</f>
        <v>11000000</v>
      </c>
      <c r="G325" s="12" t="str">
        <f>Revised_Data!G325</f>
        <v>No</v>
      </c>
      <c r="H325" s="77">
        <f>Revised_Data!H325</f>
        <v>-0.26709366132686724</v>
      </c>
      <c r="J325" s="74">
        <f>Parameters!$C$3</f>
        <v>7.0000000000000007E-2</v>
      </c>
      <c r="K325" s="74">
        <f>VLOOKUP(E325,Parameters!$B$5:$C$8,2,0)</f>
        <v>0.04</v>
      </c>
      <c r="L325" s="74">
        <f>IF(F325&lt;=Parameters!$A$10,Parameters!$C$10,IF(F325&lt;=Parameters!$A$11,Parameters!$C$11,Parameters!$C$11+INT((F325-Parameters!$A$11)/Parameters!$A$12)*Parameters!$C$12))</f>
        <v>6.0000000000000001E-3</v>
      </c>
      <c r="M325" s="74">
        <f>VLOOKUP(G325,Parameters!$B$14:$C$15,2,0)</f>
        <v>0</v>
      </c>
      <c r="N325" s="72">
        <f t="shared" ref="N325:N388" si="41">J325+K325-L325-M325</f>
        <v>0.10400000000000001</v>
      </c>
      <c r="P325" s="9">
        <f t="shared" ref="P325:P388" si="42">F325*N325</f>
        <v>1144000</v>
      </c>
      <c r="Q325" s="10" t="str">
        <f>VLOOKUP(E325,Parameters!$B$51:$C$54,2,0)</f>
        <v>Secured</v>
      </c>
      <c r="R325" s="50">
        <f>VLOOKUP(C325,Parameters!$E$4:$G$47,IF(D325="M",2,3),0)</f>
        <v>7.88</v>
      </c>
      <c r="S325" s="11">
        <f t="shared" ref="S325:S388" si="43">F325*R325/1000</f>
        <v>86680</v>
      </c>
      <c r="T325" s="12">
        <f>VLOOKUP(S325,Parameters!$B$40:$C$44,2,1)</f>
        <v>0.35</v>
      </c>
      <c r="U325" s="52">
        <f t="shared" ref="U325:U388" si="44">S325*T325</f>
        <v>30337.999999999996</v>
      </c>
      <c r="V325" s="12">
        <f>LEFT(Parameters!$B$59,4)*VLOOKUP(Q325,Parameters!$B$61:$C$62,2,0)+MID(Parameters!$B$59,9,4)*ABS(H325)</f>
        <v>1.2670936613268673E-2</v>
      </c>
      <c r="W325" s="43">
        <f t="shared" ref="W325:W388" si="45">F325*V325</f>
        <v>139380.30274595539</v>
      </c>
      <c r="Y325" s="74">
        <f>MAX(V325,IF(Q325="Unsecured",Parameters!$C$67,Parameters!$C$68))</f>
        <v>1.4999999999999999E-2</v>
      </c>
      <c r="Z325" s="43">
        <f t="shared" ref="Z325:Z388" si="46">Y325*F325</f>
        <v>165000</v>
      </c>
      <c r="AB325" s="74" t="str">
        <f t="shared" ref="AB325:AB388" si="47">IF(Y325&gt;=V325,"OK","Check")</f>
        <v>OK</v>
      </c>
      <c r="AC325" s="43" t="str">
        <f t="shared" si="40"/>
        <v>OK</v>
      </c>
    </row>
    <row r="326" spans="2:29" x14ac:dyDescent="0.35">
      <c r="B326" s="15" t="str">
        <f>Revised_Data!B326</f>
        <v>SANDOVAL</v>
      </c>
      <c r="C326" s="11">
        <f>Revised_Data!C326</f>
        <v>34</v>
      </c>
      <c r="D326" s="10" t="str">
        <f>Revised_Data!D326</f>
        <v>F</v>
      </c>
      <c r="E326" s="10" t="str">
        <f>Revised_Data!E326</f>
        <v>Vehicle Loan</v>
      </c>
      <c r="F326" s="11">
        <f>Revised_Data!F326</f>
        <v>14000000</v>
      </c>
      <c r="G326" s="12" t="str">
        <f>Revised_Data!G326</f>
        <v>No</v>
      </c>
      <c r="H326" s="77">
        <f>Revised_Data!H326</f>
        <v>1.3701732808732789</v>
      </c>
      <c r="J326" s="74">
        <f>Parameters!$C$3</f>
        <v>7.0000000000000007E-2</v>
      </c>
      <c r="K326" s="74">
        <f>VLOOKUP(E326,Parameters!$B$5:$C$8,2,0)</f>
        <v>0.06</v>
      </c>
      <c r="L326" s="74">
        <f>IF(F326&lt;=Parameters!$A$10,Parameters!$C$10,IF(F326&lt;=Parameters!$A$11,Parameters!$C$11,Parameters!$C$11+INT((F326-Parameters!$A$11)/Parameters!$A$12)*Parameters!$C$12))</f>
        <v>9.0000000000000011E-3</v>
      </c>
      <c r="M326" s="74">
        <f>VLOOKUP(G326,Parameters!$B$14:$C$15,2,0)</f>
        <v>0</v>
      </c>
      <c r="N326" s="72">
        <f t="shared" si="41"/>
        <v>0.121</v>
      </c>
      <c r="P326" s="9">
        <f t="shared" si="42"/>
        <v>1694000</v>
      </c>
      <c r="Q326" s="10" t="str">
        <f>VLOOKUP(E326,Parameters!$B$51:$C$54,2,0)</f>
        <v>Secured</v>
      </c>
      <c r="R326" s="50">
        <f>VLOOKUP(C326,Parameters!$E$4:$G$47,IF(D326="M",2,3),0)</f>
        <v>4.1494999999999997</v>
      </c>
      <c r="S326" s="11">
        <f t="shared" si="43"/>
        <v>58093</v>
      </c>
      <c r="T326" s="12">
        <f>VLOOKUP(S326,Parameters!$B$40:$C$44,2,1)</f>
        <v>0.375</v>
      </c>
      <c r="U326" s="52">
        <f t="shared" si="44"/>
        <v>21784.875</v>
      </c>
      <c r="V326" s="12">
        <f>LEFT(Parameters!$B$59,4)*VLOOKUP(Q326,Parameters!$B$61:$C$62,2,0)+MID(Parameters!$B$59,9,4)*ABS(H326)</f>
        <v>2.3701732808732792E-2</v>
      </c>
      <c r="W326" s="43">
        <f t="shared" si="45"/>
        <v>331824.25932225911</v>
      </c>
      <c r="Y326" s="74">
        <f>MAX(V326,IF(Q326="Unsecured",Parameters!$C$67,Parameters!$C$68))</f>
        <v>2.3701732808732792E-2</v>
      </c>
      <c r="Z326" s="43">
        <f t="shared" si="46"/>
        <v>331824.25932225911</v>
      </c>
      <c r="AB326" s="74" t="str">
        <f t="shared" si="47"/>
        <v>OK</v>
      </c>
      <c r="AC326" s="43" t="str">
        <f t="shared" si="40"/>
        <v>OK</v>
      </c>
    </row>
    <row r="327" spans="2:29" x14ac:dyDescent="0.35">
      <c r="B327" s="15" t="str">
        <f>Revised_Data!B327</f>
        <v>SANTIAGO</v>
      </c>
      <c r="C327" s="11">
        <f>Revised_Data!C327</f>
        <v>53</v>
      </c>
      <c r="D327" s="10" t="str">
        <f>Revised_Data!D327</f>
        <v>F</v>
      </c>
      <c r="E327" s="10" t="str">
        <f>Revised_Data!E327</f>
        <v>Vehicle Loan</v>
      </c>
      <c r="F327" s="11">
        <f>Revised_Data!F327</f>
        <v>10000000</v>
      </c>
      <c r="G327" s="12" t="str">
        <f>Revised_Data!G327</f>
        <v>No</v>
      </c>
      <c r="H327" s="77">
        <f>Revised_Data!H327</f>
        <v>6.1419348292448515E-2</v>
      </c>
      <c r="J327" s="74">
        <f>Parameters!$C$3</f>
        <v>7.0000000000000007E-2</v>
      </c>
      <c r="K327" s="74">
        <f>VLOOKUP(E327,Parameters!$B$5:$C$8,2,0)</f>
        <v>0.06</v>
      </c>
      <c r="L327" s="74">
        <f>IF(F327&lt;=Parameters!$A$10,Parameters!$C$10,IF(F327&lt;=Parameters!$A$11,Parameters!$C$11,Parameters!$C$11+INT((F327-Parameters!$A$11)/Parameters!$A$12)*Parameters!$C$12))</f>
        <v>5.0000000000000001E-3</v>
      </c>
      <c r="M327" s="74">
        <f>VLOOKUP(G327,Parameters!$B$14:$C$15,2,0)</f>
        <v>0</v>
      </c>
      <c r="N327" s="72">
        <f t="shared" si="41"/>
        <v>0.125</v>
      </c>
      <c r="P327" s="9">
        <f t="shared" si="42"/>
        <v>1250000</v>
      </c>
      <c r="Q327" s="10" t="str">
        <f>VLOOKUP(E327,Parameters!$B$51:$C$54,2,0)</f>
        <v>Secured</v>
      </c>
      <c r="R327" s="50">
        <f>VLOOKUP(C327,Parameters!$E$4:$G$47,IF(D327="M",2,3),0)</f>
        <v>6.6289999999999996</v>
      </c>
      <c r="S327" s="11">
        <f t="shared" si="43"/>
        <v>66289.999999999985</v>
      </c>
      <c r="T327" s="12">
        <f>VLOOKUP(S327,Parameters!$B$40:$C$44,2,1)</f>
        <v>0.35</v>
      </c>
      <c r="U327" s="52">
        <f t="shared" si="44"/>
        <v>23201.499999999993</v>
      </c>
      <c r="V327" s="12">
        <f>LEFT(Parameters!$B$59,4)*VLOOKUP(Q327,Parameters!$B$61:$C$62,2,0)+MID(Parameters!$B$59,9,4)*ABS(H327)</f>
        <v>1.0614193482924486E-2</v>
      </c>
      <c r="W327" s="43">
        <f t="shared" si="45"/>
        <v>106141.93482924486</v>
      </c>
      <c r="Y327" s="74">
        <f>MAX(V327,IF(Q327="Unsecured",Parameters!$C$67,Parameters!$C$68))</f>
        <v>1.4999999999999999E-2</v>
      </c>
      <c r="Z327" s="43">
        <f t="shared" si="46"/>
        <v>150000</v>
      </c>
      <c r="AB327" s="74" t="str">
        <f t="shared" si="47"/>
        <v>OK</v>
      </c>
      <c r="AC327" s="43" t="str">
        <f t="shared" si="40"/>
        <v>OK</v>
      </c>
    </row>
    <row r="328" spans="2:29" x14ac:dyDescent="0.35">
      <c r="B328" s="15" t="str">
        <f>Revised_Data!B328</f>
        <v>SANTOS</v>
      </c>
      <c r="C328" s="11">
        <f>Revised_Data!C328</f>
        <v>39</v>
      </c>
      <c r="D328" s="10" t="str">
        <f>Revised_Data!D328</f>
        <v>M</v>
      </c>
      <c r="E328" s="10" t="str">
        <f>Revised_Data!E328</f>
        <v>Personal Loan</v>
      </c>
      <c r="F328" s="11">
        <f>Revised_Data!F328</f>
        <v>12000000</v>
      </c>
      <c r="G328" s="12" t="str">
        <f>Revised_Data!G328</f>
        <v>No</v>
      </c>
      <c r="H328" s="77">
        <f>Revised_Data!H328</f>
        <v>1.6646632375509436</v>
      </c>
      <c r="J328" s="74">
        <f>Parameters!$C$3</f>
        <v>7.0000000000000007E-2</v>
      </c>
      <c r="K328" s="74">
        <f>VLOOKUP(E328,Parameters!$B$5:$C$8,2,0)</f>
        <v>0.1</v>
      </c>
      <c r="L328" s="74">
        <f>IF(F328&lt;=Parameters!$A$10,Parameters!$C$10,IF(F328&lt;=Parameters!$A$11,Parameters!$C$11,Parameters!$C$11+INT((F328-Parameters!$A$11)/Parameters!$A$12)*Parameters!$C$12))</f>
        <v>7.0000000000000001E-3</v>
      </c>
      <c r="M328" s="74">
        <f>VLOOKUP(G328,Parameters!$B$14:$C$15,2,0)</f>
        <v>0</v>
      </c>
      <c r="N328" s="72">
        <f t="shared" si="41"/>
        <v>0.16300000000000001</v>
      </c>
      <c r="P328" s="9">
        <f t="shared" si="42"/>
        <v>1956000</v>
      </c>
      <c r="Q328" s="10" t="str">
        <f>VLOOKUP(E328,Parameters!$B$51:$C$54,2,0)</f>
        <v>Unsecured</v>
      </c>
      <c r="R328" s="50">
        <f>VLOOKUP(C328,Parameters!$E$4:$G$47,IF(D328="M",2,3),0)</f>
        <v>5.0529999999999999</v>
      </c>
      <c r="S328" s="11">
        <f t="shared" si="43"/>
        <v>60636</v>
      </c>
      <c r="T328" s="12">
        <f>VLOOKUP(S328,Parameters!$B$40:$C$44,2,1)</f>
        <v>0.35</v>
      </c>
      <c r="U328" s="52">
        <f t="shared" si="44"/>
        <v>21222.6</v>
      </c>
      <c r="V328" s="12">
        <f>LEFT(Parameters!$B$59,4)*VLOOKUP(Q328,Parameters!$B$61:$C$62,2,0)+MID(Parameters!$B$59,9,4)*ABS(H328)</f>
        <v>3.6646632375509441E-2</v>
      </c>
      <c r="W328" s="43">
        <f t="shared" si="45"/>
        <v>439759.58850611327</v>
      </c>
      <c r="Y328" s="74">
        <f>MAX(V328,IF(Q328="Unsecured",Parameters!$C$67,Parameters!$C$68))</f>
        <v>3.6646632375509441E-2</v>
      </c>
      <c r="Z328" s="43">
        <f t="shared" si="46"/>
        <v>439759.58850611327</v>
      </c>
      <c r="AB328" s="74" t="str">
        <f t="shared" si="47"/>
        <v>OK</v>
      </c>
      <c r="AC328" s="43" t="str">
        <f t="shared" si="40"/>
        <v>OK</v>
      </c>
    </row>
    <row r="329" spans="2:29" x14ac:dyDescent="0.35">
      <c r="B329" s="15" t="str">
        <f>Revised_Data!B329</f>
        <v>SCHMIDT</v>
      </c>
      <c r="C329" s="11">
        <f>Revised_Data!C329</f>
        <v>51</v>
      </c>
      <c r="D329" s="10" t="str">
        <f>Revised_Data!D329</f>
        <v>F</v>
      </c>
      <c r="E329" s="10" t="str">
        <f>Revised_Data!E329</f>
        <v>Home Loan</v>
      </c>
      <c r="F329" s="11">
        <f>Revised_Data!F329</f>
        <v>12000000</v>
      </c>
      <c r="G329" s="12" t="str">
        <f>Revised_Data!G329</f>
        <v>No</v>
      </c>
      <c r="H329" s="77">
        <f>Revised_Data!H329</f>
        <v>1.8155209044403477</v>
      </c>
      <c r="J329" s="74">
        <f>Parameters!$C$3</f>
        <v>7.0000000000000007E-2</v>
      </c>
      <c r="K329" s="74">
        <f>VLOOKUP(E329,Parameters!$B$5:$C$8,2,0)</f>
        <v>0.04</v>
      </c>
      <c r="L329" s="74">
        <f>IF(F329&lt;=Parameters!$A$10,Parameters!$C$10,IF(F329&lt;=Parameters!$A$11,Parameters!$C$11,Parameters!$C$11+INT((F329-Parameters!$A$11)/Parameters!$A$12)*Parameters!$C$12))</f>
        <v>7.0000000000000001E-3</v>
      </c>
      <c r="M329" s="74">
        <f>VLOOKUP(G329,Parameters!$B$14:$C$15,2,0)</f>
        <v>0</v>
      </c>
      <c r="N329" s="72">
        <f t="shared" si="41"/>
        <v>0.10300000000000001</v>
      </c>
      <c r="P329" s="9">
        <f t="shared" si="42"/>
        <v>1236000</v>
      </c>
      <c r="Q329" s="10" t="str">
        <f>VLOOKUP(E329,Parameters!$B$51:$C$54,2,0)</f>
        <v>Secured</v>
      </c>
      <c r="R329" s="50">
        <f>VLOOKUP(C329,Parameters!$E$4:$G$47,IF(D329="M",2,3),0)</f>
        <v>6.3090000000000002</v>
      </c>
      <c r="S329" s="11">
        <f t="shared" si="43"/>
        <v>75708</v>
      </c>
      <c r="T329" s="12">
        <f>VLOOKUP(S329,Parameters!$B$40:$C$44,2,1)</f>
        <v>0.35</v>
      </c>
      <c r="U329" s="52">
        <f t="shared" si="44"/>
        <v>26497.8</v>
      </c>
      <c r="V329" s="12">
        <f>LEFT(Parameters!$B$59,4)*VLOOKUP(Q329,Parameters!$B$61:$C$62,2,0)+MID(Parameters!$B$59,9,4)*ABS(H329)</f>
        <v>2.8155209044403481E-2</v>
      </c>
      <c r="W329" s="43">
        <f t="shared" si="45"/>
        <v>337862.50853284175</v>
      </c>
      <c r="Y329" s="74">
        <f>MAX(V329,IF(Q329="Unsecured",Parameters!$C$67,Parameters!$C$68))</f>
        <v>2.8155209044403481E-2</v>
      </c>
      <c r="Z329" s="43">
        <f t="shared" si="46"/>
        <v>337862.50853284175</v>
      </c>
      <c r="AB329" s="74" t="str">
        <f t="shared" si="47"/>
        <v>OK</v>
      </c>
      <c r="AC329" s="43" t="str">
        <f t="shared" si="40"/>
        <v>OK</v>
      </c>
    </row>
    <row r="330" spans="2:29" x14ac:dyDescent="0.35">
      <c r="B330" s="15" t="str">
        <f>Revised_Data!B330</f>
        <v>SCHNEIDER</v>
      </c>
      <c r="C330" s="11">
        <f>Revised_Data!C330</f>
        <v>29</v>
      </c>
      <c r="D330" s="10" t="str">
        <f>Revised_Data!D330</f>
        <v>F</v>
      </c>
      <c r="E330" s="10" t="str">
        <f>Revised_Data!E330</f>
        <v>Vehicle Loan</v>
      </c>
      <c r="F330" s="11">
        <f>Revised_Data!F330</f>
        <v>13000000</v>
      </c>
      <c r="G330" s="12" t="str">
        <f>Revised_Data!G330</f>
        <v>No</v>
      </c>
      <c r="H330" s="77">
        <f>Revised_Data!H330</f>
        <v>-0.12862242159764331</v>
      </c>
      <c r="J330" s="74">
        <f>Parameters!$C$3</f>
        <v>7.0000000000000007E-2</v>
      </c>
      <c r="K330" s="74">
        <f>VLOOKUP(E330,Parameters!$B$5:$C$8,2,0)</f>
        <v>0.06</v>
      </c>
      <c r="L330" s="74">
        <f>IF(F330&lt;=Parameters!$A$10,Parameters!$C$10,IF(F330&lt;=Parameters!$A$11,Parameters!$C$11,Parameters!$C$11+INT((F330-Parameters!$A$11)/Parameters!$A$12)*Parameters!$C$12))</f>
        <v>8.0000000000000002E-3</v>
      </c>
      <c r="M330" s="74">
        <f>VLOOKUP(G330,Parameters!$B$14:$C$15,2,0)</f>
        <v>0</v>
      </c>
      <c r="N330" s="72">
        <f t="shared" si="41"/>
        <v>0.122</v>
      </c>
      <c r="P330" s="9">
        <f t="shared" si="42"/>
        <v>1586000</v>
      </c>
      <c r="Q330" s="10" t="str">
        <f>VLOOKUP(E330,Parameters!$B$51:$C$54,2,0)</f>
        <v>Secured</v>
      </c>
      <c r="R330" s="50">
        <f>VLOOKUP(C330,Parameters!$E$4:$G$47,IF(D330="M",2,3),0)</f>
        <v>3.6659999999999999</v>
      </c>
      <c r="S330" s="11">
        <f t="shared" si="43"/>
        <v>47658</v>
      </c>
      <c r="T330" s="12">
        <f>VLOOKUP(S330,Parameters!$B$40:$C$44,2,1)</f>
        <v>0.375</v>
      </c>
      <c r="U330" s="52">
        <f t="shared" si="44"/>
        <v>17871.75</v>
      </c>
      <c r="V330" s="12">
        <f>LEFT(Parameters!$B$59,4)*VLOOKUP(Q330,Parameters!$B$61:$C$62,2,0)+MID(Parameters!$B$59,9,4)*ABS(H330)</f>
        <v>1.1286224215976434E-2</v>
      </c>
      <c r="W330" s="43">
        <f t="shared" si="45"/>
        <v>146720.91480769365</v>
      </c>
      <c r="Y330" s="74">
        <f>MAX(V330,IF(Q330="Unsecured",Parameters!$C$67,Parameters!$C$68))</f>
        <v>1.4999999999999999E-2</v>
      </c>
      <c r="Z330" s="43">
        <f t="shared" si="46"/>
        <v>195000</v>
      </c>
      <c r="AB330" s="74" t="str">
        <f t="shared" si="47"/>
        <v>OK</v>
      </c>
      <c r="AC330" s="43" t="str">
        <f t="shared" si="40"/>
        <v>OK</v>
      </c>
    </row>
    <row r="331" spans="2:29" x14ac:dyDescent="0.35">
      <c r="B331" s="15" t="str">
        <f>Revised_Data!B331</f>
        <v>SCHULTZ</v>
      </c>
      <c r="C331" s="11">
        <f>Revised_Data!C331</f>
        <v>33</v>
      </c>
      <c r="D331" s="10" t="str">
        <f>Revised_Data!D331</f>
        <v>F</v>
      </c>
      <c r="E331" s="10" t="str">
        <f>Revised_Data!E331</f>
        <v>Personal Loan</v>
      </c>
      <c r="F331" s="11">
        <f>Revised_Data!F331</f>
        <v>9000000</v>
      </c>
      <c r="G331" s="12" t="str">
        <f>Revised_Data!G331</f>
        <v>No</v>
      </c>
      <c r="H331" s="77">
        <f>Revised_Data!H331</f>
        <v>-2.1323389124399696</v>
      </c>
      <c r="J331" s="74">
        <f>Parameters!$C$3</f>
        <v>7.0000000000000007E-2</v>
      </c>
      <c r="K331" s="74">
        <f>VLOOKUP(E331,Parameters!$B$5:$C$8,2,0)</f>
        <v>0.1</v>
      </c>
      <c r="L331" s="74">
        <f>IF(F331&lt;=Parameters!$A$10,Parameters!$C$10,IF(F331&lt;=Parameters!$A$11,Parameters!$C$11,Parameters!$C$11+INT((F331-Parameters!$A$11)/Parameters!$A$12)*Parameters!$C$12))</f>
        <v>0</v>
      </c>
      <c r="M331" s="74">
        <f>VLOOKUP(G331,Parameters!$B$14:$C$15,2,0)</f>
        <v>0</v>
      </c>
      <c r="N331" s="72">
        <f t="shared" si="41"/>
        <v>0.17</v>
      </c>
      <c r="P331" s="9">
        <f t="shared" si="42"/>
        <v>1530000</v>
      </c>
      <c r="Q331" s="10" t="str">
        <f>VLOOKUP(E331,Parameters!$B$51:$C$54,2,0)</f>
        <v>Unsecured</v>
      </c>
      <c r="R331" s="50">
        <f>VLOOKUP(C331,Parameters!$E$4:$G$47,IF(D331="M",2,3),0)</f>
        <v>4.0469999999999997</v>
      </c>
      <c r="S331" s="11">
        <f t="shared" si="43"/>
        <v>36423</v>
      </c>
      <c r="T331" s="12">
        <f>VLOOKUP(S331,Parameters!$B$40:$C$44,2,1)</f>
        <v>0.375</v>
      </c>
      <c r="U331" s="52">
        <f t="shared" si="44"/>
        <v>13658.625</v>
      </c>
      <c r="V331" s="12">
        <f>LEFT(Parameters!$B$59,4)*VLOOKUP(Q331,Parameters!$B$61:$C$62,2,0)+MID(Parameters!$B$59,9,4)*ABS(H331)</f>
        <v>4.1323389124399701E-2</v>
      </c>
      <c r="W331" s="43">
        <f t="shared" si="45"/>
        <v>371910.50211959728</v>
      </c>
      <c r="Y331" s="74">
        <f>MAX(V331,IF(Q331="Unsecured",Parameters!$C$67,Parameters!$C$68))</f>
        <v>4.1323389124399701E-2</v>
      </c>
      <c r="Z331" s="43">
        <f t="shared" si="46"/>
        <v>371910.50211959728</v>
      </c>
      <c r="AB331" s="74" t="str">
        <f t="shared" si="47"/>
        <v>OK</v>
      </c>
      <c r="AC331" s="43" t="str">
        <f t="shared" si="40"/>
        <v>OK</v>
      </c>
    </row>
    <row r="332" spans="2:29" x14ac:dyDescent="0.35">
      <c r="B332" s="15" t="str">
        <f>Revised_Data!B332</f>
        <v>SCHWARTZ</v>
      </c>
      <c r="C332" s="11">
        <f>Revised_Data!C332</f>
        <v>60</v>
      </c>
      <c r="D332" s="10" t="str">
        <f>Revised_Data!D332</f>
        <v>M</v>
      </c>
      <c r="E332" s="10" t="str">
        <f>Revised_Data!E332</f>
        <v>Vehicle Loan</v>
      </c>
      <c r="F332" s="11">
        <f>Revised_Data!F332</f>
        <v>14000000</v>
      </c>
      <c r="G332" s="12" t="str">
        <f>Revised_Data!G332</f>
        <v>No</v>
      </c>
      <c r="H332" s="77">
        <f>Revised_Data!H332</f>
        <v>0.35187091358886685</v>
      </c>
      <c r="J332" s="74">
        <f>Parameters!$C$3</f>
        <v>7.0000000000000007E-2</v>
      </c>
      <c r="K332" s="74">
        <f>VLOOKUP(E332,Parameters!$B$5:$C$8,2,0)</f>
        <v>0.06</v>
      </c>
      <c r="L332" s="74">
        <f>IF(F332&lt;=Parameters!$A$10,Parameters!$C$10,IF(F332&lt;=Parameters!$A$11,Parameters!$C$11,Parameters!$C$11+INT((F332-Parameters!$A$11)/Parameters!$A$12)*Parameters!$C$12))</f>
        <v>9.0000000000000011E-3</v>
      </c>
      <c r="M332" s="74">
        <f>VLOOKUP(G332,Parameters!$B$14:$C$15,2,0)</f>
        <v>0</v>
      </c>
      <c r="N332" s="72">
        <f t="shared" si="41"/>
        <v>0.121</v>
      </c>
      <c r="P332" s="9">
        <f t="shared" si="42"/>
        <v>1694000</v>
      </c>
      <c r="Q332" s="10" t="str">
        <f>VLOOKUP(E332,Parameters!$B$51:$C$54,2,0)</f>
        <v>Secured</v>
      </c>
      <c r="R332" s="50">
        <f>VLOOKUP(C332,Parameters!$E$4:$G$47,IF(D332="M",2,3),0)</f>
        <v>8.4860000000000007</v>
      </c>
      <c r="S332" s="11">
        <f t="shared" si="43"/>
        <v>118804.00000000001</v>
      </c>
      <c r="T332" s="12">
        <f>VLOOKUP(S332,Parameters!$B$40:$C$44,2,1)</f>
        <v>0.32500000000000001</v>
      </c>
      <c r="U332" s="52">
        <f t="shared" si="44"/>
        <v>38611.300000000003</v>
      </c>
      <c r="V332" s="12">
        <f>LEFT(Parameters!$B$59,4)*VLOOKUP(Q332,Parameters!$B$61:$C$62,2,0)+MID(Parameters!$B$59,9,4)*ABS(H332)</f>
        <v>1.3518709135888669E-2</v>
      </c>
      <c r="W332" s="43">
        <f t="shared" si="45"/>
        <v>189261.92790244136</v>
      </c>
      <c r="Y332" s="74">
        <f>MAX(V332,IF(Q332="Unsecured",Parameters!$C$67,Parameters!$C$68))</f>
        <v>1.4999999999999999E-2</v>
      </c>
      <c r="Z332" s="43">
        <f t="shared" si="46"/>
        <v>210000</v>
      </c>
      <c r="AB332" s="74" t="str">
        <f t="shared" si="47"/>
        <v>OK</v>
      </c>
      <c r="AC332" s="43" t="str">
        <f t="shared" si="40"/>
        <v>OK</v>
      </c>
    </row>
    <row r="333" spans="2:29" x14ac:dyDescent="0.35">
      <c r="B333" s="15" t="str">
        <f>Revised_Data!B333</f>
        <v>SCOTT</v>
      </c>
      <c r="C333" s="11">
        <f>Revised_Data!C333</f>
        <v>24</v>
      </c>
      <c r="D333" s="10" t="str">
        <f>Revised_Data!D333</f>
        <v>M</v>
      </c>
      <c r="E333" s="10" t="str">
        <f>Revised_Data!E333</f>
        <v>Personal Loan</v>
      </c>
      <c r="F333" s="11">
        <f>Revised_Data!F333</f>
        <v>9000000</v>
      </c>
      <c r="G333" s="12" t="str">
        <f>Revised_Data!G333</f>
        <v>No</v>
      </c>
      <c r="H333" s="77">
        <f>Revised_Data!H333</f>
        <v>1.8398971427703255</v>
      </c>
      <c r="J333" s="74">
        <f>Parameters!$C$3</f>
        <v>7.0000000000000007E-2</v>
      </c>
      <c r="K333" s="74">
        <f>VLOOKUP(E333,Parameters!$B$5:$C$8,2,0)</f>
        <v>0.1</v>
      </c>
      <c r="L333" s="74">
        <f>IF(F333&lt;=Parameters!$A$10,Parameters!$C$10,IF(F333&lt;=Parameters!$A$11,Parameters!$C$11,Parameters!$C$11+INT((F333-Parameters!$A$11)/Parameters!$A$12)*Parameters!$C$12))</f>
        <v>0</v>
      </c>
      <c r="M333" s="74">
        <f>VLOOKUP(G333,Parameters!$B$14:$C$15,2,0)</f>
        <v>0</v>
      </c>
      <c r="N333" s="72">
        <f t="shared" si="41"/>
        <v>0.17</v>
      </c>
      <c r="P333" s="9">
        <f t="shared" si="42"/>
        <v>1530000</v>
      </c>
      <c r="Q333" s="10" t="str">
        <f>VLOOKUP(E333,Parameters!$B$51:$C$54,2,0)</f>
        <v>Unsecured</v>
      </c>
      <c r="R333" s="50">
        <f>VLOOKUP(C333,Parameters!$E$4:$G$47,IF(D333="M",2,3),0)</f>
        <v>3.49</v>
      </c>
      <c r="S333" s="11">
        <f t="shared" si="43"/>
        <v>31410.000000000004</v>
      </c>
      <c r="T333" s="12">
        <f>VLOOKUP(S333,Parameters!$B$40:$C$44,2,1)</f>
        <v>0.375</v>
      </c>
      <c r="U333" s="52">
        <f t="shared" si="44"/>
        <v>11778.750000000002</v>
      </c>
      <c r="V333" s="12">
        <f>LEFT(Parameters!$B$59,4)*VLOOKUP(Q333,Parameters!$B$61:$C$62,2,0)+MID(Parameters!$B$59,9,4)*ABS(H333)</f>
        <v>3.8398971427703252E-2</v>
      </c>
      <c r="W333" s="43">
        <f t="shared" si="45"/>
        <v>345590.74284932925</v>
      </c>
      <c r="Y333" s="74">
        <f>MAX(V333,IF(Q333="Unsecured",Parameters!$C$67,Parameters!$C$68))</f>
        <v>3.8398971427703252E-2</v>
      </c>
      <c r="Z333" s="43">
        <f t="shared" si="46"/>
        <v>345590.74284932925</v>
      </c>
      <c r="AB333" s="74" t="str">
        <f t="shared" si="47"/>
        <v>OK</v>
      </c>
      <c r="AC333" s="43" t="str">
        <f t="shared" si="40"/>
        <v>OK</v>
      </c>
    </row>
    <row r="334" spans="2:29" x14ac:dyDescent="0.35">
      <c r="B334" s="15" t="str">
        <f>Revised_Data!B334</f>
        <v>SHARP</v>
      </c>
      <c r="C334" s="11">
        <f>Revised_Data!C334</f>
        <v>26</v>
      </c>
      <c r="D334" s="10" t="str">
        <f>Revised_Data!D334</f>
        <v>M</v>
      </c>
      <c r="E334" s="10" t="str">
        <f>Revised_Data!E334</f>
        <v>Vehicle Loan</v>
      </c>
      <c r="F334" s="11">
        <f>Revised_Data!F334</f>
        <v>13000000</v>
      </c>
      <c r="G334" s="12" t="str">
        <f>Revised_Data!G334</f>
        <v>No</v>
      </c>
      <c r="H334" s="77">
        <f>Revised_Data!H334</f>
        <v>0.43337697822339971</v>
      </c>
      <c r="J334" s="74">
        <f>Parameters!$C$3</f>
        <v>7.0000000000000007E-2</v>
      </c>
      <c r="K334" s="74">
        <f>VLOOKUP(E334,Parameters!$B$5:$C$8,2,0)</f>
        <v>0.06</v>
      </c>
      <c r="L334" s="74">
        <f>IF(F334&lt;=Parameters!$A$10,Parameters!$C$10,IF(F334&lt;=Parameters!$A$11,Parameters!$C$11,Parameters!$C$11+INT((F334-Parameters!$A$11)/Parameters!$A$12)*Parameters!$C$12))</f>
        <v>8.0000000000000002E-3</v>
      </c>
      <c r="M334" s="74">
        <f>VLOOKUP(G334,Parameters!$B$14:$C$15,2,0)</f>
        <v>0</v>
      </c>
      <c r="N334" s="72">
        <f t="shared" si="41"/>
        <v>0.122</v>
      </c>
      <c r="P334" s="9">
        <f t="shared" si="42"/>
        <v>1586000</v>
      </c>
      <c r="Q334" s="10" t="str">
        <f>VLOOKUP(E334,Parameters!$B$51:$C$54,2,0)</f>
        <v>Secured</v>
      </c>
      <c r="R334" s="50">
        <f>VLOOKUP(C334,Parameters!$E$4:$G$47,IF(D334="M",2,3),0)</f>
        <v>3.6659999999999999</v>
      </c>
      <c r="S334" s="11">
        <f t="shared" si="43"/>
        <v>47658</v>
      </c>
      <c r="T334" s="12">
        <f>VLOOKUP(S334,Parameters!$B$40:$C$44,2,1)</f>
        <v>0.375</v>
      </c>
      <c r="U334" s="52">
        <f t="shared" si="44"/>
        <v>17871.75</v>
      </c>
      <c r="V334" s="12">
        <f>LEFT(Parameters!$B$59,4)*VLOOKUP(Q334,Parameters!$B$61:$C$62,2,0)+MID(Parameters!$B$59,9,4)*ABS(H334)</f>
        <v>1.4333769782233998E-2</v>
      </c>
      <c r="W334" s="43">
        <f t="shared" si="45"/>
        <v>186339.00716904196</v>
      </c>
      <c r="Y334" s="74">
        <f>MAX(V334,IF(Q334="Unsecured",Parameters!$C$67,Parameters!$C$68))</f>
        <v>1.4999999999999999E-2</v>
      </c>
      <c r="Z334" s="43">
        <f t="shared" si="46"/>
        <v>195000</v>
      </c>
      <c r="AB334" s="74" t="str">
        <f t="shared" si="47"/>
        <v>OK</v>
      </c>
      <c r="AC334" s="43" t="str">
        <f t="shared" si="40"/>
        <v>OK</v>
      </c>
    </row>
    <row r="335" spans="2:29" x14ac:dyDescent="0.35">
      <c r="B335" s="15" t="str">
        <f>Revised_Data!B335</f>
        <v>SHAW</v>
      </c>
      <c r="C335" s="11">
        <f>Revised_Data!C335</f>
        <v>32</v>
      </c>
      <c r="D335" s="10" t="str">
        <f>Revised_Data!D335</f>
        <v>F</v>
      </c>
      <c r="E335" s="10" t="str">
        <f>Revised_Data!E335</f>
        <v>Vehicle Loan</v>
      </c>
      <c r="F335" s="11">
        <f>Revised_Data!F335</f>
        <v>11000000</v>
      </c>
      <c r="G335" s="12" t="str">
        <f>Revised_Data!G335</f>
        <v>No</v>
      </c>
      <c r="H335" s="77">
        <f>Revised_Data!H335</f>
        <v>9.8006078218310144E-2</v>
      </c>
      <c r="J335" s="74">
        <f>Parameters!$C$3</f>
        <v>7.0000000000000007E-2</v>
      </c>
      <c r="K335" s="74">
        <f>VLOOKUP(E335,Parameters!$B$5:$C$8,2,0)</f>
        <v>0.06</v>
      </c>
      <c r="L335" s="74">
        <f>IF(F335&lt;=Parameters!$A$10,Parameters!$C$10,IF(F335&lt;=Parameters!$A$11,Parameters!$C$11,Parameters!$C$11+INT((F335-Parameters!$A$11)/Parameters!$A$12)*Parameters!$C$12))</f>
        <v>6.0000000000000001E-3</v>
      </c>
      <c r="M335" s="74">
        <f>VLOOKUP(G335,Parameters!$B$14:$C$15,2,0)</f>
        <v>0</v>
      </c>
      <c r="N335" s="72">
        <f t="shared" si="41"/>
        <v>0.124</v>
      </c>
      <c r="P335" s="9">
        <f t="shared" si="42"/>
        <v>1364000</v>
      </c>
      <c r="Q335" s="10" t="str">
        <f>VLOOKUP(E335,Parameters!$B$51:$C$54,2,0)</f>
        <v>Secured</v>
      </c>
      <c r="R335" s="50">
        <f>VLOOKUP(C335,Parameters!$E$4:$G$47,IF(D335="M",2,3),0)</f>
        <v>3.948</v>
      </c>
      <c r="S335" s="11">
        <f t="shared" si="43"/>
        <v>43428</v>
      </c>
      <c r="T335" s="12">
        <f>VLOOKUP(S335,Parameters!$B$40:$C$44,2,1)</f>
        <v>0.375</v>
      </c>
      <c r="U335" s="52">
        <f t="shared" si="44"/>
        <v>16285.5</v>
      </c>
      <c r="V335" s="12">
        <f>LEFT(Parameters!$B$59,4)*VLOOKUP(Q335,Parameters!$B$61:$C$62,2,0)+MID(Parameters!$B$59,9,4)*ABS(H335)</f>
        <v>1.0980060782183101E-2</v>
      </c>
      <c r="W335" s="43">
        <f t="shared" si="45"/>
        <v>120780.66860401411</v>
      </c>
      <c r="Y335" s="74">
        <f>MAX(V335,IF(Q335="Unsecured",Parameters!$C$67,Parameters!$C$68))</f>
        <v>1.4999999999999999E-2</v>
      </c>
      <c r="Z335" s="43">
        <f t="shared" si="46"/>
        <v>165000</v>
      </c>
      <c r="AB335" s="74" t="str">
        <f t="shared" si="47"/>
        <v>OK</v>
      </c>
      <c r="AC335" s="43" t="str">
        <f t="shared" si="40"/>
        <v>OK</v>
      </c>
    </row>
    <row r="336" spans="2:29" x14ac:dyDescent="0.35">
      <c r="B336" s="15" t="str">
        <f>Revised_Data!B336</f>
        <v>SHELTON</v>
      </c>
      <c r="C336" s="11">
        <f>Revised_Data!C336</f>
        <v>49</v>
      </c>
      <c r="D336" s="10" t="str">
        <f>Revised_Data!D336</f>
        <v>F</v>
      </c>
      <c r="E336" s="10" t="str">
        <f>Revised_Data!E336</f>
        <v>Personal Loan</v>
      </c>
      <c r="F336" s="11">
        <f>Revised_Data!F336</f>
        <v>10000000</v>
      </c>
      <c r="G336" s="12" t="str">
        <f>Revised_Data!G336</f>
        <v>No</v>
      </c>
      <c r="H336" s="77">
        <f>Revised_Data!H336</f>
        <v>-0.35348286354205444</v>
      </c>
      <c r="J336" s="74">
        <f>Parameters!$C$3</f>
        <v>7.0000000000000007E-2</v>
      </c>
      <c r="K336" s="74">
        <f>VLOOKUP(E336,Parameters!$B$5:$C$8,2,0)</f>
        <v>0.1</v>
      </c>
      <c r="L336" s="74">
        <f>IF(F336&lt;=Parameters!$A$10,Parameters!$C$10,IF(F336&lt;=Parameters!$A$11,Parameters!$C$11,Parameters!$C$11+INT((F336-Parameters!$A$11)/Parameters!$A$12)*Parameters!$C$12))</f>
        <v>5.0000000000000001E-3</v>
      </c>
      <c r="M336" s="74">
        <f>VLOOKUP(G336,Parameters!$B$14:$C$15,2,0)</f>
        <v>0</v>
      </c>
      <c r="N336" s="72">
        <f t="shared" si="41"/>
        <v>0.16500000000000001</v>
      </c>
      <c r="P336" s="9">
        <f t="shared" si="42"/>
        <v>1650000</v>
      </c>
      <c r="Q336" s="10" t="str">
        <f>VLOOKUP(E336,Parameters!$B$51:$C$54,2,0)</f>
        <v>Unsecured</v>
      </c>
      <c r="R336" s="50">
        <f>VLOOKUP(C336,Parameters!$E$4:$G$47,IF(D336="M",2,3),0)</f>
        <v>6.0049999999999999</v>
      </c>
      <c r="S336" s="11">
        <f t="shared" si="43"/>
        <v>60050</v>
      </c>
      <c r="T336" s="12">
        <f>VLOOKUP(S336,Parameters!$B$40:$C$44,2,1)</f>
        <v>0.35</v>
      </c>
      <c r="U336" s="52">
        <f t="shared" si="44"/>
        <v>21017.5</v>
      </c>
      <c r="V336" s="12">
        <f>LEFT(Parameters!$B$59,4)*VLOOKUP(Q336,Parameters!$B$61:$C$62,2,0)+MID(Parameters!$B$59,9,4)*ABS(H336)</f>
        <v>2.3534828635420543E-2</v>
      </c>
      <c r="W336" s="43">
        <f t="shared" si="45"/>
        <v>235348.28635420543</v>
      </c>
      <c r="Y336" s="74">
        <f>MAX(V336,IF(Q336="Unsecured",Parameters!$C$67,Parameters!$C$68))</f>
        <v>0.03</v>
      </c>
      <c r="Z336" s="43">
        <f t="shared" si="46"/>
        <v>300000</v>
      </c>
      <c r="AB336" s="74" t="str">
        <f t="shared" si="47"/>
        <v>OK</v>
      </c>
      <c r="AC336" s="43" t="str">
        <f t="shared" si="40"/>
        <v>OK</v>
      </c>
    </row>
    <row r="337" spans="2:29" x14ac:dyDescent="0.35">
      <c r="B337" s="15" t="str">
        <f>Revised_Data!B337</f>
        <v>SILVA</v>
      </c>
      <c r="C337" s="11">
        <f>Revised_Data!C337</f>
        <v>28</v>
      </c>
      <c r="D337" s="10" t="str">
        <f>Revised_Data!D337</f>
        <v>M</v>
      </c>
      <c r="E337" s="10" t="str">
        <f>Revised_Data!E337</f>
        <v>Personal Loan</v>
      </c>
      <c r="F337" s="11">
        <f>Revised_Data!F337</f>
        <v>9000000</v>
      </c>
      <c r="G337" s="12" t="str">
        <f>Revised_Data!G337</f>
        <v>No</v>
      </c>
      <c r="H337" s="77">
        <f>Revised_Data!H337</f>
        <v>-0.626922058823974</v>
      </c>
      <c r="J337" s="74">
        <f>Parameters!$C$3</f>
        <v>7.0000000000000007E-2</v>
      </c>
      <c r="K337" s="74">
        <f>VLOOKUP(E337,Parameters!$B$5:$C$8,2,0)</f>
        <v>0.1</v>
      </c>
      <c r="L337" s="74">
        <f>IF(F337&lt;=Parameters!$A$10,Parameters!$C$10,IF(F337&lt;=Parameters!$A$11,Parameters!$C$11,Parameters!$C$11+INT((F337-Parameters!$A$11)/Parameters!$A$12)*Parameters!$C$12))</f>
        <v>0</v>
      </c>
      <c r="M337" s="74">
        <f>VLOOKUP(G337,Parameters!$B$14:$C$15,2,0)</f>
        <v>0</v>
      </c>
      <c r="N337" s="72">
        <f t="shared" si="41"/>
        <v>0.17</v>
      </c>
      <c r="P337" s="9">
        <f t="shared" si="42"/>
        <v>1530000</v>
      </c>
      <c r="Q337" s="10" t="str">
        <f>VLOOKUP(E337,Parameters!$B$51:$C$54,2,0)</f>
        <v>Unsecured</v>
      </c>
      <c r="R337" s="50">
        <f>VLOOKUP(C337,Parameters!$E$4:$G$47,IF(D337="M",2,3),0)</f>
        <v>3.8519499999999995</v>
      </c>
      <c r="S337" s="11">
        <f t="shared" si="43"/>
        <v>34667.549999999996</v>
      </c>
      <c r="T337" s="12">
        <f>VLOOKUP(S337,Parameters!$B$40:$C$44,2,1)</f>
        <v>0.375</v>
      </c>
      <c r="U337" s="52">
        <f t="shared" si="44"/>
        <v>13000.331249999999</v>
      </c>
      <c r="V337" s="12">
        <f>LEFT(Parameters!$B$59,4)*VLOOKUP(Q337,Parameters!$B$61:$C$62,2,0)+MID(Parameters!$B$59,9,4)*ABS(H337)</f>
        <v>2.6269220588239741E-2</v>
      </c>
      <c r="W337" s="43">
        <f t="shared" si="45"/>
        <v>236422.98529415767</v>
      </c>
      <c r="Y337" s="74">
        <f>MAX(V337,IF(Q337="Unsecured",Parameters!$C$67,Parameters!$C$68))</f>
        <v>0.03</v>
      </c>
      <c r="Z337" s="43">
        <f t="shared" si="46"/>
        <v>270000</v>
      </c>
      <c r="AB337" s="74" t="str">
        <f t="shared" si="47"/>
        <v>OK</v>
      </c>
      <c r="AC337" s="43" t="str">
        <f t="shared" si="40"/>
        <v>OK</v>
      </c>
    </row>
    <row r="338" spans="2:29" x14ac:dyDescent="0.35">
      <c r="B338" s="15" t="str">
        <f>Revised_Data!B338</f>
        <v>SIMMONS</v>
      </c>
      <c r="C338" s="11">
        <f>Revised_Data!C338</f>
        <v>53</v>
      </c>
      <c r="D338" s="10" t="str">
        <f>Revised_Data!D338</f>
        <v>M</v>
      </c>
      <c r="E338" s="10" t="str">
        <f>Revised_Data!E338</f>
        <v>Personal Loan</v>
      </c>
      <c r="F338" s="11">
        <f>Revised_Data!F338</f>
        <v>11000000</v>
      </c>
      <c r="G338" s="12" t="str">
        <f>Revised_Data!G338</f>
        <v>No</v>
      </c>
      <c r="H338" s="77">
        <f>Revised_Data!H338</f>
        <v>1.655728484214178</v>
      </c>
      <c r="J338" s="74">
        <f>Parameters!$C$3</f>
        <v>7.0000000000000007E-2</v>
      </c>
      <c r="K338" s="74">
        <f>VLOOKUP(E338,Parameters!$B$5:$C$8,2,0)</f>
        <v>0.1</v>
      </c>
      <c r="L338" s="74">
        <f>IF(F338&lt;=Parameters!$A$10,Parameters!$C$10,IF(F338&lt;=Parameters!$A$11,Parameters!$C$11,Parameters!$C$11+INT((F338-Parameters!$A$11)/Parameters!$A$12)*Parameters!$C$12))</f>
        <v>6.0000000000000001E-3</v>
      </c>
      <c r="M338" s="74">
        <f>VLOOKUP(G338,Parameters!$B$14:$C$15,2,0)</f>
        <v>0</v>
      </c>
      <c r="N338" s="72">
        <f t="shared" si="41"/>
        <v>0.16400000000000001</v>
      </c>
      <c r="P338" s="9">
        <f t="shared" si="42"/>
        <v>1804000</v>
      </c>
      <c r="Q338" s="10" t="str">
        <f>VLOOKUP(E338,Parameters!$B$51:$C$54,2,0)</f>
        <v>Unsecured</v>
      </c>
      <c r="R338" s="50">
        <f>VLOOKUP(C338,Parameters!$E$4:$G$47,IF(D338="M",2,3),0)</f>
        <v>7.1390000000000002</v>
      </c>
      <c r="S338" s="11">
        <f t="shared" si="43"/>
        <v>78529</v>
      </c>
      <c r="T338" s="12">
        <f>VLOOKUP(S338,Parameters!$B$40:$C$44,2,1)</f>
        <v>0.35</v>
      </c>
      <c r="U338" s="52">
        <f t="shared" si="44"/>
        <v>27485.149999999998</v>
      </c>
      <c r="V338" s="12">
        <f>LEFT(Parameters!$B$59,4)*VLOOKUP(Q338,Parameters!$B$61:$C$62,2,0)+MID(Parameters!$B$59,9,4)*ABS(H338)</f>
        <v>3.6557284842141782E-2</v>
      </c>
      <c r="W338" s="43">
        <f t="shared" si="45"/>
        <v>402130.1332635596</v>
      </c>
      <c r="Y338" s="74">
        <f>MAX(V338,IF(Q338="Unsecured",Parameters!$C$67,Parameters!$C$68))</f>
        <v>3.6557284842141782E-2</v>
      </c>
      <c r="Z338" s="43">
        <f t="shared" si="46"/>
        <v>402130.1332635596</v>
      </c>
      <c r="AB338" s="74" t="str">
        <f t="shared" si="47"/>
        <v>OK</v>
      </c>
      <c r="AC338" s="43" t="str">
        <f t="shared" si="40"/>
        <v>OK</v>
      </c>
    </row>
    <row r="339" spans="2:29" x14ac:dyDescent="0.35">
      <c r="B339" s="15" t="str">
        <f>Revised_Data!B339</f>
        <v>SIMON</v>
      </c>
      <c r="C339" s="11">
        <f>Revised_Data!C339</f>
        <v>47</v>
      </c>
      <c r="D339" s="10" t="str">
        <f>Revised_Data!D339</f>
        <v>M</v>
      </c>
      <c r="E339" s="10" t="str">
        <f>Revised_Data!E339</f>
        <v>Home Loan</v>
      </c>
      <c r="F339" s="11">
        <f>Revised_Data!F339</f>
        <v>13000000</v>
      </c>
      <c r="G339" s="12" t="str">
        <f>Revised_Data!G339</f>
        <v>No</v>
      </c>
      <c r="H339" s="77">
        <f>Revised_Data!H339</f>
        <v>0.27111650019937222</v>
      </c>
      <c r="J339" s="74">
        <f>Parameters!$C$3</f>
        <v>7.0000000000000007E-2</v>
      </c>
      <c r="K339" s="74">
        <f>VLOOKUP(E339,Parameters!$B$5:$C$8,2,0)</f>
        <v>0.04</v>
      </c>
      <c r="L339" s="74">
        <f>IF(F339&lt;=Parameters!$A$10,Parameters!$C$10,IF(F339&lt;=Parameters!$A$11,Parameters!$C$11,Parameters!$C$11+INT((F339-Parameters!$A$11)/Parameters!$A$12)*Parameters!$C$12))</f>
        <v>8.0000000000000002E-3</v>
      </c>
      <c r="M339" s="74">
        <f>VLOOKUP(G339,Parameters!$B$14:$C$15,2,0)</f>
        <v>0</v>
      </c>
      <c r="N339" s="72">
        <f t="shared" si="41"/>
        <v>0.10200000000000001</v>
      </c>
      <c r="P339" s="9">
        <f t="shared" si="42"/>
        <v>1326000</v>
      </c>
      <c r="Q339" s="10" t="str">
        <f>VLOOKUP(E339,Parameters!$B$51:$C$54,2,0)</f>
        <v>Secured</v>
      </c>
      <c r="R339" s="50">
        <f>VLOOKUP(C339,Parameters!$E$4:$G$47,IF(D339="M",2,3),0)</f>
        <v>6.157</v>
      </c>
      <c r="S339" s="11">
        <f t="shared" si="43"/>
        <v>80041</v>
      </c>
      <c r="T339" s="12">
        <f>VLOOKUP(S339,Parameters!$B$40:$C$44,2,1)</f>
        <v>0.35</v>
      </c>
      <c r="U339" s="52">
        <f t="shared" si="44"/>
        <v>28014.35</v>
      </c>
      <c r="V339" s="12">
        <f>LEFT(Parameters!$B$59,4)*VLOOKUP(Q339,Parameters!$B$61:$C$62,2,0)+MID(Parameters!$B$59,9,4)*ABS(H339)</f>
        <v>1.2711165001993723E-2</v>
      </c>
      <c r="W339" s="43">
        <f t="shared" si="45"/>
        <v>165245.14502591841</v>
      </c>
      <c r="Y339" s="74">
        <f>MAX(V339,IF(Q339="Unsecured",Parameters!$C$67,Parameters!$C$68))</f>
        <v>1.4999999999999999E-2</v>
      </c>
      <c r="Z339" s="43">
        <f t="shared" si="46"/>
        <v>195000</v>
      </c>
      <c r="AB339" s="74" t="str">
        <f t="shared" si="47"/>
        <v>OK</v>
      </c>
      <c r="AC339" s="43" t="str">
        <f t="shared" si="40"/>
        <v>OK</v>
      </c>
    </row>
    <row r="340" spans="2:29" x14ac:dyDescent="0.35">
      <c r="B340" s="15" t="str">
        <f>Revised_Data!B340</f>
        <v>SIMPSON</v>
      </c>
      <c r="C340" s="11">
        <f>Revised_Data!C340</f>
        <v>41</v>
      </c>
      <c r="D340" s="10" t="str">
        <f>Revised_Data!D340</f>
        <v>M</v>
      </c>
      <c r="E340" s="10" t="str">
        <f>Revised_Data!E340</f>
        <v>Home Loan</v>
      </c>
      <c r="F340" s="11">
        <f>Revised_Data!F340</f>
        <v>11000000</v>
      </c>
      <c r="G340" s="12" t="str">
        <f>Revised_Data!G340</f>
        <v>No</v>
      </c>
      <c r="H340" s="77">
        <f>Revised_Data!H340</f>
        <v>-1.9450344424749104</v>
      </c>
      <c r="J340" s="74">
        <f>Parameters!$C$3</f>
        <v>7.0000000000000007E-2</v>
      </c>
      <c r="K340" s="74">
        <f>VLOOKUP(E340,Parameters!$B$5:$C$8,2,0)</f>
        <v>0.04</v>
      </c>
      <c r="L340" s="74">
        <f>IF(F340&lt;=Parameters!$A$10,Parameters!$C$10,IF(F340&lt;=Parameters!$A$11,Parameters!$C$11,Parameters!$C$11+INT((F340-Parameters!$A$11)/Parameters!$A$12)*Parameters!$C$12))</f>
        <v>6.0000000000000001E-3</v>
      </c>
      <c r="M340" s="74">
        <f>VLOOKUP(G340,Parameters!$B$14:$C$15,2,0)</f>
        <v>0</v>
      </c>
      <c r="N340" s="72">
        <f t="shared" si="41"/>
        <v>0.10400000000000001</v>
      </c>
      <c r="P340" s="9">
        <f t="shared" si="42"/>
        <v>1144000</v>
      </c>
      <c r="Q340" s="10" t="str">
        <f>VLOOKUP(E340,Parameters!$B$51:$C$54,2,0)</f>
        <v>Secured</v>
      </c>
      <c r="R340" s="50">
        <f>VLOOKUP(C340,Parameters!$E$4:$G$47,IF(D340="M",2,3),0)</f>
        <v>5.3079999999999998</v>
      </c>
      <c r="S340" s="11">
        <f t="shared" si="43"/>
        <v>58388</v>
      </c>
      <c r="T340" s="12">
        <f>VLOOKUP(S340,Parameters!$B$40:$C$44,2,1)</f>
        <v>0.375</v>
      </c>
      <c r="U340" s="52">
        <f t="shared" si="44"/>
        <v>21895.5</v>
      </c>
      <c r="V340" s="12">
        <f>LEFT(Parameters!$B$59,4)*VLOOKUP(Q340,Parameters!$B$61:$C$62,2,0)+MID(Parameters!$B$59,9,4)*ABS(H340)</f>
        <v>2.9450344424749107E-2</v>
      </c>
      <c r="W340" s="43">
        <f t="shared" si="45"/>
        <v>323953.78867224016</v>
      </c>
      <c r="Y340" s="74">
        <f>MAX(V340,IF(Q340="Unsecured",Parameters!$C$67,Parameters!$C$68))</f>
        <v>2.9450344424749107E-2</v>
      </c>
      <c r="Z340" s="43">
        <f t="shared" si="46"/>
        <v>323953.78867224016</v>
      </c>
      <c r="AB340" s="74" t="str">
        <f t="shared" si="47"/>
        <v>OK</v>
      </c>
      <c r="AC340" s="43" t="str">
        <f t="shared" si="40"/>
        <v>OK</v>
      </c>
    </row>
    <row r="341" spans="2:29" x14ac:dyDescent="0.35">
      <c r="B341" s="15" t="str">
        <f>Revised_Data!B341</f>
        <v>SIMS</v>
      </c>
      <c r="C341" s="11">
        <f>Revised_Data!C341</f>
        <v>25</v>
      </c>
      <c r="D341" s="10" t="str">
        <f>Revised_Data!D341</f>
        <v>M</v>
      </c>
      <c r="E341" s="10" t="str">
        <f>Revised_Data!E341</f>
        <v>Home Loan</v>
      </c>
      <c r="F341" s="11">
        <f>Revised_Data!F341</f>
        <v>11000000</v>
      </c>
      <c r="G341" s="12" t="str">
        <f>Revised_Data!G341</f>
        <v>No</v>
      </c>
      <c r="H341" s="77">
        <f>Revised_Data!H341</f>
        <v>0.46027810099682526</v>
      </c>
      <c r="J341" s="74">
        <f>Parameters!$C$3</f>
        <v>7.0000000000000007E-2</v>
      </c>
      <c r="K341" s="74">
        <f>VLOOKUP(E341,Parameters!$B$5:$C$8,2,0)</f>
        <v>0.04</v>
      </c>
      <c r="L341" s="74">
        <f>IF(F341&lt;=Parameters!$A$10,Parameters!$C$10,IF(F341&lt;=Parameters!$A$11,Parameters!$C$11,Parameters!$C$11+INT((F341-Parameters!$A$11)/Parameters!$A$12)*Parameters!$C$12))</f>
        <v>6.0000000000000001E-3</v>
      </c>
      <c r="M341" s="74">
        <f>VLOOKUP(G341,Parameters!$B$14:$C$15,2,0)</f>
        <v>0</v>
      </c>
      <c r="N341" s="72">
        <f t="shared" si="41"/>
        <v>0.10400000000000001</v>
      </c>
      <c r="P341" s="9">
        <f t="shared" si="42"/>
        <v>1144000</v>
      </c>
      <c r="Q341" s="10" t="str">
        <f>VLOOKUP(E341,Parameters!$B$51:$C$54,2,0)</f>
        <v>Secured</v>
      </c>
      <c r="R341" s="50">
        <f>VLOOKUP(C341,Parameters!$E$4:$G$47,IF(D341="M",2,3),0)</f>
        <v>3.577</v>
      </c>
      <c r="S341" s="11">
        <f t="shared" si="43"/>
        <v>39347</v>
      </c>
      <c r="T341" s="12">
        <f>VLOOKUP(S341,Parameters!$B$40:$C$44,2,1)</f>
        <v>0.375</v>
      </c>
      <c r="U341" s="52">
        <f t="shared" si="44"/>
        <v>14755.125</v>
      </c>
      <c r="V341" s="12">
        <f>LEFT(Parameters!$B$59,4)*VLOOKUP(Q341,Parameters!$B$61:$C$62,2,0)+MID(Parameters!$B$59,9,4)*ABS(H341)</f>
        <v>1.4602781009968254E-2</v>
      </c>
      <c r="W341" s="43">
        <f t="shared" si="45"/>
        <v>160630.59110965079</v>
      </c>
      <c r="Y341" s="74">
        <f>MAX(V341,IF(Q341="Unsecured",Parameters!$C$67,Parameters!$C$68))</f>
        <v>1.4999999999999999E-2</v>
      </c>
      <c r="Z341" s="43">
        <f t="shared" si="46"/>
        <v>165000</v>
      </c>
      <c r="AB341" s="74" t="str">
        <f t="shared" si="47"/>
        <v>OK</v>
      </c>
      <c r="AC341" s="43" t="str">
        <f t="shared" si="40"/>
        <v>OK</v>
      </c>
    </row>
    <row r="342" spans="2:29" x14ac:dyDescent="0.35">
      <c r="B342" s="15" t="str">
        <f>Revised_Data!B342</f>
        <v>SINGH</v>
      </c>
      <c r="C342" s="11">
        <f>Revised_Data!C342</f>
        <v>60</v>
      </c>
      <c r="D342" s="10" t="str">
        <f>Revised_Data!D342</f>
        <v>F</v>
      </c>
      <c r="E342" s="10" t="str">
        <f>Revised_Data!E342</f>
        <v>Home Loan</v>
      </c>
      <c r="F342" s="11">
        <f>Revised_Data!F342</f>
        <v>13000000</v>
      </c>
      <c r="G342" s="12" t="str">
        <f>Revised_Data!G342</f>
        <v>No</v>
      </c>
      <c r="H342" s="77">
        <f>Revised_Data!H342</f>
        <v>-2.0176095855051277</v>
      </c>
      <c r="J342" s="74">
        <f>Parameters!$C$3</f>
        <v>7.0000000000000007E-2</v>
      </c>
      <c r="K342" s="74">
        <f>VLOOKUP(E342,Parameters!$B$5:$C$8,2,0)</f>
        <v>0.04</v>
      </c>
      <c r="L342" s="74">
        <f>IF(F342&lt;=Parameters!$A$10,Parameters!$C$10,IF(F342&lt;=Parameters!$A$11,Parameters!$C$11,Parameters!$C$11+INT((F342-Parameters!$A$11)/Parameters!$A$12)*Parameters!$C$12))</f>
        <v>8.0000000000000002E-3</v>
      </c>
      <c r="M342" s="74">
        <f>VLOOKUP(G342,Parameters!$B$14:$C$15,2,0)</f>
        <v>0</v>
      </c>
      <c r="N342" s="72">
        <f t="shared" si="41"/>
        <v>0.10200000000000001</v>
      </c>
      <c r="P342" s="9">
        <f t="shared" si="42"/>
        <v>1326000</v>
      </c>
      <c r="Q342" s="10" t="str">
        <f>VLOOKUP(E342,Parameters!$B$51:$C$54,2,0)</f>
        <v>Secured</v>
      </c>
      <c r="R342" s="50">
        <f>VLOOKUP(C342,Parameters!$E$4:$G$47,IF(D342="M",2,3),0)</f>
        <v>7.88</v>
      </c>
      <c r="S342" s="11">
        <f t="shared" si="43"/>
        <v>102440</v>
      </c>
      <c r="T342" s="12">
        <f>VLOOKUP(S342,Parameters!$B$40:$C$44,2,1)</f>
        <v>0.32500000000000001</v>
      </c>
      <c r="U342" s="52">
        <f t="shared" si="44"/>
        <v>33293</v>
      </c>
      <c r="V342" s="12">
        <f>LEFT(Parameters!$B$59,4)*VLOOKUP(Q342,Parameters!$B$61:$C$62,2,0)+MID(Parameters!$B$59,9,4)*ABS(H342)</f>
        <v>3.017609585505128E-2</v>
      </c>
      <c r="W342" s="43">
        <f t="shared" si="45"/>
        <v>392289.24611566664</v>
      </c>
      <c r="Y342" s="74">
        <f>MAX(V342,IF(Q342="Unsecured",Parameters!$C$67,Parameters!$C$68))</f>
        <v>3.017609585505128E-2</v>
      </c>
      <c r="Z342" s="43">
        <f t="shared" si="46"/>
        <v>392289.24611566664</v>
      </c>
      <c r="AB342" s="74" t="str">
        <f t="shared" si="47"/>
        <v>OK</v>
      </c>
      <c r="AC342" s="43" t="str">
        <f t="shared" si="40"/>
        <v>OK</v>
      </c>
    </row>
    <row r="343" spans="2:29" x14ac:dyDescent="0.35">
      <c r="B343" s="15" t="str">
        <f>Revised_Data!B343</f>
        <v>SNYDER</v>
      </c>
      <c r="C343" s="11">
        <f>Revised_Data!C343</f>
        <v>36</v>
      </c>
      <c r="D343" s="10" t="str">
        <f>Revised_Data!D343</f>
        <v>M</v>
      </c>
      <c r="E343" s="10" t="str">
        <f>Revised_Data!E343</f>
        <v>Education Loan</v>
      </c>
      <c r="F343" s="11">
        <f>Revised_Data!F343</f>
        <v>14000000</v>
      </c>
      <c r="G343" s="12" t="str">
        <f>Revised_Data!G343</f>
        <v>No</v>
      </c>
      <c r="H343" s="77">
        <f>Revised_Data!H343</f>
        <v>-0.24497873345581792</v>
      </c>
      <c r="J343" s="74">
        <f>Parameters!$C$3</f>
        <v>7.0000000000000007E-2</v>
      </c>
      <c r="K343" s="74">
        <f>VLOOKUP(E343,Parameters!$B$5:$C$8,2,0)</f>
        <v>0.08</v>
      </c>
      <c r="L343" s="74">
        <f>IF(F343&lt;=Parameters!$A$10,Parameters!$C$10,IF(F343&lt;=Parameters!$A$11,Parameters!$C$11,Parameters!$C$11+INT((F343-Parameters!$A$11)/Parameters!$A$12)*Parameters!$C$12))</f>
        <v>9.0000000000000011E-3</v>
      </c>
      <c r="M343" s="74">
        <f>VLOOKUP(G343,Parameters!$B$14:$C$15,2,0)</f>
        <v>0</v>
      </c>
      <c r="N343" s="72">
        <f t="shared" si="41"/>
        <v>0.14100000000000001</v>
      </c>
      <c r="P343" s="9">
        <f t="shared" si="42"/>
        <v>1974000.0000000002</v>
      </c>
      <c r="Q343" s="10" t="str">
        <f>VLOOKUP(E343,Parameters!$B$51:$C$54,2,0)</f>
        <v>Unsecured</v>
      </c>
      <c r="R343" s="50">
        <f>VLOOKUP(C343,Parameters!$E$4:$G$47,IF(D343="M",2,3),0)</f>
        <v>4.6929999999999996</v>
      </c>
      <c r="S343" s="11">
        <f t="shared" si="43"/>
        <v>65701.999999999985</v>
      </c>
      <c r="T343" s="12">
        <f>VLOOKUP(S343,Parameters!$B$40:$C$44,2,1)</f>
        <v>0.35</v>
      </c>
      <c r="U343" s="52">
        <f t="shared" si="44"/>
        <v>22995.699999999993</v>
      </c>
      <c r="V343" s="12">
        <f>LEFT(Parameters!$B$59,4)*VLOOKUP(Q343,Parameters!$B$61:$C$62,2,0)+MID(Parameters!$B$59,9,4)*ABS(H343)</f>
        <v>2.2449787334558179E-2</v>
      </c>
      <c r="W343" s="43">
        <f t="shared" si="45"/>
        <v>314297.02268381452</v>
      </c>
      <c r="Y343" s="74">
        <f>MAX(V343,IF(Q343="Unsecured",Parameters!$C$67,Parameters!$C$68))</f>
        <v>0.03</v>
      </c>
      <c r="Z343" s="43">
        <f t="shared" si="46"/>
        <v>420000</v>
      </c>
      <c r="AB343" s="74" t="str">
        <f t="shared" si="47"/>
        <v>OK</v>
      </c>
      <c r="AC343" s="43" t="str">
        <f t="shared" si="40"/>
        <v>OK</v>
      </c>
    </row>
    <row r="344" spans="2:29" x14ac:dyDescent="0.35">
      <c r="B344" s="15" t="str">
        <f>Revised_Data!B344</f>
        <v>SOLIS</v>
      </c>
      <c r="C344" s="11">
        <f>Revised_Data!C344</f>
        <v>52</v>
      </c>
      <c r="D344" s="10" t="str">
        <f>Revised_Data!D344</f>
        <v>M</v>
      </c>
      <c r="E344" s="10" t="str">
        <f>Revised_Data!E344</f>
        <v>Education Loan</v>
      </c>
      <c r="F344" s="11">
        <f>Revised_Data!F344</f>
        <v>14000000</v>
      </c>
      <c r="G344" s="12" t="str">
        <f>Revised_Data!G344</f>
        <v>No</v>
      </c>
      <c r="H344" s="77">
        <f>Revised_Data!H344</f>
        <v>-0.29474485604980821</v>
      </c>
      <c r="J344" s="74">
        <f>Parameters!$C$3</f>
        <v>7.0000000000000007E-2</v>
      </c>
      <c r="K344" s="74">
        <f>VLOOKUP(E344,Parameters!$B$5:$C$8,2,0)</f>
        <v>0.08</v>
      </c>
      <c r="L344" s="74">
        <f>IF(F344&lt;=Parameters!$A$10,Parameters!$C$10,IF(F344&lt;=Parameters!$A$11,Parameters!$C$11,Parameters!$C$11+INT((F344-Parameters!$A$11)/Parameters!$A$12)*Parameters!$C$12))</f>
        <v>9.0000000000000011E-3</v>
      </c>
      <c r="M344" s="74">
        <f>VLOOKUP(G344,Parameters!$B$14:$C$15,2,0)</f>
        <v>0</v>
      </c>
      <c r="N344" s="72">
        <f t="shared" si="41"/>
        <v>0.14100000000000001</v>
      </c>
      <c r="P344" s="9">
        <f t="shared" si="42"/>
        <v>1974000.0000000002</v>
      </c>
      <c r="Q344" s="10" t="str">
        <f>VLOOKUP(E344,Parameters!$B$51:$C$54,2,0)</f>
        <v>Unsecured</v>
      </c>
      <c r="R344" s="50">
        <f>VLOOKUP(C344,Parameters!$E$4:$G$47,IF(D344="M",2,3),0)</f>
        <v>6.9649999999999999</v>
      </c>
      <c r="S344" s="11">
        <f t="shared" si="43"/>
        <v>97510</v>
      </c>
      <c r="T344" s="12">
        <f>VLOOKUP(S344,Parameters!$B$40:$C$44,2,1)</f>
        <v>0.32500000000000001</v>
      </c>
      <c r="U344" s="52">
        <f t="shared" si="44"/>
        <v>31690.75</v>
      </c>
      <c r="V344" s="12">
        <f>LEFT(Parameters!$B$59,4)*VLOOKUP(Q344,Parameters!$B$61:$C$62,2,0)+MID(Parameters!$B$59,9,4)*ABS(H344)</f>
        <v>2.2947448560498081E-2</v>
      </c>
      <c r="W344" s="43">
        <f t="shared" si="45"/>
        <v>321264.27984697314</v>
      </c>
      <c r="Y344" s="74">
        <f>MAX(V344,IF(Q344="Unsecured",Parameters!$C$67,Parameters!$C$68))</f>
        <v>0.03</v>
      </c>
      <c r="Z344" s="43">
        <f t="shared" si="46"/>
        <v>420000</v>
      </c>
      <c r="AB344" s="74" t="str">
        <f t="shared" si="47"/>
        <v>OK</v>
      </c>
      <c r="AC344" s="43" t="str">
        <f t="shared" si="40"/>
        <v>OK</v>
      </c>
    </row>
    <row r="345" spans="2:29" x14ac:dyDescent="0.35">
      <c r="B345" s="15" t="str">
        <f>Revised_Data!B345</f>
        <v>SOTO</v>
      </c>
      <c r="C345" s="11">
        <f>Revised_Data!C345</f>
        <v>37</v>
      </c>
      <c r="D345" s="10" t="str">
        <f>Revised_Data!D345</f>
        <v>F</v>
      </c>
      <c r="E345" s="10" t="str">
        <f>Revised_Data!E345</f>
        <v>Education Loan</v>
      </c>
      <c r="F345" s="11">
        <f>Revised_Data!F345</f>
        <v>13000000</v>
      </c>
      <c r="G345" s="12" t="str">
        <f>Revised_Data!G345</f>
        <v>No</v>
      </c>
      <c r="H345" s="77">
        <f>Revised_Data!H345</f>
        <v>0.36344113579221188</v>
      </c>
      <c r="J345" s="74">
        <f>Parameters!$C$3</f>
        <v>7.0000000000000007E-2</v>
      </c>
      <c r="K345" s="74">
        <f>VLOOKUP(E345,Parameters!$B$5:$C$8,2,0)</f>
        <v>0.08</v>
      </c>
      <c r="L345" s="74">
        <f>IF(F345&lt;=Parameters!$A$10,Parameters!$C$10,IF(F345&lt;=Parameters!$A$11,Parameters!$C$11,Parameters!$C$11+INT((F345-Parameters!$A$11)/Parameters!$A$12)*Parameters!$C$12))</f>
        <v>8.0000000000000002E-3</v>
      </c>
      <c r="M345" s="74">
        <f>VLOOKUP(G345,Parameters!$B$14:$C$15,2,0)</f>
        <v>0</v>
      </c>
      <c r="N345" s="72">
        <f t="shared" si="41"/>
        <v>0.14200000000000002</v>
      </c>
      <c r="P345" s="9">
        <f t="shared" si="42"/>
        <v>1846000.0000000002</v>
      </c>
      <c r="Q345" s="10" t="str">
        <f>VLOOKUP(E345,Parameters!$B$51:$C$54,2,0)</f>
        <v>Unsecured</v>
      </c>
      <c r="R345" s="50">
        <f>VLOOKUP(C345,Parameters!$E$4:$G$47,IF(D345="M",2,3),0)</f>
        <v>4.4669999999999996</v>
      </c>
      <c r="S345" s="11">
        <f t="shared" si="43"/>
        <v>58070.999999999993</v>
      </c>
      <c r="T345" s="12">
        <f>VLOOKUP(S345,Parameters!$B$40:$C$44,2,1)</f>
        <v>0.375</v>
      </c>
      <c r="U345" s="52">
        <f t="shared" si="44"/>
        <v>21776.624999999996</v>
      </c>
      <c r="V345" s="12">
        <f>LEFT(Parameters!$B$59,4)*VLOOKUP(Q345,Parameters!$B$61:$C$62,2,0)+MID(Parameters!$B$59,9,4)*ABS(H345)</f>
        <v>2.363441135792212E-2</v>
      </c>
      <c r="W345" s="43">
        <f t="shared" si="45"/>
        <v>307247.34765298758</v>
      </c>
      <c r="Y345" s="74">
        <f>MAX(V345,IF(Q345="Unsecured",Parameters!$C$67,Parameters!$C$68))</f>
        <v>0.03</v>
      </c>
      <c r="Z345" s="43">
        <f t="shared" si="46"/>
        <v>390000</v>
      </c>
      <c r="AB345" s="74" t="str">
        <f t="shared" si="47"/>
        <v>OK</v>
      </c>
      <c r="AC345" s="43" t="str">
        <f t="shared" si="40"/>
        <v>OK</v>
      </c>
    </row>
    <row r="346" spans="2:29" x14ac:dyDescent="0.35">
      <c r="B346" s="15" t="str">
        <f>Revised_Data!B346</f>
        <v>SPENCER</v>
      </c>
      <c r="C346" s="11">
        <f>Revised_Data!C346</f>
        <v>45</v>
      </c>
      <c r="D346" s="10" t="str">
        <f>Revised_Data!D346</f>
        <v>M</v>
      </c>
      <c r="E346" s="10" t="str">
        <f>Revised_Data!E346</f>
        <v>Education Loan</v>
      </c>
      <c r="F346" s="11">
        <f>Revised_Data!F346</f>
        <v>11000000</v>
      </c>
      <c r="G346" s="12" t="str">
        <f>Revised_Data!G346</f>
        <v>No</v>
      </c>
      <c r="H346" s="77">
        <f>Revised_Data!H346</f>
        <v>1.4544171986280277</v>
      </c>
      <c r="J346" s="74">
        <f>Parameters!$C$3</f>
        <v>7.0000000000000007E-2</v>
      </c>
      <c r="K346" s="74">
        <f>VLOOKUP(E346,Parameters!$B$5:$C$8,2,0)</f>
        <v>0.08</v>
      </c>
      <c r="L346" s="74">
        <f>IF(F346&lt;=Parameters!$A$10,Parameters!$C$10,IF(F346&lt;=Parameters!$A$11,Parameters!$C$11,Parameters!$C$11+INT((F346-Parameters!$A$11)/Parameters!$A$12)*Parameters!$C$12))</f>
        <v>6.0000000000000001E-3</v>
      </c>
      <c r="M346" s="74">
        <f>VLOOKUP(G346,Parameters!$B$14:$C$15,2,0)</f>
        <v>0</v>
      </c>
      <c r="N346" s="72">
        <f t="shared" si="41"/>
        <v>0.14400000000000002</v>
      </c>
      <c r="P346" s="9">
        <f t="shared" si="42"/>
        <v>1584000.0000000002</v>
      </c>
      <c r="Q346" s="10" t="str">
        <f>VLOOKUP(E346,Parameters!$B$51:$C$54,2,0)</f>
        <v>Unsecured</v>
      </c>
      <c r="R346" s="50">
        <f>VLOOKUP(C346,Parameters!$E$4:$G$47,IF(D346="M",2,3),0)</f>
        <v>5.859</v>
      </c>
      <c r="S346" s="11">
        <f t="shared" si="43"/>
        <v>64449</v>
      </c>
      <c r="T346" s="12">
        <f>VLOOKUP(S346,Parameters!$B$40:$C$44,2,1)</f>
        <v>0.35</v>
      </c>
      <c r="U346" s="52">
        <f t="shared" si="44"/>
        <v>22557.149999999998</v>
      </c>
      <c r="V346" s="12">
        <f>LEFT(Parameters!$B$59,4)*VLOOKUP(Q346,Parameters!$B$61:$C$62,2,0)+MID(Parameters!$B$59,9,4)*ABS(H346)</f>
        <v>3.4544171986280278E-2</v>
      </c>
      <c r="W346" s="43">
        <f t="shared" si="45"/>
        <v>379985.89184908307</v>
      </c>
      <c r="Y346" s="74">
        <f>MAX(V346,IF(Q346="Unsecured",Parameters!$C$67,Parameters!$C$68))</f>
        <v>3.4544171986280278E-2</v>
      </c>
      <c r="Z346" s="43">
        <f t="shared" si="46"/>
        <v>379985.89184908307</v>
      </c>
      <c r="AB346" s="74" t="str">
        <f t="shared" si="47"/>
        <v>OK</v>
      </c>
      <c r="AC346" s="43" t="str">
        <f t="shared" si="40"/>
        <v>OK</v>
      </c>
    </row>
    <row r="347" spans="2:29" x14ac:dyDescent="0.35">
      <c r="B347" s="15" t="str">
        <f>Revised_Data!B347</f>
        <v>STANLEY</v>
      </c>
      <c r="C347" s="11">
        <f>Revised_Data!C347</f>
        <v>18</v>
      </c>
      <c r="D347" s="10" t="str">
        <f>Revised_Data!D347</f>
        <v>M</v>
      </c>
      <c r="E347" s="10" t="str">
        <f>Revised_Data!E347</f>
        <v>Vehicle Loan</v>
      </c>
      <c r="F347" s="11">
        <f>Revised_Data!F347</f>
        <v>13000000</v>
      </c>
      <c r="G347" s="12" t="str">
        <f>Revised_Data!G347</f>
        <v>No</v>
      </c>
      <c r="H347" s="77">
        <f>Revised_Data!H347</f>
        <v>0.32002504385406272</v>
      </c>
      <c r="J347" s="74">
        <f>Parameters!$C$3</f>
        <v>7.0000000000000007E-2</v>
      </c>
      <c r="K347" s="74">
        <f>VLOOKUP(E347,Parameters!$B$5:$C$8,2,0)</f>
        <v>0.06</v>
      </c>
      <c r="L347" s="74">
        <f>IF(F347&lt;=Parameters!$A$10,Parameters!$C$10,IF(F347&lt;=Parameters!$A$11,Parameters!$C$11,Parameters!$C$11+INT((F347-Parameters!$A$11)/Parameters!$A$12)*Parameters!$C$12))</f>
        <v>8.0000000000000002E-3</v>
      </c>
      <c r="M347" s="74">
        <f>VLOOKUP(G347,Parameters!$B$14:$C$15,2,0)</f>
        <v>0</v>
      </c>
      <c r="N347" s="72">
        <f t="shared" si="41"/>
        <v>0.122</v>
      </c>
      <c r="P347" s="9">
        <f t="shared" si="42"/>
        <v>1586000</v>
      </c>
      <c r="Q347" s="10" t="str">
        <f>VLOOKUP(E347,Parameters!$B$51:$C$54,2,0)</f>
        <v>Secured</v>
      </c>
      <c r="R347" s="50">
        <f>VLOOKUP(C347,Parameters!$E$4:$G$47,IF(D347="M",2,3),0)</f>
        <v>3.01</v>
      </c>
      <c r="S347" s="11">
        <f t="shared" si="43"/>
        <v>39130</v>
      </c>
      <c r="T347" s="12">
        <f>VLOOKUP(S347,Parameters!$B$40:$C$44,2,1)</f>
        <v>0.375</v>
      </c>
      <c r="U347" s="52">
        <f t="shared" si="44"/>
        <v>14673.75</v>
      </c>
      <c r="V347" s="12">
        <f>LEFT(Parameters!$B$59,4)*VLOOKUP(Q347,Parameters!$B$61:$C$62,2,0)+MID(Parameters!$B$59,9,4)*ABS(H347)</f>
        <v>1.3200250438540628E-2</v>
      </c>
      <c r="W347" s="43">
        <f t="shared" si="45"/>
        <v>171603.25570102816</v>
      </c>
      <c r="Y347" s="74">
        <f>MAX(V347,IF(Q347="Unsecured",Parameters!$C$67,Parameters!$C$68))</f>
        <v>1.4999999999999999E-2</v>
      </c>
      <c r="Z347" s="43">
        <f t="shared" si="46"/>
        <v>195000</v>
      </c>
      <c r="AB347" s="74" t="str">
        <f t="shared" si="47"/>
        <v>OK</v>
      </c>
      <c r="AC347" s="43" t="str">
        <f t="shared" si="40"/>
        <v>OK</v>
      </c>
    </row>
    <row r="348" spans="2:29" x14ac:dyDescent="0.35">
      <c r="B348" s="15" t="str">
        <f>Revised_Data!B348</f>
        <v>STEELE</v>
      </c>
      <c r="C348" s="11">
        <f>Revised_Data!C348</f>
        <v>54</v>
      </c>
      <c r="D348" s="10" t="str">
        <f>Revised_Data!D348</f>
        <v>F</v>
      </c>
      <c r="E348" s="10" t="str">
        <f>Revised_Data!E348</f>
        <v>Home Loan</v>
      </c>
      <c r="F348" s="11">
        <f>Revised_Data!F348</f>
        <v>13000000</v>
      </c>
      <c r="G348" s="12" t="str">
        <f>Revised_Data!G348</f>
        <v>No</v>
      </c>
      <c r="H348" s="77">
        <f>Revised_Data!H348</f>
        <v>-0.85053574987058767</v>
      </c>
      <c r="J348" s="74">
        <f>Parameters!$C$3</f>
        <v>7.0000000000000007E-2</v>
      </c>
      <c r="K348" s="74">
        <f>VLOOKUP(E348,Parameters!$B$5:$C$8,2,0)</f>
        <v>0.04</v>
      </c>
      <c r="L348" s="74">
        <f>IF(F348&lt;=Parameters!$A$10,Parameters!$C$10,IF(F348&lt;=Parameters!$A$11,Parameters!$C$11,Parameters!$C$11+INT((F348-Parameters!$A$11)/Parameters!$A$12)*Parameters!$C$12))</f>
        <v>8.0000000000000002E-3</v>
      </c>
      <c r="M348" s="74">
        <f>VLOOKUP(G348,Parameters!$B$14:$C$15,2,0)</f>
        <v>0</v>
      </c>
      <c r="N348" s="72">
        <f t="shared" si="41"/>
        <v>0.10200000000000001</v>
      </c>
      <c r="P348" s="9">
        <f t="shared" si="42"/>
        <v>1326000</v>
      </c>
      <c r="Q348" s="10" t="str">
        <f>VLOOKUP(E348,Parameters!$B$51:$C$54,2,0)</f>
        <v>Secured</v>
      </c>
      <c r="R348" s="50">
        <f>VLOOKUP(C348,Parameters!$E$4:$G$47,IF(D348="M",2,3),0)</f>
        <v>6.7949999999999999</v>
      </c>
      <c r="S348" s="11">
        <f t="shared" si="43"/>
        <v>88335</v>
      </c>
      <c r="T348" s="12">
        <f>VLOOKUP(S348,Parameters!$B$40:$C$44,2,1)</f>
        <v>0.35</v>
      </c>
      <c r="U348" s="52">
        <f t="shared" si="44"/>
        <v>30917.249999999996</v>
      </c>
      <c r="V348" s="12">
        <f>LEFT(Parameters!$B$59,4)*VLOOKUP(Q348,Parameters!$B$61:$C$62,2,0)+MID(Parameters!$B$59,9,4)*ABS(H348)</f>
        <v>1.8505357498705875E-2</v>
      </c>
      <c r="W348" s="43">
        <f t="shared" si="45"/>
        <v>240569.64748317638</v>
      </c>
      <c r="Y348" s="74">
        <f>MAX(V348,IF(Q348="Unsecured",Parameters!$C$67,Parameters!$C$68))</f>
        <v>1.8505357498705875E-2</v>
      </c>
      <c r="Z348" s="43">
        <f t="shared" si="46"/>
        <v>240569.64748317638</v>
      </c>
      <c r="AB348" s="74" t="str">
        <f t="shared" si="47"/>
        <v>OK</v>
      </c>
      <c r="AC348" s="43" t="str">
        <f t="shared" si="40"/>
        <v>OK</v>
      </c>
    </row>
    <row r="349" spans="2:29" x14ac:dyDescent="0.35">
      <c r="B349" s="15" t="str">
        <f>Revised_Data!B349</f>
        <v>STEPHENS</v>
      </c>
      <c r="C349" s="11">
        <f>Revised_Data!C349</f>
        <v>56</v>
      </c>
      <c r="D349" s="10" t="str">
        <f>Revised_Data!D349</f>
        <v>M</v>
      </c>
      <c r="E349" s="10" t="str">
        <f>Revised_Data!E349</f>
        <v>Personal Loan</v>
      </c>
      <c r="F349" s="11">
        <f>Revised_Data!F349</f>
        <v>12000000</v>
      </c>
      <c r="G349" s="12" t="str">
        <f>Revised_Data!G349</f>
        <v>No</v>
      </c>
      <c r="H349" s="77">
        <f>Revised_Data!H349</f>
        <v>0.45452430497106366</v>
      </c>
      <c r="J349" s="74">
        <f>Parameters!$C$3</f>
        <v>7.0000000000000007E-2</v>
      </c>
      <c r="K349" s="74">
        <f>VLOOKUP(E349,Parameters!$B$5:$C$8,2,0)</f>
        <v>0.1</v>
      </c>
      <c r="L349" s="74">
        <f>IF(F349&lt;=Parameters!$A$10,Parameters!$C$10,IF(F349&lt;=Parameters!$A$11,Parameters!$C$11,Parameters!$C$11+INT((F349-Parameters!$A$11)/Parameters!$A$12)*Parameters!$C$12))</f>
        <v>7.0000000000000001E-3</v>
      </c>
      <c r="M349" s="74">
        <f>VLOOKUP(G349,Parameters!$B$14:$C$15,2,0)</f>
        <v>0</v>
      </c>
      <c r="N349" s="72">
        <f t="shared" si="41"/>
        <v>0.16300000000000001</v>
      </c>
      <c r="P349" s="9">
        <f t="shared" si="42"/>
        <v>1956000</v>
      </c>
      <c r="Q349" s="10" t="str">
        <f>VLOOKUP(E349,Parameters!$B$51:$C$54,2,0)</f>
        <v>Unsecured</v>
      </c>
      <c r="R349" s="50">
        <f>VLOOKUP(C349,Parameters!$E$4:$G$47,IF(D349="M",2,3),0)</f>
        <v>7.6899999999999995</v>
      </c>
      <c r="S349" s="11">
        <f t="shared" si="43"/>
        <v>92280</v>
      </c>
      <c r="T349" s="12">
        <f>VLOOKUP(S349,Parameters!$B$40:$C$44,2,1)</f>
        <v>0.32500000000000001</v>
      </c>
      <c r="U349" s="52">
        <f t="shared" si="44"/>
        <v>29991</v>
      </c>
      <c r="V349" s="12">
        <f>LEFT(Parameters!$B$59,4)*VLOOKUP(Q349,Parameters!$B$61:$C$62,2,0)+MID(Parameters!$B$59,9,4)*ABS(H349)</f>
        <v>2.4545243049710636E-2</v>
      </c>
      <c r="W349" s="43">
        <f t="shared" si="45"/>
        <v>294542.91659652762</v>
      </c>
      <c r="Y349" s="74">
        <f>MAX(V349,IF(Q349="Unsecured",Parameters!$C$67,Parameters!$C$68))</f>
        <v>0.03</v>
      </c>
      <c r="Z349" s="43">
        <f t="shared" si="46"/>
        <v>360000</v>
      </c>
      <c r="AB349" s="74" t="str">
        <f t="shared" si="47"/>
        <v>OK</v>
      </c>
      <c r="AC349" s="43" t="str">
        <f t="shared" si="40"/>
        <v>OK</v>
      </c>
    </row>
    <row r="350" spans="2:29" x14ac:dyDescent="0.35">
      <c r="B350" s="15" t="str">
        <f>Revised_Data!B350</f>
        <v>STEVENS</v>
      </c>
      <c r="C350" s="11">
        <f>Revised_Data!C350</f>
        <v>44</v>
      </c>
      <c r="D350" s="10" t="str">
        <f>Revised_Data!D350</f>
        <v>M</v>
      </c>
      <c r="E350" s="10" t="str">
        <f>Revised_Data!E350</f>
        <v>Personal Loan</v>
      </c>
      <c r="F350" s="11">
        <f>Revised_Data!F350</f>
        <v>12000000</v>
      </c>
      <c r="G350" s="12" t="str">
        <f>Revised_Data!G350</f>
        <v>No</v>
      </c>
      <c r="H350" s="77">
        <f>Revised_Data!H350</f>
        <v>-1.7415382863962139</v>
      </c>
      <c r="J350" s="74">
        <f>Parameters!$C$3</f>
        <v>7.0000000000000007E-2</v>
      </c>
      <c r="K350" s="74">
        <f>VLOOKUP(E350,Parameters!$B$5:$C$8,2,0)</f>
        <v>0.1</v>
      </c>
      <c r="L350" s="74">
        <f>IF(F350&lt;=Parameters!$A$10,Parameters!$C$10,IF(F350&lt;=Parameters!$A$11,Parameters!$C$11,Parameters!$C$11+INT((F350-Parameters!$A$11)/Parameters!$A$12)*Parameters!$C$12))</f>
        <v>7.0000000000000001E-3</v>
      </c>
      <c r="M350" s="74">
        <f>VLOOKUP(G350,Parameters!$B$14:$C$15,2,0)</f>
        <v>0</v>
      </c>
      <c r="N350" s="72">
        <f t="shared" si="41"/>
        <v>0.16300000000000001</v>
      </c>
      <c r="P350" s="9">
        <f t="shared" si="42"/>
        <v>1956000</v>
      </c>
      <c r="Q350" s="10" t="str">
        <f>VLOOKUP(E350,Parameters!$B$51:$C$54,2,0)</f>
        <v>Unsecured</v>
      </c>
      <c r="R350" s="50">
        <f>VLOOKUP(C350,Parameters!$E$4:$G$47,IF(D350="M",2,3),0)</f>
        <v>5.7160000000000002</v>
      </c>
      <c r="S350" s="11">
        <f t="shared" si="43"/>
        <v>68592</v>
      </c>
      <c r="T350" s="12">
        <f>VLOOKUP(S350,Parameters!$B$40:$C$44,2,1)</f>
        <v>0.35</v>
      </c>
      <c r="U350" s="52">
        <f t="shared" si="44"/>
        <v>24007.199999999997</v>
      </c>
      <c r="V350" s="12">
        <f>LEFT(Parameters!$B$59,4)*VLOOKUP(Q350,Parameters!$B$61:$C$62,2,0)+MID(Parameters!$B$59,9,4)*ABS(H350)</f>
        <v>3.7415382863962135E-2</v>
      </c>
      <c r="W350" s="43">
        <f t="shared" si="45"/>
        <v>448984.59436754562</v>
      </c>
      <c r="Y350" s="74">
        <f>MAX(V350,IF(Q350="Unsecured",Parameters!$C$67,Parameters!$C$68))</f>
        <v>3.7415382863962135E-2</v>
      </c>
      <c r="Z350" s="43">
        <f t="shared" si="46"/>
        <v>448984.59436754562</v>
      </c>
      <c r="AB350" s="74" t="str">
        <f t="shared" si="47"/>
        <v>OK</v>
      </c>
      <c r="AC350" s="43" t="str">
        <f t="shared" si="40"/>
        <v>OK</v>
      </c>
    </row>
    <row r="351" spans="2:29" x14ac:dyDescent="0.35">
      <c r="B351" s="15" t="str">
        <f>Revised_Data!B351</f>
        <v>STEWART</v>
      </c>
      <c r="C351" s="11">
        <f>Revised_Data!C351</f>
        <v>54</v>
      </c>
      <c r="D351" s="10" t="str">
        <f>Revised_Data!D351</f>
        <v>M</v>
      </c>
      <c r="E351" s="10" t="str">
        <f>Revised_Data!E351</f>
        <v>Personal Loan</v>
      </c>
      <c r="F351" s="11">
        <f>Revised_Data!F351</f>
        <v>11000000</v>
      </c>
      <c r="G351" s="12" t="str">
        <f>Revised_Data!G351</f>
        <v>No</v>
      </c>
      <c r="H351" s="77">
        <f>Revised_Data!H351</f>
        <v>0.25402490668217281</v>
      </c>
      <c r="J351" s="74">
        <f>Parameters!$C$3</f>
        <v>7.0000000000000007E-2</v>
      </c>
      <c r="K351" s="74">
        <f>VLOOKUP(E351,Parameters!$B$5:$C$8,2,0)</f>
        <v>0.1</v>
      </c>
      <c r="L351" s="74">
        <f>IF(F351&lt;=Parameters!$A$10,Parameters!$C$10,IF(F351&lt;=Parameters!$A$11,Parameters!$C$11,Parameters!$C$11+INT((F351-Parameters!$A$11)/Parameters!$A$12)*Parameters!$C$12))</f>
        <v>6.0000000000000001E-3</v>
      </c>
      <c r="M351" s="74">
        <f>VLOOKUP(G351,Parameters!$B$14:$C$15,2,0)</f>
        <v>0</v>
      </c>
      <c r="N351" s="72">
        <f t="shared" si="41"/>
        <v>0.16400000000000001</v>
      </c>
      <c r="P351" s="9">
        <f t="shared" si="42"/>
        <v>1804000</v>
      </c>
      <c r="Q351" s="10" t="str">
        <f>VLOOKUP(E351,Parameters!$B$51:$C$54,2,0)</f>
        <v>Unsecured</v>
      </c>
      <c r="R351" s="50">
        <f>VLOOKUP(C351,Parameters!$E$4:$G$47,IF(D351="M",2,3),0)</f>
        <v>7.3170000000000002</v>
      </c>
      <c r="S351" s="11">
        <f t="shared" si="43"/>
        <v>80487</v>
      </c>
      <c r="T351" s="12">
        <f>VLOOKUP(S351,Parameters!$B$40:$C$44,2,1)</f>
        <v>0.35</v>
      </c>
      <c r="U351" s="52">
        <f t="shared" si="44"/>
        <v>28170.449999999997</v>
      </c>
      <c r="V351" s="12">
        <f>LEFT(Parameters!$B$59,4)*VLOOKUP(Q351,Parameters!$B$61:$C$62,2,0)+MID(Parameters!$B$59,9,4)*ABS(H351)</f>
        <v>2.2540249066821727E-2</v>
      </c>
      <c r="W351" s="43">
        <f t="shared" si="45"/>
        <v>247942.73973503901</v>
      </c>
      <c r="Y351" s="74">
        <f>MAX(V351,IF(Q351="Unsecured",Parameters!$C$67,Parameters!$C$68))</f>
        <v>0.03</v>
      </c>
      <c r="Z351" s="43">
        <f t="shared" si="46"/>
        <v>330000</v>
      </c>
      <c r="AB351" s="74" t="str">
        <f t="shared" si="47"/>
        <v>OK</v>
      </c>
      <c r="AC351" s="43" t="str">
        <f t="shared" si="40"/>
        <v>OK</v>
      </c>
    </row>
    <row r="352" spans="2:29" x14ac:dyDescent="0.35">
      <c r="B352" s="15" t="str">
        <f>Revised_Data!B352</f>
        <v>STONE</v>
      </c>
      <c r="C352" s="11">
        <f>Revised_Data!C352</f>
        <v>51</v>
      </c>
      <c r="D352" s="10" t="str">
        <f>Revised_Data!D352</f>
        <v>M</v>
      </c>
      <c r="E352" s="10" t="str">
        <f>Revised_Data!E352</f>
        <v>Education Loan</v>
      </c>
      <c r="F352" s="11">
        <f>Revised_Data!F352</f>
        <v>14000000</v>
      </c>
      <c r="G352" s="12" t="str">
        <f>Revised_Data!G352</f>
        <v>No</v>
      </c>
      <c r="H352" s="77">
        <f>Revised_Data!H352</f>
        <v>0.14459251929621927</v>
      </c>
      <c r="J352" s="74">
        <f>Parameters!$C$3</f>
        <v>7.0000000000000007E-2</v>
      </c>
      <c r="K352" s="74">
        <f>VLOOKUP(E352,Parameters!$B$5:$C$8,2,0)</f>
        <v>0.08</v>
      </c>
      <c r="L352" s="74">
        <f>IF(F352&lt;=Parameters!$A$10,Parameters!$C$10,IF(F352&lt;=Parameters!$A$11,Parameters!$C$11,Parameters!$C$11+INT((F352-Parameters!$A$11)/Parameters!$A$12)*Parameters!$C$12))</f>
        <v>9.0000000000000011E-3</v>
      </c>
      <c r="M352" s="74">
        <f>VLOOKUP(G352,Parameters!$B$14:$C$15,2,0)</f>
        <v>0</v>
      </c>
      <c r="N352" s="72">
        <f t="shared" si="41"/>
        <v>0.14100000000000001</v>
      </c>
      <c r="P352" s="9">
        <f t="shared" si="42"/>
        <v>1974000.0000000002</v>
      </c>
      <c r="Q352" s="10" t="str">
        <f>VLOOKUP(E352,Parameters!$B$51:$C$54,2,0)</f>
        <v>Unsecured</v>
      </c>
      <c r="R352" s="50">
        <f>VLOOKUP(C352,Parameters!$E$4:$G$47,IF(D352="M",2,3),0)</f>
        <v>6.7949999999999999</v>
      </c>
      <c r="S352" s="11">
        <f t="shared" si="43"/>
        <v>95130</v>
      </c>
      <c r="T352" s="12">
        <f>VLOOKUP(S352,Parameters!$B$40:$C$44,2,1)</f>
        <v>0.32500000000000001</v>
      </c>
      <c r="U352" s="52">
        <f t="shared" si="44"/>
        <v>30917.25</v>
      </c>
      <c r="V352" s="12">
        <f>LEFT(Parameters!$B$59,4)*VLOOKUP(Q352,Parameters!$B$61:$C$62,2,0)+MID(Parameters!$B$59,9,4)*ABS(H352)</f>
        <v>2.1445925192962192E-2</v>
      </c>
      <c r="W352" s="43">
        <f t="shared" si="45"/>
        <v>300242.9527014707</v>
      </c>
      <c r="Y352" s="74">
        <f>MAX(V352,IF(Q352="Unsecured",Parameters!$C$67,Parameters!$C$68))</f>
        <v>0.03</v>
      </c>
      <c r="Z352" s="43">
        <f t="shared" si="46"/>
        <v>420000</v>
      </c>
      <c r="AB352" s="74" t="str">
        <f t="shared" si="47"/>
        <v>OK</v>
      </c>
      <c r="AC352" s="43" t="str">
        <f t="shared" si="40"/>
        <v>OK</v>
      </c>
    </row>
    <row r="353" spans="2:29" x14ac:dyDescent="0.35">
      <c r="B353" s="15" t="str">
        <f>Revised_Data!B353</f>
        <v>SULLIVAN</v>
      </c>
      <c r="C353" s="11">
        <f>Revised_Data!C353</f>
        <v>29</v>
      </c>
      <c r="D353" s="10" t="str">
        <f>Revised_Data!D353</f>
        <v>M</v>
      </c>
      <c r="E353" s="10" t="str">
        <f>Revised_Data!E353</f>
        <v>Home Loan</v>
      </c>
      <c r="F353" s="11">
        <f>Revised_Data!F353</f>
        <v>13000000</v>
      </c>
      <c r="G353" s="12" t="str">
        <f>Revised_Data!G353</f>
        <v>No</v>
      </c>
      <c r="H353" s="77">
        <f>Revised_Data!H353</f>
        <v>0.2512804347438311</v>
      </c>
      <c r="J353" s="74">
        <f>Parameters!$C$3</f>
        <v>7.0000000000000007E-2</v>
      </c>
      <c r="K353" s="74">
        <f>VLOOKUP(E353,Parameters!$B$5:$C$8,2,0)</f>
        <v>0.04</v>
      </c>
      <c r="L353" s="74">
        <f>IF(F353&lt;=Parameters!$A$10,Parameters!$C$10,IF(F353&lt;=Parameters!$A$11,Parameters!$C$11,Parameters!$C$11+INT((F353-Parameters!$A$11)/Parameters!$A$12)*Parameters!$C$12))</f>
        <v>8.0000000000000002E-3</v>
      </c>
      <c r="M353" s="74">
        <f>VLOOKUP(G353,Parameters!$B$14:$C$15,2,0)</f>
        <v>0</v>
      </c>
      <c r="N353" s="72">
        <f t="shared" si="41"/>
        <v>0.10200000000000001</v>
      </c>
      <c r="P353" s="9">
        <f t="shared" si="42"/>
        <v>1326000</v>
      </c>
      <c r="Q353" s="10" t="str">
        <f>VLOOKUP(E353,Parameters!$B$51:$C$54,2,0)</f>
        <v>Secured</v>
      </c>
      <c r="R353" s="50">
        <f>VLOOKUP(C353,Parameters!$E$4:$G$47,IF(D353="M",2,3),0)</f>
        <v>3.948</v>
      </c>
      <c r="S353" s="11">
        <f t="shared" si="43"/>
        <v>51324</v>
      </c>
      <c r="T353" s="12">
        <f>VLOOKUP(S353,Parameters!$B$40:$C$44,2,1)</f>
        <v>0.375</v>
      </c>
      <c r="U353" s="52">
        <f t="shared" si="44"/>
        <v>19246.5</v>
      </c>
      <c r="V353" s="12">
        <f>LEFT(Parameters!$B$59,4)*VLOOKUP(Q353,Parameters!$B$61:$C$62,2,0)+MID(Parameters!$B$59,9,4)*ABS(H353)</f>
        <v>1.2512804347438311E-2</v>
      </c>
      <c r="W353" s="43">
        <f t="shared" si="45"/>
        <v>162666.45651669806</v>
      </c>
      <c r="Y353" s="74">
        <f>MAX(V353,IF(Q353="Unsecured",Parameters!$C$67,Parameters!$C$68))</f>
        <v>1.4999999999999999E-2</v>
      </c>
      <c r="Z353" s="43">
        <f t="shared" si="46"/>
        <v>195000</v>
      </c>
      <c r="AB353" s="74" t="str">
        <f t="shared" si="47"/>
        <v>OK</v>
      </c>
      <c r="AC353" s="43" t="str">
        <f t="shared" si="40"/>
        <v>OK</v>
      </c>
    </row>
    <row r="354" spans="2:29" x14ac:dyDescent="0.35">
      <c r="B354" s="15" t="str">
        <f>Revised_Data!B354</f>
        <v>SUTTON</v>
      </c>
      <c r="C354" s="11">
        <f>Revised_Data!C354</f>
        <v>51</v>
      </c>
      <c r="D354" s="10" t="str">
        <f>Revised_Data!D354</f>
        <v>F</v>
      </c>
      <c r="E354" s="10" t="str">
        <f>Revised_Data!E354</f>
        <v>Vehicle Loan</v>
      </c>
      <c r="F354" s="11">
        <f>Revised_Data!F354</f>
        <v>14000000</v>
      </c>
      <c r="G354" s="12" t="str">
        <f>Revised_Data!G354</f>
        <v>No</v>
      </c>
      <c r="H354" s="77">
        <f>Revised_Data!H354</f>
        <v>0.62541341552353524</v>
      </c>
      <c r="J354" s="74">
        <f>Parameters!$C$3</f>
        <v>7.0000000000000007E-2</v>
      </c>
      <c r="K354" s="74">
        <f>VLOOKUP(E354,Parameters!$B$5:$C$8,2,0)</f>
        <v>0.06</v>
      </c>
      <c r="L354" s="74">
        <f>IF(F354&lt;=Parameters!$A$10,Parameters!$C$10,IF(F354&lt;=Parameters!$A$11,Parameters!$C$11,Parameters!$C$11+INT((F354-Parameters!$A$11)/Parameters!$A$12)*Parameters!$C$12))</f>
        <v>9.0000000000000011E-3</v>
      </c>
      <c r="M354" s="74">
        <f>VLOOKUP(G354,Parameters!$B$14:$C$15,2,0)</f>
        <v>0</v>
      </c>
      <c r="N354" s="72">
        <f t="shared" si="41"/>
        <v>0.121</v>
      </c>
      <c r="P354" s="9">
        <f t="shared" si="42"/>
        <v>1694000</v>
      </c>
      <c r="Q354" s="10" t="str">
        <f>VLOOKUP(E354,Parameters!$B$51:$C$54,2,0)</f>
        <v>Secured</v>
      </c>
      <c r="R354" s="50">
        <f>VLOOKUP(C354,Parameters!$E$4:$G$47,IF(D354="M",2,3),0)</f>
        <v>6.3090000000000002</v>
      </c>
      <c r="S354" s="11">
        <f t="shared" si="43"/>
        <v>88326</v>
      </c>
      <c r="T354" s="12">
        <f>VLOOKUP(S354,Parameters!$B$40:$C$44,2,1)</f>
        <v>0.35</v>
      </c>
      <c r="U354" s="52">
        <f t="shared" si="44"/>
        <v>30914.1</v>
      </c>
      <c r="V354" s="12">
        <f>LEFT(Parameters!$B$59,4)*VLOOKUP(Q354,Parameters!$B$61:$C$62,2,0)+MID(Parameters!$B$59,9,4)*ABS(H354)</f>
        <v>1.6254134155235352E-2</v>
      </c>
      <c r="W354" s="43">
        <f t="shared" si="45"/>
        <v>227557.87817329494</v>
      </c>
      <c r="Y354" s="74">
        <f>MAX(V354,IF(Q354="Unsecured",Parameters!$C$67,Parameters!$C$68))</f>
        <v>1.6254134155235352E-2</v>
      </c>
      <c r="Z354" s="43">
        <f t="shared" si="46"/>
        <v>227557.87817329494</v>
      </c>
      <c r="AB354" s="74" t="str">
        <f t="shared" si="47"/>
        <v>OK</v>
      </c>
      <c r="AC354" s="43" t="str">
        <f t="shared" si="40"/>
        <v>OK</v>
      </c>
    </row>
    <row r="355" spans="2:29" x14ac:dyDescent="0.35">
      <c r="B355" s="15" t="str">
        <f>Revised_Data!B355</f>
        <v>TAYLOR</v>
      </c>
      <c r="C355" s="11">
        <f>Revised_Data!C355</f>
        <v>24</v>
      </c>
      <c r="D355" s="10" t="str">
        <f>Revised_Data!D355</f>
        <v>M</v>
      </c>
      <c r="E355" s="10" t="str">
        <f>Revised_Data!E355</f>
        <v>Home Loan</v>
      </c>
      <c r="F355" s="11">
        <f>Revised_Data!F355</f>
        <v>14000000</v>
      </c>
      <c r="G355" s="12" t="str">
        <f>Revised_Data!G355</f>
        <v>No</v>
      </c>
      <c r="H355" s="77">
        <f>Revised_Data!H355</f>
        <v>2.0516733288693061</v>
      </c>
      <c r="J355" s="74">
        <f>Parameters!$C$3</f>
        <v>7.0000000000000007E-2</v>
      </c>
      <c r="K355" s="74">
        <f>VLOOKUP(E355,Parameters!$B$5:$C$8,2,0)</f>
        <v>0.04</v>
      </c>
      <c r="L355" s="74">
        <f>IF(F355&lt;=Parameters!$A$10,Parameters!$C$10,IF(F355&lt;=Parameters!$A$11,Parameters!$C$11,Parameters!$C$11+INT((F355-Parameters!$A$11)/Parameters!$A$12)*Parameters!$C$12))</f>
        <v>9.0000000000000011E-3</v>
      </c>
      <c r="M355" s="74">
        <f>VLOOKUP(G355,Parameters!$B$14:$C$15,2,0)</f>
        <v>0</v>
      </c>
      <c r="N355" s="72">
        <f t="shared" si="41"/>
        <v>0.10100000000000001</v>
      </c>
      <c r="P355" s="9">
        <f t="shared" si="42"/>
        <v>1414000</v>
      </c>
      <c r="Q355" s="10" t="str">
        <f>VLOOKUP(E355,Parameters!$B$51:$C$54,2,0)</f>
        <v>Secured</v>
      </c>
      <c r="R355" s="50">
        <f>VLOOKUP(C355,Parameters!$E$4:$G$47,IF(D355="M",2,3),0)</f>
        <v>3.49</v>
      </c>
      <c r="S355" s="11">
        <f t="shared" si="43"/>
        <v>48860</v>
      </c>
      <c r="T355" s="12">
        <f>VLOOKUP(S355,Parameters!$B$40:$C$44,2,1)</f>
        <v>0.375</v>
      </c>
      <c r="U355" s="52">
        <f t="shared" si="44"/>
        <v>18322.5</v>
      </c>
      <c r="V355" s="12">
        <f>LEFT(Parameters!$B$59,4)*VLOOKUP(Q355,Parameters!$B$61:$C$62,2,0)+MID(Parameters!$B$59,9,4)*ABS(H355)</f>
        <v>3.051673328869306E-2</v>
      </c>
      <c r="W355" s="43">
        <f t="shared" si="45"/>
        <v>427234.26604170282</v>
      </c>
      <c r="Y355" s="74">
        <f>MAX(V355,IF(Q355="Unsecured",Parameters!$C$67,Parameters!$C$68))</f>
        <v>3.051673328869306E-2</v>
      </c>
      <c r="Z355" s="43">
        <f t="shared" si="46"/>
        <v>427234.26604170282</v>
      </c>
      <c r="AB355" s="74" t="str">
        <f t="shared" si="47"/>
        <v>OK</v>
      </c>
      <c r="AC355" s="43" t="str">
        <f t="shared" si="40"/>
        <v>OK</v>
      </c>
    </row>
    <row r="356" spans="2:29" x14ac:dyDescent="0.35">
      <c r="B356" s="15" t="str">
        <f>Revised_Data!B356</f>
        <v>TERRY</v>
      </c>
      <c r="C356" s="11">
        <f>Revised_Data!C356</f>
        <v>37</v>
      </c>
      <c r="D356" s="10" t="str">
        <f>Revised_Data!D356</f>
        <v>M</v>
      </c>
      <c r="E356" s="10" t="str">
        <f>Revised_Data!E356</f>
        <v>Home Loan</v>
      </c>
      <c r="F356" s="11">
        <f>Revised_Data!F356</f>
        <v>9000000</v>
      </c>
      <c r="G356" s="12" t="str">
        <f>Revised_Data!G356</f>
        <v>No</v>
      </c>
      <c r="H356" s="77">
        <f>Revised_Data!H356</f>
        <v>0.55189978369821824</v>
      </c>
      <c r="J356" s="74">
        <f>Parameters!$C$3</f>
        <v>7.0000000000000007E-2</v>
      </c>
      <c r="K356" s="74">
        <f>VLOOKUP(E356,Parameters!$B$5:$C$8,2,0)</f>
        <v>0.04</v>
      </c>
      <c r="L356" s="74">
        <f>IF(F356&lt;=Parameters!$A$10,Parameters!$C$10,IF(F356&lt;=Parameters!$A$11,Parameters!$C$11,Parameters!$C$11+INT((F356-Parameters!$A$11)/Parameters!$A$12)*Parameters!$C$12))</f>
        <v>0</v>
      </c>
      <c r="M356" s="74">
        <f>VLOOKUP(G356,Parameters!$B$14:$C$15,2,0)</f>
        <v>0</v>
      </c>
      <c r="N356" s="72">
        <f t="shared" si="41"/>
        <v>0.11000000000000001</v>
      </c>
      <c r="P356" s="9">
        <f t="shared" si="42"/>
        <v>990000.00000000012</v>
      </c>
      <c r="Q356" s="10" t="str">
        <f>VLOOKUP(E356,Parameters!$B$51:$C$54,2,0)</f>
        <v>Secured</v>
      </c>
      <c r="R356" s="50">
        <f>VLOOKUP(C356,Parameters!$E$4:$G$47,IF(D356="M",2,3),0)</f>
        <v>4.8099999999999996</v>
      </c>
      <c r="S356" s="11">
        <f t="shared" si="43"/>
        <v>43290</v>
      </c>
      <c r="T356" s="12">
        <f>VLOOKUP(S356,Parameters!$B$40:$C$44,2,1)</f>
        <v>0.375</v>
      </c>
      <c r="U356" s="52">
        <f t="shared" si="44"/>
        <v>16233.75</v>
      </c>
      <c r="V356" s="12">
        <f>LEFT(Parameters!$B$59,4)*VLOOKUP(Q356,Parameters!$B$61:$C$62,2,0)+MID(Parameters!$B$59,9,4)*ABS(H356)</f>
        <v>1.5518997836982183E-2</v>
      </c>
      <c r="W356" s="43">
        <f t="shared" si="45"/>
        <v>139670.98053283963</v>
      </c>
      <c r="Y356" s="74">
        <f>MAX(V356,IF(Q356="Unsecured",Parameters!$C$67,Parameters!$C$68))</f>
        <v>1.5518997836982183E-2</v>
      </c>
      <c r="Z356" s="43">
        <f t="shared" si="46"/>
        <v>139670.98053283963</v>
      </c>
      <c r="AB356" s="74" t="str">
        <f t="shared" si="47"/>
        <v>OK</v>
      </c>
      <c r="AC356" s="43" t="str">
        <f t="shared" si="40"/>
        <v>OK</v>
      </c>
    </row>
    <row r="357" spans="2:29" x14ac:dyDescent="0.35">
      <c r="B357" s="15" t="str">
        <f>Revised_Data!B357</f>
        <v>THOMAS</v>
      </c>
      <c r="C357" s="11">
        <f>Revised_Data!C357</f>
        <v>48</v>
      </c>
      <c r="D357" s="10" t="str">
        <f>Revised_Data!D357</f>
        <v>F</v>
      </c>
      <c r="E357" s="10" t="str">
        <f>Revised_Data!E357</f>
        <v>Education Loan</v>
      </c>
      <c r="F357" s="11">
        <f>Revised_Data!F357</f>
        <v>12000000</v>
      </c>
      <c r="G357" s="12" t="str">
        <f>Revised_Data!G357</f>
        <v>No</v>
      </c>
      <c r="H357" s="77">
        <f>Revised_Data!H357</f>
        <v>-1.428964716211357</v>
      </c>
      <c r="J357" s="74">
        <f>Parameters!$C$3</f>
        <v>7.0000000000000007E-2</v>
      </c>
      <c r="K357" s="74">
        <f>VLOOKUP(E357,Parameters!$B$5:$C$8,2,0)</f>
        <v>0.08</v>
      </c>
      <c r="L357" s="74">
        <f>IF(F357&lt;=Parameters!$A$10,Parameters!$C$10,IF(F357&lt;=Parameters!$A$11,Parameters!$C$11,Parameters!$C$11+INT((F357-Parameters!$A$11)/Parameters!$A$12)*Parameters!$C$12))</f>
        <v>7.0000000000000001E-3</v>
      </c>
      <c r="M357" s="74">
        <f>VLOOKUP(G357,Parameters!$B$14:$C$15,2,0)</f>
        <v>0</v>
      </c>
      <c r="N357" s="72">
        <f t="shared" si="41"/>
        <v>0.14300000000000002</v>
      </c>
      <c r="P357" s="9">
        <f t="shared" si="42"/>
        <v>1716000.0000000002</v>
      </c>
      <c r="Q357" s="10" t="str">
        <f>VLOOKUP(E357,Parameters!$B$51:$C$54,2,0)</f>
        <v>Unsecured</v>
      </c>
      <c r="R357" s="50">
        <f>VLOOKUP(C357,Parameters!$E$4:$G$47,IF(D357="M",2,3),0)</f>
        <v>5.859</v>
      </c>
      <c r="S357" s="11">
        <f t="shared" si="43"/>
        <v>70308</v>
      </c>
      <c r="T357" s="12">
        <f>VLOOKUP(S357,Parameters!$B$40:$C$44,2,1)</f>
        <v>0.35</v>
      </c>
      <c r="U357" s="52">
        <f t="shared" si="44"/>
        <v>24607.8</v>
      </c>
      <c r="V357" s="12">
        <f>LEFT(Parameters!$B$59,4)*VLOOKUP(Q357,Parameters!$B$61:$C$62,2,0)+MID(Parameters!$B$59,9,4)*ABS(H357)</f>
        <v>3.4289647162113572E-2</v>
      </c>
      <c r="W357" s="43">
        <f t="shared" si="45"/>
        <v>411475.76594536286</v>
      </c>
      <c r="Y357" s="74">
        <f>MAX(V357,IF(Q357="Unsecured",Parameters!$C$67,Parameters!$C$68))</f>
        <v>3.4289647162113572E-2</v>
      </c>
      <c r="Z357" s="43">
        <f t="shared" si="46"/>
        <v>411475.76594536286</v>
      </c>
      <c r="AB357" s="74" t="str">
        <f t="shared" si="47"/>
        <v>OK</v>
      </c>
      <c r="AC357" s="43" t="str">
        <f t="shared" si="40"/>
        <v>OK</v>
      </c>
    </row>
    <row r="358" spans="2:29" x14ac:dyDescent="0.35">
      <c r="B358" s="15" t="str">
        <f>Revised_Data!B358</f>
        <v>THOMPSON</v>
      </c>
      <c r="C358" s="11">
        <f>Revised_Data!C358</f>
        <v>59</v>
      </c>
      <c r="D358" s="10" t="str">
        <f>Revised_Data!D358</f>
        <v>M</v>
      </c>
      <c r="E358" s="10" t="str">
        <f>Revised_Data!E358</f>
        <v>Vehicle Loan</v>
      </c>
      <c r="F358" s="11">
        <f>Revised_Data!F358</f>
        <v>9000000</v>
      </c>
      <c r="G358" s="12" t="str">
        <f>Revised_Data!G358</f>
        <v>No</v>
      </c>
      <c r="H358" s="77">
        <f>Revised_Data!H358</f>
        <v>1.0867373412995429</v>
      </c>
      <c r="J358" s="74">
        <f>Parameters!$C$3</f>
        <v>7.0000000000000007E-2</v>
      </c>
      <c r="K358" s="74">
        <f>VLOOKUP(E358,Parameters!$B$5:$C$8,2,0)</f>
        <v>0.06</v>
      </c>
      <c r="L358" s="74">
        <f>IF(F358&lt;=Parameters!$A$10,Parameters!$C$10,IF(F358&lt;=Parameters!$A$11,Parameters!$C$11,Parameters!$C$11+INT((F358-Parameters!$A$11)/Parameters!$A$12)*Parameters!$C$12))</f>
        <v>0</v>
      </c>
      <c r="M358" s="74">
        <f>VLOOKUP(G358,Parameters!$B$14:$C$15,2,0)</f>
        <v>0</v>
      </c>
      <c r="N358" s="72">
        <f t="shared" si="41"/>
        <v>0.13</v>
      </c>
      <c r="P358" s="9">
        <f t="shared" si="42"/>
        <v>1170000</v>
      </c>
      <c r="Q358" s="10" t="str">
        <f>VLOOKUP(E358,Parameters!$B$51:$C$54,2,0)</f>
        <v>Secured</v>
      </c>
      <c r="R358" s="50">
        <f>VLOOKUP(C358,Parameters!$E$4:$G$47,IF(D358="M",2,3),0)</f>
        <v>8.2789999999999999</v>
      </c>
      <c r="S358" s="11">
        <f t="shared" si="43"/>
        <v>74511</v>
      </c>
      <c r="T358" s="12">
        <f>VLOOKUP(S358,Parameters!$B$40:$C$44,2,1)</f>
        <v>0.35</v>
      </c>
      <c r="U358" s="52">
        <f t="shared" si="44"/>
        <v>26078.85</v>
      </c>
      <c r="V358" s="12">
        <f>LEFT(Parameters!$B$59,4)*VLOOKUP(Q358,Parameters!$B$61:$C$62,2,0)+MID(Parameters!$B$59,9,4)*ABS(H358)</f>
        <v>2.0867373412995431E-2</v>
      </c>
      <c r="W358" s="43">
        <f t="shared" si="45"/>
        <v>187806.36071695888</v>
      </c>
      <c r="Y358" s="74">
        <f>MAX(V358,IF(Q358="Unsecured",Parameters!$C$67,Parameters!$C$68))</f>
        <v>2.0867373412995431E-2</v>
      </c>
      <c r="Z358" s="43">
        <f t="shared" si="46"/>
        <v>187806.36071695888</v>
      </c>
      <c r="AB358" s="74" t="str">
        <f t="shared" si="47"/>
        <v>OK</v>
      </c>
      <c r="AC358" s="43" t="str">
        <f t="shared" si="40"/>
        <v>OK</v>
      </c>
    </row>
    <row r="359" spans="2:29" x14ac:dyDescent="0.35">
      <c r="B359" s="15" t="str">
        <f>Revised_Data!B359</f>
        <v>THORNTON</v>
      </c>
      <c r="C359" s="11">
        <f>Revised_Data!C359</f>
        <v>20</v>
      </c>
      <c r="D359" s="10" t="str">
        <f>Revised_Data!D359</f>
        <v>M</v>
      </c>
      <c r="E359" s="10" t="str">
        <f>Revised_Data!E359</f>
        <v>Education Loan</v>
      </c>
      <c r="F359" s="11">
        <f>Revised_Data!F359</f>
        <v>8000000</v>
      </c>
      <c r="G359" s="12" t="str">
        <f>Revised_Data!G359</f>
        <v>No</v>
      </c>
      <c r="H359" s="77">
        <f>Revised_Data!H359</f>
        <v>0.51203160573818085</v>
      </c>
      <c r="J359" s="74">
        <f>Parameters!$C$3</f>
        <v>7.0000000000000007E-2</v>
      </c>
      <c r="K359" s="74">
        <f>VLOOKUP(E359,Parameters!$B$5:$C$8,2,0)</f>
        <v>0.08</v>
      </c>
      <c r="L359" s="74">
        <f>IF(F359&lt;=Parameters!$A$10,Parameters!$C$10,IF(F359&lt;=Parameters!$A$11,Parameters!$C$11,Parameters!$C$11+INT((F359-Parameters!$A$11)/Parameters!$A$12)*Parameters!$C$12))</f>
        <v>0</v>
      </c>
      <c r="M359" s="74">
        <f>VLOOKUP(G359,Parameters!$B$14:$C$15,2,0)</f>
        <v>0</v>
      </c>
      <c r="N359" s="72">
        <f t="shared" si="41"/>
        <v>0.15000000000000002</v>
      </c>
      <c r="P359" s="9">
        <f t="shared" si="42"/>
        <v>1200000.0000000002</v>
      </c>
      <c r="Q359" s="10" t="str">
        <f>VLOOKUP(E359,Parameters!$B$51:$C$54,2,0)</f>
        <v>Unsecured</v>
      </c>
      <c r="R359" s="50">
        <f>VLOOKUP(C359,Parameters!$E$4:$G$47,IF(D359="M",2,3),0)</f>
        <v>3.1619999999999999</v>
      </c>
      <c r="S359" s="11">
        <f t="shared" si="43"/>
        <v>25296</v>
      </c>
      <c r="T359" s="12">
        <f>VLOOKUP(S359,Parameters!$B$40:$C$44,2,1)</f>
        <v>0.4</v>
      </c>
      <c r="U359" s="52">
        <f t="shared" si="44"/>
        <v>10118.400000000001</v>
      </c>
      <c r="V359" s="12">
        <f>LEFT(Parameters!$B$59,4)*VLOOKUP(Q359,Parameters!$B$61:$C$62,2,0)+MID(Parameters!$B$59,9,4)*ABS(H359)</f>
        <v>2.5120316057381808E-2</v>
      </c>
      <c r="W359" s="43">
        <f t="shared" si="45"/>
        <v>200962.52845905448</v>
      </c>
      <c r="Y359" s="74">
        <f>MAX(V359,IF(Q359="Unsecured",Parameters!$C$67,Parameters!$C$68))</f>
        <v>0.03</v>
      </c>
      <c r="Z359" s="43">
        <f t="shared" si="46"/>
        <v>240000</v>
      </c>
      <c r="AB359" s="74" t="str">
        <f t="shared" si="47"/>
        <v>OK</v>
      </c>
      <c r="AC359" s="43" t="str">
        <f t="shared" si="40"/>
        <v>OK</v>
      </c>
    </row>
    <row r="360" spans="2:29" x14ac:dyDescent="0.35">
      <c r="B360" s="15" t="str">
        <f>Revised_Data!B360</f>
        <v>TORRES</v>
      </c>
      <c r="C360" s="11">
        <f>Revised_Data!C360</f>
        <v>52</v>
      </c>
      <c r="D360" s="10" t="str">
        <f>Revised_Data!D360</f>
        <v>F</v>
      </c>
      <c r="E360" s="10" t="str">
        <f>Revised_Data!E360</f>
        <v>Education Loan</v>
      </c>
      <c r="F360" s="11">
        <f>Revised_Data!F360</f>
        <v>8000000</v>
      </c>
      <c r="G360" s="12" t="str">
        <f>Revised_Data!G360</f>
        <v>No</v>
      </c>
      <c r="H360" s="77">
        <f>Revised_Data!H360</f>
        <v>0.67944802244271829</v>
      </c>
      <c r="J360" s="74">
        <f>Parameters!$C$3</f>
        <v>7.0000000000000007E-2</v>
      </c>
      <c r="K360" s="74">
        <f>VLOOKUP(E360,Parameters!$B$5:$C$8,2,0)</f>
        <v>0.08</v>
      </c>
      <c r="L360" s="74">
        <f>IF(F360&lt;=Parameters!$A$10,Parameters!$C$10,IF(F360&lt;=Parameters!$A$11,Parameters!$C$11,Parameters!$C$11+INT((F360-Parameters!$A$11)/Parameters!$A$12)*Parameters!$C$12))</f>
        <v>0</v>
      </c>
      <c r="M360" s="74">
        <f>VLOOKUP(G360,Parameters!$B$14:$C$15,2,0)</f>
        <v>0</v>
      </c>
      <c r="N360" s="72">
        <f t="shared" si="41"/>
        <v>0.15000000000000002</v>
      </c>
      <c r="P360" s="9">
        <f t="shared" si="42"/>
        <v>1200000.0000000002</v>
      </c>
      <c r="Q360" s="10" t="str">
        <f>VLOOKUP(E360,Parameters!$B$51:$C$54,2,0)</f>
        <v>Unsecured</v>
      </c>
      <c r="R360" s="50">
        <f>VLOOKUP(C360,Parameters!$E$4:$G$47,IF(D360="M",2,3),0)</f>
        <v>6.4669999999999996</v>
      </c>
      <c r="S360" s="11">
        <f t="shared" si="43"/>
        <v>51736</v>
      </c>
      <c r="T360" s="12">
        <f>VLOOKUP(S360,Parameters!$B$40:$C$44,2,1)</f>
        <v>0.375</v>
      </c>
      <c r="U360" s="52">
        <f t="shared" si="44"/>
        <v>19401</v>
      </c>
      <c r="V360" s="12">
        <f>LEFT(Parameters!$B$59,4)*VLOOKUP(Q360,Parameters!$B$61:$C$62,2,0)+MID(Parameters!$B$59,9,4)*ABS(H360)</f>
        <v>2.6794480224427184E-2</v>
      </c>
      <c r="W360" s="43">
        <f t="shared" si="45"/>
        <v>214355.84179541748</v>
      </c>
      <c r="Y360" s="74">
        <f>MAX(V360,IF(Q360="Unsecured",Parameters!$C$67,Parameters!$C$68))</f>
        <v>0.03</v>
      </c>
      <c r="Z360" s="43">
        <f t="shared" si="46"/>
        <v>240000</v>
      </c>
      <c r="AB360" s="74" t="str">
        <f t="shared" si="47"/>
        <v>OK</v>
      </c>
      <c r="AC360" s="43" t="str">
        <f t="shared" si="40"/>
        <v>OK</v>
      </c>
    </row>
    <row r="361" spans="2:29" x14ac:dyDescent="0.35">
      <c r="B361" s="15" t="str">
        <f>Revised_Data!B361</f>
        <v>TRAN</v>
      </c>
      <c r="C361" s="11">
        <f>Revised_Data!C361</f>
        <v>18</v>
      </c>
      <c r="D361" s="10" t="str">
        <f>Revised_Data!D361</f>
        <v>M</v>
      </c>
      <c r="E361" s="10" t="str">
        <f>Revised_Data!E361</f>
        <v>Home Loan</v>
      </c>
      <c r="F361" s="11">
        <f>Revised_Data!F361</f>
        <v>9000000</v>
      </c>
      <c r="G361" s="12" t="str">
        <f>Revised_Data!G361</f>
        <v>No</v>
      </c>
      <c r="H361" s="77">
        <f>Revised_Data!H361</f>
        <v>-0.94081378374619429</v>
      </c>
      <c r="J361" s="74">
        <f>Parameters!$C$3</f>
        <v>7.0000000000000007E-2</v>
      </c>
      <c r="K361" s="74">
        <f>VLOOKUP(E361,Parameters!$B$5:$C$8,2,0)</f>
        <v>0.04</v>
      </c>
      <c r="L361" s="74">
        <f>IF(F361&lt;=Parameters!$A$10,Parameters!$C$10,IF(F361&lt;=Parameters!$A$11,Parameters!$C$11,Parameters!$C$11+INT((F361-Parameters!$A$11)/Parameters!$A$12)*Parameters!$C$12))</f>
        <v>0</v>
      </c>
      <c r="M361" s="74">
        <f>VLOOKUP(G361,Parameters!$B$14:$C$15,2,0)</f>
        <v>0</v>
      </c>
      <c r="N361" s="72">
        <f t="shared" si="41"/>
        <v>0.11000000000000001</v>
      </c>
      <c r="P361" s="9">
        <f t="shared" si="42"/>
        <v>990000.00000000012</v>
      </c>
      <c r="Q361" s="10" t="str">
        <f>VLOOKUP(E361,Parameters!$B$51:$C$54,2,0)</f>
        <v>Secured</v>
      </c>
      <c r="R361" s="50">
        <f>VLOOKUP(C361,Parameters!$E$4:$G$47,IF(D361="M",2,3),0)</f>
        <v>3.01</v>
      </c>
      <c r="S361" s="11">
        <f t="shared" si="43"/>
        <v>27089.999999999996</v>
      </c>
      <c r="T361" s="12">
        <f>VLOOKUP(S361,Parameters!$B$40:$C$44,2,1)</f>
        <v>0.4</v>
      </c>
      <c r="U361" s="52">
        <f t="shared" si="44"/>
        <v>10836</v>
      </c>
      <c r="V361" s="12">
        <f>LEFT(Parameters!$B$59,4)*VLOOKUP(Q361,Parameters!$B$61:$C$62,2,0)+MID(Parameters!$B$59,9,4)*ABS(H361)</f>
        <v>1.9408137837461942E-2</v>
      </c>
      <c r="W361" s="43">
        <f t="shared" si="45"/>
        <v>174673.24053715749</v>
      </c>
      <c r="Y361" s="74">
        <f>MAX(V361,IF(Q361="Unsecured",Parameters!$C$67,Parameters!$C$68))</f>
        <v>1.9408137837461942E-2</v>
      </c>
      <c r="Z361" s="43">
        <f t="shared" si="46"/>
        <v>174673.24053715749</v>
      </c>
      <c r="AB361" s="74" t="str">
        <f t="shared" si="47"/>
        <v>OK</v>
      </c>
      <c r="AC361" s="43" t="str">
        <f t="shared" si="40"/>
        <v>OK</v>
      </c>
    </row>
    <row r="362" spans="2:29" x14ac:dyDescent="0.35">
      <c r="B362" s="15" t="str">
        <f>Revised_Data!B362</f>
        <v>TUCKER</v>
      </c>
      <c r="C362" s="11">
        <f>Revised_Data!C362</f>
        <v>20</v>
      </c>
      <c r="D362" s="10" t="str">
        <f>Revised_Data!D362</f>
        <v>F</v>
      </c>
      <c r="E362" s="10" t="str">
        <f>Revised_Data!E362</f>
        <v>Vehicle Loan</v>
      </c>
      <c r="F362" s="11">
        <f>Revised_Data!F362</f>
        <v>11000000</v>
      </c>
      <c r="G362" s="12" t="str">
        <f>Revised_Data!G362</f>
        <v>No</v>
      </c>
      <c r="H362" s="77">
        <f>Revised_Data!H362</f>
        <v>-1.4859682743739235</v>
      </c>
      <c r="J362" s="74">
        <f>Parameters!$C$3</f>
        <v>7.0000000000000007E-2</v>
      </c>
      <c r="K362" s="74">
        <f>VLOOKUP(E362,Parameters!$B$5:$C$8,2,0)</f>
        <v>0.06</v>
      </c>
      <c r="L362" s="74">
        <f>IF(F362&lt;=Parameters!$A$10,Parameters!$C$10,IF(F362&lt;=Parameters!$A$11,Parameters!$C$11,Parameters!$C$11+INT((F362-Parameters!$A$11)/Parameters!$A$12)*Parameters!$C$12))</f>
        <v>6.0000000000000001E-3</v>
      </c>
      <c r="M362" s="74">
        <f>VLOOKUP(G362,Parameters!$B$14:$C$15,2,0)</f>
        <v>0</v>
      </c>
      <c r="N362" s="72">
        <f t="shared" si="41"/>
        <v>0.124</v>
      </c>
      <c r="P362" s="9">
        <f t="shared" si="42"/>
        <v>1364000</v>
      </c>
      <c r="Q362" s="10" t="str">
        <f>VLOOKUP(E362,Parameters!$B$51:$C$54,2,0)</f>
        <v>Secured</v>
      </c>
      <c r="R362" s="50">
        <f>VLOOKUP(C362,Parameters!$E$4:$G$47,IF(D362="M",2,3),0)</f>
        <v>3.01</v>
      </c>
      <c r="S362" s="11">
        <f t="shared" si="43"/>
        <v>33109.999999999993</v>
      </c>
      <c r="T362" s="12">
        <f>VLOOKUP(S362,Parameters!$B$40:$C$44,2,1)</f>
        <v>0.375</v>
      </c>
      <c r="U362" s="52">
        <f t="shared" si="44"/>
        <v>12416.249999999996</v>
      </c>
      <c r="V362" s="12">
        <f>LEFT(Parameters!$B$59,4)*VLOOKUP(Q362,Parameters!$B$61:$C$62,2,0)+MID(Parameters!$B$59,9,4)*ABS(H362)</f>
        <v>2.4859682743739238E-2</v>
      </c>
      <c r="W362" s="43">
        <f t="shared" si="45"/>
        <v>273456.5101811316</v>
      </c>
      <c r="Y362" s="74">
        <f>MAX(V362,IF(Q362="Unsecured",Parameters!$C$67,Parameters!$C$68))</f>
        <v>2.4859682743739238E-2</v>
      </c>
      <c r="Z362" s="43">
        <f t="shared" si="46"/>
        <v>273456.5101811316</v>
      </c>
      <c r="AB362" s="74" t="str">
        <f t="shared" si="47"/>
        <v>OK</v>
      </c>
      <c r="AC362" s="43" t="str">
        <f t="shared" si="40"/>
        <v>OK</v>
      </c>
    </row>
    <row r="363" spans="2:29" x14ac:dyDescent="0.35">
      <c r="B363" s="15" t="str">
        <f>Revised_Data!B363</f>
        <v>TURNER</v>
      </c>
      <c r="C363" s="11">
        <f>Revised_Data!C363</f>
        <v>28</v>
      </c>
      <c r="D363" s="10" t="str">
        <f>Revised_Data!D363</f>
        <v>M</v>
      </c>
      <c r="E363" s="10" t="str">
        <f>Revised_Data!E363</f>
        <v>Education Loan</v>
      </c>
      <c r="F363" s="11">
        <f>Revised_Data!F363</f>
        <v>9000000</v>
      </c>
      <c r="G363" s="12" t="str">
        <f>Revised_Data!G363</f>
        <v>No</v>
      </c>
      <c r="H363" s="77">
        <f>Revised_Data!H363</f>
        <v>2.0190546719023597</v>
      </c>
      <c r="J363" s="74">
        <f>Parameters!$C$3</f>
        <v>7.0000000000000007E-2</v>
      </c>
      <c r="K363" s="74">
        <f>VLOOKUP(E363,Parameters!$B$5:$C$8,2,0)</f>
        <v>0.08</v>
      </c>
      <c r="L363" s="74">
        <f>IF(F363&lt;=Parameters!$A$10,Parameters!$C$10,IF(F363&lt;=Parameters!$A$11,Parameters!$C$11,Parameters!$C$11+INT((F363-Parameters!$A$11)/Parameters!$A$12)*Parameters!$C$12))</f>
        <v>0</v>
      </c>
      <c r="M363" s="74">
        <f>VLOOKUP(G363,Parameters!$B$14:$C$15,2,0)</f>
        <v>0</v>
      </c>
      <c r="N363" s="72">
        <f t="shared" si="41"/>
        <v>0.15000000000000002</v>
      </c>
      <c r="P363" s="9">
        <f t="shared" si="42"/>
        <v>1350000.0000000002</v>
      </c>
      <c r="Q363" s="10" t="str">
        <f>VLOOKUP(E363,Parameters!$B$51:$C$54,2,0)</f>
        <v>Unsecured</v>
      </c>
      <c r="R363" s="50">
        <f>VLOOKUP(C363,Parameters!$E$4:$G$47,IF(D363="M",2,3),0)</f>
        <v>3.8519499999999995</v>
      </c>
      <c r="S363" s="11">
        <f t="shared" si="43"/>
        <v>34667.549999999996</v>
      </c>
      <c r="T363" s="12">
        <f>VLOOKUP(S363,Parameters!$B$40:$C$44,2,1)</f>
        <v>0.375</v>
      </c>
      <c r="U363" s="52">
        <f t="shared" si="44"/>
        <v>13000.331249999999</v>
      </c>
      <c r="V363" s="12">
        <f>LEFT(Parameters!$B$59,4)*VLOOKUP(Q363,Parameters!$B$61:$C$62,2,0)+MID(Parameters!$B$59,9,4)*ABS(H363)</f>
        <v>4.0190546719023598E-2</v>
      </c>
      <c r="W363" s="43">
        <f t="shared" si="45"/>
        <v>361714.92047121236</v>
      </c>
      <c r="Y363" s="74">
        <f>MAX(V363,IF(Q363="Unsecured",Parameters!$C$67,Parameters!$C$68))</f>
        <v>4.0190546719023598E-2</v>
      </c>
      <c r="Z363" s="43">
        <f t="shared" si="46"/>
        <v>361714.92047121236</v>
      </c>
      <c r="AB363" s="74" t="str">
        <f t="shared" si="47"/>
        <v>OK</v>
      </c>
      <c r="AC363" s="43" t="str">
        <f t="shared" si="40"/>
        <v>OK</v>
      </c>
    </row>
    <row r="364" spans="2:29" x14ac:dyDescent="0.35">
      <c r="B364" s="15" t="str">
        <f>Revised_Data!B364</f>
        <v>VALDEZ</v>
      </c>
      <c r="C364" s="11">
        <f>Revised_Data!C364</f>
        <v>27</v>
      </c>
      <c r="D364" s="10" t="str">
        <f>Revised_Data!D364</f>
        <v>F</v>
      </c>
      <c r="E364" s="10" t="str">
        <f>Revised_Data!E364</f>
        <v>Home Loan</v>
      </c>
      <c r="F364" s="11">
        <f>Revised_Data!F364</f>
        <v>12000000</v>
      </c>
      <c r="G364" s="12" t="str">
        <f>Revised_Data!G364</f>
        <v>No</v>
      </c>
      <c r="H364" s="77">
        <f>Revised_Data!H364</f>
        <v>-0.24409925890497122</v>
      </c>
      <c r="J364" s="74">
        <f>Parameters!$C$3</f>
        <v>7.0000000000000007E-2</v>
      </c>
      <c r="K364" s="74">
        <f>VLOOKUP(E364,Parameters!$B$5:$C$8,2,0)</f>
        <v>0.04</v>
      </c>
      <c r="L364" s="74">
        <f>IF(F364&lt;=Parameters!$A$10,Parameters!$C$10,IF(F364&lt;=Parameters!$A$11,Parameters!$C$11,Parameters!$C$11+INT((F364-Parameters!$A$11)/Parameters!$A$12)*Parameters!$C$12))</f>
        <v>7.0000000000000001E-3</v>
      </c>
      <c r="M364" s="74">
        <f>VLOOKUP(G364,Parameters!$B$14:$C$15,2,0)</f>
        <v>0</v>
      </c>
      <c r="N364" s="72">
        <f t="shared" si="41"/>
        <v>0.10300000000000001</v>
      </c>
      <c r="P364" s="9">
        <f t="shared" si="42"/>
        <v>1236000</v>
      </c>
      <c r="Q364" s="10" t="str">
        <f>VLOOKUP(E364,Parameters!$B$51:$C$54,2,0)</f>
        <v>Secured</v>
      </c>
      <c r="R364" s="50">
        <f>VLOOKUP(C364,Parameters!$E$4:$G$47,IF(D364="M",2,3),0)</f>
        <v>3.49</v>
      </c>
      <c r="S364" s="11">
        <f t="shared" si="43"/>
        <v>41880</v>
      </c>
      <c r="T364" s="12">
        <f>VLOOKUP(S364,Parameters!$B$40:$C$44,2,1)</f>
        <v>0.375</v>
      </c>
      <c r="U364" s="52">
        <f t="shared" si="44"/>
        <v>15705</v>
      </c>
      <c r="V364" s="12">
        <f>LEFT(Parameters!$B$59,4)*VLOOKUP(Q364,Parameters!$B$61:$C$62,2,0)+MID(Parameters!$B$59,9,4)*ABS(H364)</f>
        <v>1.2440992589049713E-2</v>
      </c>
      <c r="W364" s="43">
        <f t="shared" si="45"/>
        <v>149291.91106859656</v>
      </c>
      <c r="Y364" s="74">
        <f>MAX(V364,IF(Q364="Unsecured",Parameters!$C$67,Parameters!$C$68))</f>
        <v>1.4999999999999999E-2</v>
      </c>
      <c r="Z364" s="43">
        <f t="shared" si="46"/>
        <v>180000</v>
      </c>
      <c r="AB364" s="74" t="str">
        <f t="shared" si="47"/>
        <v>OK</v>
      </c>
      <c r="AC364" s="43" t="str">
        <f t="shared" si="40"/>
        <v>OK</v>
      </c>
    </row>
    <row r="365" spans="2:29" x14ac:dyDescent="0.35">
      <c r="B365" s="15" t="str">
        <f>Revised_Data!B365</f>
        <v>VARGAS</v>
      </c>
      <c r="C365" s="11">
        <f>Revised_Data!C365</f>
        <v>39</v>
      </c>
      <c r="D365" s="10" t="str">
        <f>Revised_Data!D365</f>
        <v>M</v>
      </c>
      <c r="E365" s="10" t="str">
        <f>Revised_Data!E365</f>
        <v>Education Loan</v>
      </c>
      <c r="F365" s="11">
        <f>Revised_Data!F365</f>
        <v>8000000</v>
      </c>
      <c r="G365" s="12" t="str">
        <f>Revised_Data!G365</f>
        <v>No</v>
      </c>
      <c r="H365" s="77">
        <f>Revised_Data!H365</f>
        <v>0.2125180468771819</v>
      </c>
      <c r="J365" s="74">
        <f>Parameters!$C$3</f>
        <v>7.0000000000000007E-2</v>
      </c>
      <c r="K365" s="74">
        <f>VLOOKUP(E365,Parameters!$B$5:$C$8,2,0)</f>
        <v>0.08</v>
      </c>
      <c r="L365" s="74">
        <f>IF(F365&lt;=Parameters!$A$10,Parameters!$C$10,IF(F365&lt;=Parameters!$A$11,Parameters!$C$11,Parameters!$C$11+INT((F365-Parameters!$A$11)/Parameters!$A$12)*Parameters!$C$12))</f>
        <v>0</v>
      </c>
      <c r="M365" s="74">
        <f>VLOOKUP(G365,Parameters!$B$14:$C$15,2,0)</f>
        <v>0</v>
      </c>
      <c r="N365" s="72">
        <f t="shared" si="41"/>
        <v>0.15000000000000002</v>
      </c>
      <c r="P365" s="9">
        <f t="shared" si="42"/>
        <v>1200000.0000000002</v>
      </c>
      <c r="Q365" s="10" t="str">
        <f>VLOOKUP(E365,Parameters!$B$51:$C$54,2,0)</f>
        <v>Unsecured</v>
      </c>
      <c r="R365" s="50">
        <f>VLOOKUP(C365,Parameters!$E$4:$G$47,IF(D365="M",2,3),0)</f>
        <v>5.0529999999999999</v>
      </c>
      <c r="S365" s="11">
        <f t="shared" si="43"/>
        <v>40424</v>
      </c>
      <c r="T365" s="12">
        <f>VLOOKUP(S365,Parameters!$B$40:$C$44,2,1)</f>
        <v>0.375</v>
      </c>
      <c r="U365" s="52">
        <f t="shared" si="44"/>
        <v>15159</v>
      </c>
      <c r="V365" s="12">
        <f>LEFT(Parameters!$B$59,4)*VLOOKUP(Q365,Parameters!$B$61:$C$62,2,0)+MID(Parameters!$B$59,9,4)*ABS(H365)</f>
        <v>2.2125180468771821E-2</v>
      </c>
      <c r="W365" s="43">
        <f t="shared" si="45"/>
        <v>177001.44375017457</v>
      </c>
      <c r="Y365" s="74">
        <f>MAX(V365,IF(Q365="Unsecured",Parameters!$C$67,Parameters!$C$68))</f>
        <v>0.03</v>
      </c>
      <c r="Z365" s="43">
        <f t="shared" si="46"/>
        <v>240000</v>
      </c>
      <c r="AB365" s="74" t="str">
        <f t="shared" si="47"/>
        <v>OK</v>
      </c>
      <c r="AC365" s="43" t="str">
        <f t="shared" si="40"/>
        <v>OK</v>
      </c>
    </row>
    <row r="366" spans="2:29" x14ac:dyDescent="0.35">
      <c r="B366" s="15" t="str">
        <f>Revised_Data!B366</f>
        <v>VASQUEZ</v>
      </c>
      <c r="C366" s="11">
        <f>Revised_Data!C366</f>
        <v>57</v>
      </c>
      <c r="D366" s="10" t="str">
        <f>Revised_Data!D366</f>
        <v>M</v>
      </c>
      <c r="E366" s="10" t="str">
        <f>Revised_Data!E366</f>
        <v>Education Loan</v>
      </c>
      <c r="F366" s="11">
        <f>Revised_Data!F366</f>
        <v>12000000</v>
      </c>
      <c r="G366" s="12" t="str">
        <f>Revised_Data!G366</f>
        <v>No</v>
      </c>
      <c r="H366" s="77">
        <f>Revised_Data!H366</f>
        <v>-0.71343127875979018</v>
      </c>
      <c r="J366" s="74">
        <f>Parameters!$C$3</f>
        <v>7.0000000000000007E-2</v>
      </c>
      <c r="K366" s="74">
        <f>VLOOKUP(E366,Parameters!$B$5:$C$8,2,0)</f>
        <v>0.08</v>
      </c>
      <c r="L366" s="74">
        <f>IF(F366&lt;=Parameters!$A$10,Parameters!$C$10,IF(F366&lt;=Parameters!$A$11,Parameters!$C$11,Parameters!$C$11+INT((F366-Parameters!$A$11)/Parameters!$A$12)*Parameters!$C$12))</f>
        <v>7.0000000000000001E-3</v>
      </c>
      <c r="M366" s="74">
        <f>VLOOKUP(G366,Parameters!$B$14:$C$15,2,0)</f>
        <v>0</v>
      </c>
      <c r="N366" s="72">
        <f t="shared" si="41"/>
        <v>0.14300000000000002</v>
      </c>
      <c r="P366" s="9">
        <f t="shared" si="42"/>
        <v>1716000.0000000002</v>
      </c>
      <c r="Q366" s="10" t="str">
        <f>VLOOKUP(E366,Parameters!$B$51:$C$54,2,0)</f>
        <v>Unsecured</v>
      </c>
      <c r="R366" s="50">
        <f>VLOOKUP(C366,Parameters!$E$4:$G$47,IF(D366="M",2,3),0)</f>
        <v>7.88</v>
      </c>
      <c r="S366" s="11">
        <f t="shared" si="43"/>
        <v>94560</v>
      </c>
      <c r="T366" s="12">
        <f>VLOOKUP(S366,Parameters!$B$40:$C$44,2,1)</f>
        <v>0.32500000000000001</v>
      </c>
      <c r="U366" s="52">
        <f t="shared" si="44"/>
        <v>30732</v>
      </c>
      <c r="V366" s="12">
        <f>LEFT(Parameters!$B$59,4)*VLOOKUP(Q366,Parameters!$B$61:$C$62,2,0)+MID(Parameters!$B$59,9,4)*ABS(H366)</f>
        <v>2.7134312787597904E-2</v>
      </c>
      <c r="W366" s="43">
        <f t="shared" si="45"/>
        <v>325611.75345117482</v>
      </c>
      <c r="Y366" s="74">
        <f>MAX(V366,IF(Q366="Unsecured",Parameters!$C$67,Parameters!$C$68))</f>
        <v>0.03</v>
      </c>
      <c r="Z366" s="43">
        <f t="shared" si="46"/>
        <v>360000</v>
      </c>
      <c r="AB366" s="74" t="str">
        <f t="shared" si="47"/>
        <v>OK</v>
      </c>
      <c r="AC366" s="43" t="str">
        <f t="shared" si="40"/>
        <v>OK</v>
      </c>
    </row>
    <row r="367" spans="2:29" x14ac:dyDescent="0.35">
      <c r="B367" s="15" t="str">
        <f>Revised_Data!B367</f>
        <v>VAUGHN</v>
      </c>
      <c r="C367" s="11">
        <f>Revised_Data!C367</f>
        <v>54</v>
      </c>
      <c r="D367" s="10" t="str">
        <f>Revised_Data!D367</f>
        <v>M</v>
      </c>
      <c r="E367" s="10" t="str">
        <f>Revised_Data!E367</f>
        <v>Home Loan</v>
      </c>
      <c r="F367" s="11">
        <f>Revised_Data!F367</f>
        <v>11000000</v>
      </c>
      <c r="G367" s="12" t="str">
        <f>Revised_Data!G367</f>
        <v>No</v>
      </c>
      <c r="H367" s="77">
        <f>Revised_Data!H367</f>
        <v>0.36603883984358776</v>
      </c>
      <c r="J367" s="74">
        <f>Parameters!$C$3</f>
        <v>7.0000000000000007E-2</v>
      </c>
      <c r="K367" s="74">
        <f>VLOOKUP(E367,Parameters!$B$5:$C$8,2,0)</f>
        <v>0.04</v>
      </c>
      <c r="L367" s="74">
        <f>IF(F367&lt;=Parameters!$A$10,Parameters!$C$10,IF(F367&lt;=Parameters!$A$11,Parameters!$C$11,Parameters!$C$11+INT((F367-Parameters!$A$11)/Parameters!$A$12)*Parameters!$C$12))</f>
        <v>6.0000000000000001E-3</v>
      </c>
      <c r="M367" s="74">
        <f>VLOOKUP(G367,Parameters!$B$14:$C$15,2,0)</f>
        <v>0</v>
      </c>
      <c r="N367" s="72">
        <f t="shared" si="41"/>
        <v>0.10400000000000001</v>
      </c>
      <c r="P367" s="9">
        <f t="shared" si="42"/>
        <v>1144000</v>
      </c>
      <c r="Q367" s="10" t="str">
        <f>VLOOKUP(E367,Parameters!$B$51:$C$54,2,0)</f>
        <v>Secured</v>
      </c>
      <c r="R367" s="50">
        <f>VLOOKUP(C367,Parameters!$E$4:$G$47,IF(D367="M",2,3),0)</f>
        <v>7.3170000000000002</v>
      </c>
      <c r="S367" s="11">
        <f t="shared" si="43"/>
        <v>80487</v>
      </c>
      <c r="T367" s="12">
        <f>VLOOKUP(S367,Parameters!$B$40:$C$44,2,1)</f>
        <v>0.35</v>
      </c>
      <c r="U367" s="52">
        <f t="shared" si="44"/>
        <v>28170.449999999997</v>
      </c>
      <c r="V367" s="12">
        <f>LEFT(Parameters!$B$59,4)*VLOOKUP(Q367,Parameters!$B$61:$C$62,2,0)+MID(Parameters!$B$59,9,4)*ABS(H367)</f>
        <v>1.3660388398435877E-2</v>
      </c>
      <c r="W367" s="43">
        <f t="shared" si="45"/>
        <v>150264.27238279465</v>
      </c>
      <c r="Y367" s="74">
        <f>MAX(V367,IF(Q367="Unsecured",Parameters!$C$67,Parameters!$C$68))</f>
        <v>1.4999999999999999E-2</v>
      </c>
      <c r="Z367" s="43">
        <f t="shared" si="46"/>
        <v>165000</v>
      </c>
      <c r="AB367" s="74" t="str">
        <f t="shared" si="47"/>
        <v>OK</v>
      </c>
      <c r="AC367" s="43" t="str">
        <f t="shared" si="40"/>
        <v>OK</v>
      </c>
    </row>
    <row r="368" spans="2:29" x14ac:dyDescent="0.35">
      <c r="B368" s="15" t="str">
        <f>Revised_Data!B368</f>
        <v>VAZQUEZ</v>
      </c>
      <c r="C368" s="11">
        <f>Revised_Data!C368</f>
        <v>25</v>
      </c>
      <c r="D368" s="10" t="str">
        <f>Revised_Data!D368</f>
        <v>F</v>
      </c>
      <c r="E368" s="10" t="str">
        <f>Revised_Data!E368</f>
        <v>Education Loan</v>
      </c>
      <c r="F368" s="11">
        <f>Revised_Data!F368</f>
        <v>9000000</v>
      </c>
      <c r="G368" s="12" t="str">
        <f>Revised_Data!G368</f>
        <v>No</v>
      </c>
      <c r="H368" s="77">
        <f>Revised_Data!H368</f>
        <v>-1.6723640556724151</v>
      </c>
      <c r="J368" s="74">
        <f>Parameters!$C$3</f>
        <v>7.0000000000000007E-2</v>
      </c>
      <c r="K368" s="74">
        <f>VLOOKUP(E368,Parameters!$B$5:$C$8,2,0)</f>
        <v>0.08</v>
      </c>
      <c r="L368" s="74">
        <f>IF(F368&lt;=Parameters!$A$10,Parameters!$C$10,IF(F368&lt;=Parameters!$A$11,Parameters!$C$11,Parameters!$C$11+INT((F368-Parameters!$A$11)/Parameters!$A$12)*Parameters!$C$12))</f>
        <v>0</v>
      </c>
      <c r="M368" s="74">
        <f>VLOOKUP(G368,Parameters!$B$14:$C$15,2,0)</f>
        <v>0</v>
      </c>
      <c r="N368" s="72">
        <f t="shared" si="41"/>
        <v>0.15000000000000002</v>
      </c>
      <c r="P368" s="9">
        <f t="shared" si="42"/>
        <v>1350000.0000000002</v>
      </c>
      <c r="Q368" s="10" t="str">
        <f>VLOOKUP(E368,Parameters!$B$51:$C$54,2,0)</f>
        <v>Unsecured</v>
      </c>
      <c r="R368" s="50">
        <f>VLOOKUP(C368,Parameters!$E$4:$G$47,IF(D368="M",2,3),0)</f>
        <v>3.3220000000000001</v>
      </c>
      <c r="S368" s="11">
        <f t="shared" si="43"/>
        <v>29898</v>
      </c>
      <c r="T368" s="12">
        <f>VLOOKUP(S368,Parameters!$B$40:$C$44,2,1)</f>
        <v>0.4</v>
      </c>
      <c r="U368" s="52">
        <f t="shared" si="44"/>
        <v>11959.2</v>
      </c>
      <c r="V368" s="12">
        <f>LEFT(Parameters!$B$59,4)*VLOOKUP(Q368,Parameters!$B$61:$C$62,2,0)+MID(Parameters!$B$59,9,4)*ABS(H368)</f>
        <v>3.6723640556724155E-2</v>
      </c>
      <c r="W368" s="43">
        <f t="shared" si="45"/>
        <v>330512.76501051738</v>
      </c>
      <c r="Y368" s="74">
        <f>MAX(V368,IF(Q368="Unsecured",Parameters!$C$67,Parameters!$C$68))</f>
        <v>3.6723640556724155E-2</v>
      </c>
      <c r="Z368" s="43">
        <f t="shared" si="46"/>
        <v>330512.76501051738</v>
      </c>
      <c r="AB368" s="74" t="str">
        <f t="shared" si="47"/>
        <v>OK</v>
      </c>
      <c r="AC368" s="43" t="str">
        <f t="shared" si="40"/>
        <v>OK</v>
      </c>
    </row>
    <row r="369" spans="2:29" x14ac:dyDescent="0.35">
      <c r="B369" s="15" t="str">
        <f>Revised_Data!B369</f>
        <v>VEGA</v>
      </c>
      <c r="C369" s="11">
        <f>Revised_Data!C369</f>
        <v>26</v>
      </c>
      <c r="D369" s="10" t="str">
        <f>Revised_Data!D369</f>
        <v>F</v>
      </c>
      <c r="E369" s="10" t="str">
        <f>Revised_Data!E369</f>
        <v>Education Loan</v>
      </c>
      <c r="F369" s="11">
        <f>Revised_Data!F369</f>
        <v>11000000</v>
      </c>
      <c r="G369" s="12" t="str">
        <f>Revised_Data!G369</f>
        <v>No</v>
      </c>
      <c r="H369" s="77">
        <f>Revised_Data!H369</f>
        <v>-0.22140659426977174</v>
      </c>
      <c r="J369" s="74">
        <f>Parameters!$C$3</f>
        <v>7.0000000000000007E-2</v>
      </c>
      <c r="K369" s="74">
        <f>VLOOKUP(E369,Parameters!$B$5:$C$8,2,0)</f>
        <v>0.08</v>
      </c>
      <c r="L369" s="74">
        <f>IF(F369&lt;=Parameters!$A$10,Parameters!$C$10,IF(F369&lt;=Parameters!$A$11,Parameters!$C$11,Parameters!$C$11+INT((F369-Parameters!$A$11)/Parameters!$A$12)*Parameters!$C$12))</f>
        <v>6.0000000000000001E-3</v>
      </c>
      <c r="M369" s="74">
        <f>VLOOKUP(G369,Parameters!$B$14:$C$15,2,0)</f>
        <v>0</v>
      </c>
      <c r="N369" s="72">
        <f t="shared" si="41"/>
        <v>0.14400000000000002</v>
      </c>
      <c r="P369" s="9">
        <f t="shared" si="42"/>
        <v>1584000.0000000002</v>
      </c>
      <c r="Q369" s="10" t="str">
        <f>VLOOKUP(E369,Parameters!$B$51:$C$54,2,0)</f>
        <v>Unsecured</v>
      </c>
      <c r="R369" s="50">
        <f>VLOOKUP(C369,Parameters!$E$4:$G$47,IF(D369="M",2,3),0)</f>
        <v>3.4049999999999998</v>
      </c>
      <c r="S369" s="11">
        <f t="shared" si="43"/>
        <v>37455</v>
      </c>
      <c r="T369" s="12">
        <f>VLOOKUP(S369,Parameters!$B$40:$C$44,2,1)</f>
        <v>0.375</v>
      </c>
      <c r="U369" s="52">
        <f t="shared" si="44"/>
        <v>14045.625</v>
      </c>
      <c r="V369" s="12">
        <f>LEFT(Parameters!$B$59,4)*VLOOKUP(Q369,Parameters!$B$61:$C$62,2,0)+MID(Parameters!$B$59,9,4)*ABS(H369)</f>
        <v>2.2214065942697717E-2</v>
      </c>
      <c r="W369" s="43">
        <f t="shared" si="45"/>
        <v>244354.72536967488</v>
      </c>
      <c r="Y369" s="74">
        <f>MAX(V369,IF(Q369="Unsecured",Parameters!$C$67,Parameters!$C$68))</f>
        <v>0.03</v>
      </c>
      <c r="Z369" s="43">
        <f t="shared" si="46"/>
        <v>330000</v>
      </c>
      <c r="AB369" s="74" t="str">
        <f t="shared" si="47"/>
        <v>OK</v>
      </c>
      <c r="AC369" s="43" t="str">
        <f t="shared" si="40"/>
        <v>OK</v>
      </c>
    </row>
    <row r="370" spans="2:29" x14ac:dyDescent="0.35">
      <c r="B370" s="15" t="str">
        <f>Revised_Data!B370</f>
        <v>VELASQUEZ</v>
      </c>
      <c r="C370" s="11">
        <f>Revised_Data!C370</f>
        <v>60</v>
      </c>
      <c r="D370" s="10" t="str">
        <f>Revised_Data!D370</f>
        <v>M</v>
      </c>
      <c r="E370" s="10" t="str">
        <f>Revised_Data!E370</f>
        <v>Home Loan</v>
      </c>
      <c r="F370" s="11">
        <f>Revised_Data!F370</f>
        <v>14000000</v>
      </c>
      <c r="G370" s="12" t="str">
        <f>Revised_Data!G370</f>
        <v>No</v>
      </c>
      <c r="H370" s="77">
        <f>Revised_Data!H370</f>
        <v>0.23573856391696546</v>
      </c>
      <c r="J370" s="74">
        <f>Parameters!$C$3</f>
        <v>7.0000000000000007E-2</v>
      </c>
      <c r="K370" s="74">
        <f>VLOOKUP(E370,Parameters!$B$5:$C$8,2,0)</f>
        <v>0.04</v>
      </c>
      <c r="L370" s="74">
        <f>IF(F370&lt;=Parameters!$A$10,Parameters!$C$10,IF(F370&lt;=Parameters!$A$11,Parameters!$C$11,Parameters!$C$11+INT((F370-Parameters!$A$11)/Parameters!$A$12)*Parameters!$C$12))</f>
        <v>9.0000000000000011E-3</v>
      </c>
      <c r="M370" s="74">
        <f>VLOOKUP(G370,Parameters!$B$14:$C$15,2,0)</f>
        <v>0</v>
      </c>
      <c r="N370" s="72">
        <f t="shared" si="41"/>
        <v>0.10100000000000001</v>
      </c>
      <c r="P370" s="9">
        <f t="shared" si="42"/>
        <v>1414000</v>
      </c>
      <c r="Q370" s="10" t="str">
        <f>VLOOKUP(E370,Parameters!$B$51:$C$54,2,0)</f>
        <v>Secured</v>
      </c>
      <c r="R370" s="50">
        <f>VLOOKUP(C370,Parameters!$E$4:$G$47,IF(D370="M",2,3),0)</f>
        <v>8.4860000000000007</v>
      </c>
      <c r="S370" s="11">
        <f t="shared" si="43"/>
        <v>118804.00000000001</v>
      </c>
      <c r="T370" s="12">
        <f>VLOOKUP(S370,Parameters!$B$40:$C$44,2,1)</f>
        <v>0.32500000000000001</v>
      </c>
      <c r="U370" s="52">
        <f t="shared" si="44"/>
        <v>38611.300000000003</v>
      </c>
      <c r="V370" s="12">
        <f>LEFT(Parameters!$B$59,4)*VLOOKUP(Q370,Parameters!$B$61:$C$62,2,0)+MID(Parameters!$B$59,9,4)*ABS(H370)</f>
        <v>1.2357385639169655E-2</v>
      </c>
      <c r="W370" s="43">
        <f t="shared" si="45"/>
        <v>173003.39894837516</v>
      </c>
      <c r="Y370" s="74">
        <f>MAX(V370,IF(Q370="Unsecured",Parameters!$C$67,Parameters!$C$68))</f>
        <v>1.4999999999999999E-2</v>
      </c>
      <c r="Z370" s="43">
        <f t="shared" si="46"/>
        <v>210000</v>
      </c>
      <c r="AB370" s="74" t="str">
        <f t="shared" si="47"/>
        <v>OK</v>
      </c>
      <c r="AC370" s="43" t="str">
        <f t="shared" si="40"/>
        <v>OK</v>
      </c>
    </row>
    <row r="371" spans="2:29" x14ac:dyDescent="0.35">
      <c r="B371" s="15" t="str">
        <f>Revised_Data!B371</f>
        <v>WADE</v>
      </c>
      <c r="C371" s="11">
        <f>Revised_Data!C371</f>
        <v>59</v>
      </c>
      <c r="D371" s="10" t="str">
        <f>Revised_Data!D371</f>
        <v>M</v>
      </c>
      <c r="E371" s="10" t="str">
        <f>Revised_Data!E371</f>
        <v>Home Loan</v>
      </c>
      <c r="F371" s="11">
        <f>Revised_Data!F371</f>
        <v>10000000</v>
      </c>
      <c r="G371" s="12" t="str">
        <f>Revised_Data!G371</f>
        <v>No</v>
      </c>
      <c r="H371" s="77">
        <f>Revised_Data!H371</f>
        <v>0.10966163066002975</v>
      </c>
      <c r="J371" s="74">
        <f>Parameters!$C$3</f>
        <v>7.0000000000000007E-2</v>
      </c>
      <c r="K371" s="74">
        <f>VLOOKUP(E371,Parameters!$B$5:$C$8,2,0)</f>
        <v>0.04</v>
      </c>
      <c r="L371" s="74">
        <f>IF(F371&lt;=Parameters!$A$10,Parameters!$C$10,IF(F371&lt;=Parameters!$A$11,Parameters!$C$11,Parameters!$C$11+INT((F371-Parameters!$A$11)/Parameters!$A$12)*Parameters!$C$12))</f>
        <v>5.0000000000000001E-3</v>
      </c>
      <c r="M371" s="74">
        <f>VLOOKUP(G371,Parameters!$B$14:$C$15,2,0)</f>
        <v>0</v>
      </c>
      <c r="N371" s="72">
        <f t="shared" si="41"/>
        <v>0.10500000000000001</v>
      </c>
      <c r="P371" s="9">
        <f t="shared" si="42"/>
        <v>1050000</v>
      </c>
      <c r="Q371" s="10" t="str">
        <f>VLOOKUP(E371,Parameters!$B$51:$C$54,2,0)</f>
        <v>Secured</v>
      </c>
      <c r="R371" s="50">
        <f>VLOOKUP(C371,Parameters!$E$4:$G$47,IF(D371="M",2,3),0)</f>
        <v>8.2789999999999999</v>
      </c>
      <c r="S371" s="11">
        <f t="shared" si="43"/>
        <v>82790</v>
      </c>
      <c r="T371" s="12">
        <f>VLOOKUP(S371,Parameters!$B$40:$C$44,2,1)</f>
        <v>0.35</v>
      </c>
      <c r="U371" s="52">
        <f t="shared" si="44"/>
        <v>28976.499999999996</v>
      </c>
      <c r="V371" s="12">
        <f>LEFT(Parameters!$B$59,4)*VLOOKUP(Q371,Parameters!$B$61:$C$62,2,0)+MID(Parameters!$B$59,9,4)*ABS(H371)</f>
        <v>1.1096616306600297E-2</v>
      </c>
      <c r="W371" s="43">
        <f t="shared" si="45"/>
        <v>110966.16306600298</v>
      </c>
      <c r="Y371" s="74">
        <f>MAX(V371,IF(Q371="Unsecured",Parameters!$C$67,Parameters!$C$68))</f>
        <v>1.4999999999999999E-2</v>
      </c>
      <c r="Z371" s="43">
        <f t="shared" si="46"/>
        <v>150000</v>
      </c>
      <c r="AB371" s="74" t="str">
        <f t="shared" si="47"/>
        <v>OK</v>
      </c>
      <c r="AC371" s="43" t="str">
        <f t="shared" si="40"/>
        <v>OK</v>
      </c>
    </row>
    <row r="372" spans="2:29" x14ac:dyDescent="0.35">
      <c r="B372" s="15" t="str">
        <f>Revised_Data!B372</f>
        <v>WAGNER</v>
      </c>
      <c r="C372" s="11">
        <f>Revised_Data!C372</f>
        <v>37</v>
      </c>
      <c r="D372" s="10" t="str">
        <f>Revised_Data!D372</f>
        <v>F</v>
      </c>
      <c r="E372" s="10" t="str">
        <f>Revised_Data!E372</f>
        <v>Vehicle Loan</v>
      </c>
      <c r="F372" s="11">
        <f>Revised_Data!F372</f>
        <v>10000000</v>
      </c>
      <c r="G372" s="12" t="str">
        <f>Revised_Data!G372</f>
        <v>No</v>
      </c>
      <c r="H372" s="77">
        <f>Revised_Data!H372</f>
        <v>0.49825150127477186</v>
      </c>
      <c r="J372" s="74">
        <f>Parameters!$C$3</f>
        <v>7.0000000000000007E-2</v>
      </c>
      <c r="K372" s="74">
        <f>VLOOKUP(E372,Parameters!$B$5:$C$8,2,0)</f>
        <v>0.06</v>
      </c>
      <c r="L372" s="74">
        <f>IF(F372&lt;=Parameters!$A$10,Parameters!$C$10,IF(F372&lt;=Parameters!$A$11,Parameters!$C$11,Parameters!$C$11+INT((F372-Parameters!$A$11)/Parameters!$A$12)*Parameters!$C$12))</f>
        <v>5.0000000000000001E-3</v>
      </c>
      <c r="M372" s="74">
        <f>VLOOKUP(G372,Parameters!$B$14:$C$15,2,0)</f>
        <v>0</v>
      </c>
      <c r="N372" s="72">
        <f t="shared" si="41"/>
        <v>0.125</v>
      </c>
      <c r="P372" s="9">
        <f t="shared" si="42"/>
        <v>1250000</v>
      </c>
      <c r="Q372" s="10" t="str">
        <f>VLOOKUP(E372,Parameters!$B$51:$C$54,2,0)</f>
        <v>Secured</v>
      </c>
      <c r="R372" s="50">
        <f>VLOOKUP(C372,Parameters!$E$4:$G$47,IF(D372="M",2,3),0)</f>
        <v>4.4669999999999996</v>
      </c>
      <c r="S372" s="11">
        <f t="shared" si="43"/>
        <v>44670</v>
      </c>
      <c r="T372" s="12">
        <f>VLOOKUP(S372,Parameters!$B$40:$C$44,2,1)</f>
        <v>0.375</v>
      </c>
      <c r="U372" s="52">
        <f t="shared" si="44"/>
        <v>16751.25</v>
      </c>
      <c r="V372" s="12">
        <f>LEFT(Parameters!$B$59,4)*VLOOKUP(Q372,Parameters!$B$61:$C$62,2,0)+MID(Parameters!$B$59,9,4)*ABS(H372)</f>
        <v>1.4982515012747718E-2</v>
      </c>
      <c r="W372" s="43">
        <f t="shared" si="45"/>
        <v>149825.15012747719</v>
      </c>
      <c r="Y372" s="74">
        <f>MAX(V372,IF(Q372="Unsecured",Parameters!$C$67,Parameters!$C$68))</f>
        <v>1.4999999999999999E-2</v>
      </c>
      <c r="Z372" s="43">
        <f t="shared" si="46"/>
        <v>150000</v>
      </c>
      <c r="AB372" s="74" t="str">
        <f t="shared" si="47"/>
        <v>OK</v>
      </c>
      <c r="AC372" s="43" t="str">
        <f t="shared" si="40"/>
        <v>OK</v>
      </c>
    </row>
    <row r="373" spans="2:29" x14ac:dyDescent="0.35">
      <c r="B373" s="15" t="str">
        <f>Revised_Data!B373</f>
        <v>WALKER</v>
      </c>
      <c r="C373" s="11">
        <f>Revised_Data!C373</f>
        <v>52</v>
      </c>
      <c r="D373" s="10" t="str">
        <f>Revised_Data!D373</f>
        <v>M</v>
      </c>
      <c r="E373" s="10" t="str">
        <f>Revised_Data!E373</f>
        <v>Vehicle Loan</v>
      </c>
      <c r="F373" s="11">
        <f>Revised_Data!F373</f>
        <v>9000000</v>
      </c>
      <c r="G373" s="12" t="str">
        <f>Revised_Data!G373</f>
        <v>No</v>
      </c>
      <c r="H373" s="77">
        <f>Revised_Data!H373</f>
        <v>0.28623919057890967</v>
      </c>
      <c r="J373" s="74">
        <f>Parameters!$C$3</f>
        <v>7.0000000000000007E-2</v>
      </c>
      <c r="K373" s="74">
        <f>VLOOKUP(E373,Parameters!$B$5:$C$8,2,0)</f>
        <v>0.06</v>
      </c>
      <c r="L373" s="74">
        <f>IF(F373&lt;=Parameters!$A$10,Parameters!$C$10,IF(F373&lt;=Parameters!$A$11,Parameters!$C$11,Parameters!$C$11+INT((F373-Parameters!$A$11)/Parameters!$A$12)*Parameters!$C$12))</f>
        <v>0</v>
      </c>
      <c r="M373" s="74">
        <f>VLOOKUP(G373,Parameters!$B$14:$C$15,2,0)</f>
        <v>0</v>
      </c>
      <c r="N373" s="72">
        <f t="shared" si="41"/>
        <v>0.13</v>
      </c>
      <c r="P373" s="9">
        <f t="shared" si="42"/>
        <v>1170000</v>
      </c>
      <c r="Q373" s="10" t="str">
        <f>VLOOKUP(E373,Parameters!$B$51:$C$54,2,0)</f>
        <v>Secured</v>
      </c>
      <c r="R373" s="50">
        <f>VLOOKUP(C373,Parameters!$E$4:$G$47,IF(D373="M",2,3),0)</f>
        <v>6.9649999999999999</v>
      </c>
      <c r="S373" s="11">
        <f t="shared" si="43"/>
        <v>62685</v>
      </c>
      <c r="T373" s="12">
        <f>VLOOKUP(S373,Parameters!$B$40:$C$44,2,1)</f>
        <v>0.35</v>
      </c>
      <c r="U373" s="52">
        <f t="shared" si="44"/>
        <v>21939.75</v>
      </c>
      <c r="V373" s="12">
        <f>LEFT(Parameters!$B$59,4)*VLOOKUP(Q373,Parameters!$B$61:$C$62,2,0)+MID(Parameters!$B$59,9,4)*ABS(H373)</f>
        <v>1.2862391905789097E-2</v>
      </c>
      <c r="W373" s="43">
        <f t="shared" si="45"/>
        <v>115761.52715210187</v>
      </c>
      <c r="Y373" s="74">
        <f>MAX(V373,IF(Q373="Unsecured",Parameters!$C$67,Parameters!$C$68))</f>
        <v>1.4999999999999999E-2</v>
      </c>
      <c r="Z373" s="43">
        <f t="shared" si="46"/>
        <v>135000</v>
      </c>
      <c r="AB373" s="74" t="str">
        <f t="shared" si="47"/>
        <v>OK</v>
      </c>
      <c r="AC373" s="43" t="str">
        <f t="shared" si="40"/>
        <v>OK</v>
      </c>
    </row>
    <row r="374" spans="2:29" x14ac:dyDescent="0.35">
      <c r="B374" s="15" t="str">
        <f>Revised_Data!B374</f>
        <v>WALLACE</v>
      </c>
      <c r="C374" s="11">
        <f>Revised_Data!C374</f>
        <v>32</v>
      </c>
      <c r="D374" s="10" t="str">
        <f>Revised_Data!D374</f>
        <v>F</v>
      </c>
      <c r="E374" s="10" t="str">
        <f>Revised_Data!E374</f>
        <v>Personal Loan</v>
      </c>
      <c r="F374" s="11">
        <f>Revised_Data!F374</f>
        <v>13000000</v>
      </c>
      <c r="G374" s="12" t="str">
        <f>Revised_Data!G374</f>
        <v>No</v>
      </c>
      <c r="H374" s="77">
        <f>Revised_Data!H374</f>
        <v>1.0030293770932521</v>
      </c>
      <c r="J374" s="74">
        <f>Parameters!$C$3</f>
        <v>7.0000000000000007E-2</v>
      </c>
      <c r="K374" s="74">
        <f>VLOOKUP(E374,Parameters!$B$5:$C$8,2,0)</f>
        <v>0.1</v>
      </c>
      <c r="L374" s="74">
        <f>IF(F374&lt;=Parameters!$A$10,Parameters!$C$10,IF(F374&lt;=Parameters!$A$11,Parameters!$C$11,Parameters!$C$11+INT((F374-Parameters!$A$11)/Parameters!$A$12)*Parameters!$C$12))</f>
        <v>8.0000000000000002E-3</v>
      </c>
      <c r="M374" s="74">
        <f>VLOOKUP(G374,Parameters!$B$14:$C$15,2,0)</f>
        <v>0</v>
      </c>
      <c r="N374" s="72">
        <f t="shared" si="41"/>
        <v>0.16200000000000001</v>
      </c>
      <c r="P374" s="9">
        <f t="shared" si="42"/>
        <v>2106000</v>
      </c>
      <c r="Q374" s="10" t="str">
        <f>VLOOKUP(E374,Parameters!$B$51:$C$54,2,0)</f>
        <v>Unsecured</v>
      </c>
      <c r="R374" s="50">
        <f>VLOOKUP(C374,Parameters!$E$4:$G$47,IF(D374="M",2,3),0)</f>
        <v>3.948</v>
      </c>
      <c r="S374" s="11">
        <f t="shared" si="43"/>
        <v>51324</v>
      </c>
      <c r="T374" s="12">
        <f>VLOOKUP(S374,Parameters!$B$40:$C$44,2,1)</f>
        <v>0.375</v>
      </c>
      <c r="U374" s="52">
        <f t="shared" si="44"/>
        <v>19246.5</v>
      </c>
      <c r="V374" s="12">
        <f>LEFT(Parameters!$B$59,4)*VLOOKUP(Q374,Parameters!$B$61:$C$62,2,0)+MID(Parameters!$B$59,9,4)*ABS(H374)</f>
        <v>3.0030293770932522E-2</v>
      </c>
      <c r="W374" s="43">
        <f t="shared" si="45"/>
        <v>390393.81902212277</v>
      </c>
      <c r="Y374" s="74">
        <f>MAX(V374,IF(Q374="Unsecured",Parameters!$C$67,Parameters!$C$68))</f>
        <v>3.0030293770932522E-2</v>
      </c>
      <c r="Z374" s="43">
        <f t="shared" si="46"/>
        <v>390393.81902212277</v>
      </c>
      <c r="AB374" s="74" t="str">
        <f t="shared" si="47"/>
        <v>OK</v>
      </c>
      <c r="AC374" s="43" t="str">
        <f t="shared" si="40"/>
        <v>OK</v>
      </c>
    </row>
    <row r="375" spans="2:29" x14ac:dyDescent="0.35">
      <c r="B375" s="15" t="str">
        <f>Revised_Data!B375</f>
        <v>WALSH</v>
      </c>
      <c r="C375" s="11">
        <f>Revised_Data!C375</f>
        <v>39</v>
      </c>
      <c r="D375" s="10" t="str">
        <f>Revised_Data!D375</f>
        <v>F</v>
      </c>
      <c r="E375" s="10" t="str">
        <f>Revised_Data!E375</f>
        <v>Personal Loan</v>
      </c>
      <c r="F375" s="11">
        <f>Revised_Data!F375</f>
        <v>13000000</v>
      </c>
      <c r="G375" s="12" t="str">
        <f>Revised_Data!G375</f>
        <v>No</v>
      </c>
      <c r="H375" s="77">
        <f>Revised_Data!H375</f>
        <v>-1.6210983937228616</v>
      </c>
      <c r="J375" s="74">
        <f>Parameters!$C$3</f>
        <v>7.0000000000000007E-2</v>
      </c>
      <c r="K375" s="74">
        <f>VLOOKUP(E375,Parameters!$B$5:$C$8,2,0)</f>
        <v>0.1</v>
      </c>
      <c r="L375" s="74">
        <f>IF(F375&lt;=Parameters!$A$10,Parameters!$C$10,IF(F375&lt;=Parameters!$A$11,Parameters!$C$11,Parameters!$C$11+INT((F375-Parameters!$A$11)/Parameters!$A$12)*Parameters!$C$12))</f>
        <v>8.0000000000000002E-3</v>
      </c>
      <c r="M375" s="74">
        <f>VLOOKUP(G375,Parameters!$B$14:$C$15,2,0)</f>
        <v>0</v>
      </c>
      <c r="N375" s="72">
        <f t="shared" si="41"/>
        <v>0.16200000000000001</v>
      </c>
      <c r="P375" s="9">
        <f t="shared" si="42"/>
        <v>2106000</v>
      </c>
      <c r="Q375" s="10" t="str">
        <f>VLOOKUP(E375,Parameters!$B$51:$C$54,2,0)</f>
        <v>Unsecured</v>
      </c>
      <c r="R375" s="50">
        <f>VLOOKUP(C375,Parameters!$E$4:$G$47,IF(D375="M",2,3),0)</f>
        <v>4.6929999999999996</v>
      </c>
      <c r="S375" s="11">
        <f t="shared" si="43"/>
        <v>61008.999999999993</v>
      </c>
      <c r="T375" s="12">
        <f>VLOOKUP(S375,Parameters!$B$40:$C$44,2,1)</f>
        <v>0.35</v>
      </c>
      <c r="U375" s="52">
        <f t="shared" si="44"/>
        <v>21353.149999999998</v>
      </c>
      <c r="V375" s="12">
        <f>LEFT(Parameters!$B$59,4)*VLOOKUP(Q375,Parameters!$B$61:$C$62,2,0)+MID(Parameters!$B$59,9,4)*ABS(H375)</f>
        <v>3.6210983937228616E-2</v>
      </c>
      <c r="W375" s="43">
        <f t="shared" si="45"/>
        <v>470742.79118397203</v>
      </c>
      <c r="Y375" s="74">
        <f>MAX(V375,IF(Q375="Unsecured",Parameters!$C$67,Parameters!$C$68))</f>
        <v>3.6210983937228616E-2</v>
      </c>
      <c r="Z375" s="43">
        <f t="shared" si="46"/>
        <v>470742.79118397203</v>
      </c>
      <c r="AB375" s="74" t="str">
        <f t="shared" si="47"/>
        <v>OK</v>
      </c>
      <c r="AC375" s="43" t="str">
        <f t="shared" si="40"/>
        <v>OK</v>
      </c>
    </row>
    <row r="376" spans="2:29" x14ac:dyDescent="0.35">
      <c r="B376" s="15" t="str">
        <f>Revised_Data!B376</f>
        <v>WALTERS</v>
      </c>
      <c r="C376" s="11">
        <f>Revised_Data!C376</f>
        <v>54</v>
      </c>
      <c r="D376" s="10" t="str">
        <f>Revised_Data!D376</f>
        <v>F</v>
      </c>
      <c r="E376" s="10" t="str">
        <f>Revised_Data!E376</f>
        <v>Education Loan</v>
      </c>
      <c r="F376" s="11">
        <f>Revised_Data!F376</f>
        <v>8000000</v>
      </c>
      <c r="G376" s="12" t="str">
        <f>Revised_Data!G376</f>
        <v>No</v>
      </c>
      <c r="H376" s="77">
        <f>Revised_Data!H376</f>
        <v>1.633764426064293</v>
      </c>
      <c r="J376" s="74">
        <f>Parameters!$C$3</f>
        <v>7.0000000000000007E-2</v>
      </c>
      <c r="K376" s="74">
        <f>VLOOKUP(E376,Parameters!$B$5:$C$8,2,0)</f>
        <v>0.08</v>
      </c>
      <c r="L376" s="74">
        <f>IF(F376&lt;=Parameters!$A$10,Parameters!$C$10,IF(F376&lt;=Parameters!$A$11,Parameters!$C$11,Parameters!$C$11+INT((F376-Parameters!$A$11)/Parameters!$A$12)*Parameters!$C$12))</f>
        <v>0</v>
      </c>
      <c r="M376" s="74">
        <f>VLOOKUP(G376,Parameters!$B$14:$C$15,2,0)</f>
        <v>0</v>
      </c>
      <c r="N376" s="72">
        <f t="shared" si="41"/>
        <v>0.15000000000000002</v>
      </c>
      <c r="P376" s="9">
        <f t="shared" si="42"/>
        <v>1200000.0000000002</v>
      </c>
      <c r="Q376" s="10" t="str">
        <f>VLOOKUP(E376,Parameters!$B$51:$C$54,2,0)</f>
        <v>Unsecured</v>
      </c>
      <c r="R376" s="50">
        <f>VLOOKUP(C376,Parameters!$E$4:$G$47,IF(D376="M",2,3),0)</f>
        <v>6.7949999999999999</v>
      </c>
      <c r="S376" s="11">
        <f t="shared" si="43"/>
        <v>54360</v>
      </c>
      <c r="T376" s="12">
        <f>VLOOKUP(S376,Parameters!$B$40:$C$44,2,1)</f>
        <v>0.375</v>
      </c>
      <c r="U376" s="52">
        <f t="shared" si="44"/>
        <v>20385</v>
      </c>
      <c r="V376" s="12">
        <f>LEFT(Parameters!$B$59,4)*VLOOKUP(Q376,Parameters!$B$61:$C$62,2,0)+MID(Parameters!$B$59,9,4)*ABS(H376)</f>
        <v>3.6337644260642926E-2</v>
      </c>
      <c r="W376" s="43">
        <f t="shared" si="45"/>
        <v>290701.15408514341</v>
      </c>
      <c r="Y376" s="74">
        <f>MAX(V376,IF(Q376="Unsecured",Parameters!$C$67,Parameters!$C$68))</f>
        <v>3.6337644260642926E-2</v>
      </c>
      <c r="Z376" s="43">
        <f t="shared" si="46"/>
        <v>290701.15408514341</v>
      </c>
      <c r="AB376" s="74" t="str">
        <f t="shared" si="47"/>
        <v>OK</v>
      </c>
      <c r="AC376" s="43" t="str">
        <f t="shared" si="40"/>
        <v>OK</v>
      </c>
    </row>
    <row r="377" spans="2:29" x14ac:dyDescent="0.35">
      <c r="B377" s="15" t="str">
        <f>Revised_Data!B377</f>
        <v>WANG</v>
      </c>
      <c r="C377" s="11">
        <f>Revised_Data!C377</f>
        <v>52</v>
      </c>
      <c r="D377" s="10" t="str">
        <f>Revised_Data!D377</f>
        <v>M</v>
      </c>
      <c r="E377" s="10" t="str">
        <f>Revised_Data!E377</f>
        <v>Personal Loan</v>
      </c>
      <c r="F377" s="11">
        <f>Revised_Data!F377</f>
        <v>9000000</v>
      </c>
      <c r="G377" s="12" t="str">
        <f>Revised_Data!G377</f>
        <v>No</v>
      </c>
      <c r="H377" s="77">
        <f>Revised_Data!H377</f>
        <v>-1.2416168579564226</v>
      </c>
      <c r="J377" s="74">
        <f>Parameters!$C$3</f>
        <v>7.0000000000000007E-2</v>
      </c>
      <c r="K377" s="74">
        <f>VLOOKUP(E377,Parameters!$B$5:$C$8,2,0)</f>
        <v>0.1</v>
      </c>
      <c r="L377" s="74">
        <f>IF(F377&lt;=Parameters!$A$10,Parameters!$C$10,IF(F377&lt;=Parameters!$A$11,Parameters!$C$11,Parameters!$C$11+INT((F377-Parameters!$A$11)/Parameters!$A$12)*Parameters!$C$12))</f>
        <v>0</v>
      </c>
      <c r="M377" s="74">
        <f>VLOOKUP(G377,Parameters!$B$14:$C$15,2,0)</f>
        <v>0</v>
      </c>
      <c r="N377" s="72">
        <f t="shared" si="41"/>
        <v>0.17</v>
      </c>
      <c r="P377" s="9">
        <f t="shared" si="42"/>
        <v>1530000</v>
      </c>
      <c r="Q377" s="10" t="str">
        <f>VLOOKUP(E377,Parameters!$B$51:$C$54,2,0)</f>
        <v>Unsecured</v>
      </c>
      <c r="R377" s="50">
        <f>VLOOKUP(C377,Parameters!$E$4:$G$47,IF(D377="M",2,3),0)</f>
        <v>6.9649999999999999</v>
      </c>
      <c r="S377" s="11">
        <f t="shared" si="43"/>
        <v>62685</v>
      </c>
      <c r="T377" s="12">
        <f>VLOOKUP(S377,Parameters!$B$40:$C$44,2,1)</f>
        <v>0.35</v>
      </c>
      <c r="U377" s="52">
        <f t="shared" si="44"/>
        <v>21939.75</v>
      </c>
      <c r="V377" s="12">
        <f>LEFT(Parameters!$B$59,4)*VLOOKUP(Q377,Parameters!$B$61:$C$62,2,0)+MID(Parameters!$B$59,9,4)*ABS(H377)</f>
        <v>3.2416168579564225E-2</v>
      </c>
      <c r="W377" s="43">
        <f t="shared" si="45"/>
        <v>291745.51721607801</v>
      </c>
      <c r="Y377" s="74">
        <f>MAX(V377,IF(Q377="Unsecured",Parameters!$C$67,Parameters!$C$68))</f>
        <v>3.2416168579564225E-2</v>
      </c>
      <c r="Z377" s="43">
        <f t="shared" si="46"/>
        <v>291745.51721607801</v>
      </c>
      <c r="AB377" s="74" t="str">
        <f t="shared" si="47"/>
        <v>OK</v>
      </c>
      <c r="AC377" s="43" t="str">
        <f t="shared" si="40"/>
        <v>OK</v>
      </c>
    </row>
    <row r="378" spans="2:29" x14ac:dyDescent="0.35">
      <c r="B378" s="15" t="str">
        <f>Revised_Data!B378</f>
        <v>WARD</v>
      </c>
      <c r="C378" s="11">
        <f>Revised_Data!C378</f>
        <v>60</v>
      </c>
      <c r="D378" s="10" t="str">
        <f>Revised_Data!D378</f>
        <v>M</v>
      </c>
      <c r="E378" s="10" t="str">
        <f>Revised_Data!E378</f>
        <v>Home Loan</v>
      </c>
      <c r="F378" s="11">
        <f>Revised_Data!F378</f>
        <v>13000000</v>
      </c>
      <c r="G378" s="12" t="str">
        <f>Revised_Data!G378</f>
        <v>No</v>
      </c>
      <c r="H378" s="77">
        <f>Revised_Data!H378</f>
        <v>-0.27586054519242392</v>
      </c>
      <c r="J378" s="74">
        <f>Parameters!$C$3</f>
        <v>7.0000000000000007E-2</v>
      </c>
      <c r="K378" s="74">
        <f>VLOOKUP(E378,Parameters!$B$5:$C$8,2,0)</f>
        <v>0.04</v>
      </c>
      <c r="L378" s="74">
        <f>IF(F378&lt;=Parameters!$A$10,Parameters!$C$10,IF(F378&lt;=Parameters!$A$11,Parameters!$C$11,Parameters!$C$11+INT((F378-Parameters!$A$11)/Parameters!$A$12)*Parameters!$C$12))</f>
        <v>8.0000000000000002E-3</v>
      </c>
      <c r="M378" s="74">
        <f>VLOOKUP(G378,Parameters!$B$14:$C$15,2,0)</f>
        <v>0</v>
      </c>
      <c r="N378" s="72">
        <f t="shared" si="41"/>
        <v>0.10200000000000001</v>
      </c>
      <c r="P378" s="9">
        <f t="shared" si="42"/>
        <v>1326000</v>
      </c>
      <c r="Q378" s="10" t="str">
        <f>VLOOKUP(E378,Parameters!$B$51:$C$54,2,0)</f>
        <v>Secured</v>
      </c>
      <c r="R378" s="50">
        <f>VLOOKUP(C378,Parameters!$E$4:$G$47,IF(D378="M",2,3),0)</f>
        <v>8.4860000000000007</v>
      </c>
      <c r="S378" s="11">
        <f t="shared" si="43"/>
        <v>110318.00000000001</v>
      </c>
      <c r="T378" s="12">
        <f>VLOOKUP(S378,Parameters!$B$40:$C$44,2,1)</f>
        <v>0.32500000000000001</v>
      </c>
      <c r="U378" s="52">
        <f t="shared" si="44"/>
        <v>35853.350000000006</v>
      </c>
      <c r="V378" s="12">
        <f>LEFT(Parameters!$B$59,4)*VLOOKUP(Q378,Parameters!$B$61:$C$62,2,0)+MID(Parameters!$B$59,9,4)*ABS(H378)</f>
        <v>1.275860545192424E-2</v>
      </c>
      <c r="W378" s="43">
        <f t="shared" si="45"/>
        <v>165861.87087501513</v>
      </c>
      <c r="Y378" s="74">
        <f>MAX(V378,IF(Q378="Unsecured",Parameters!$C$67,Parameters!$C$68))</f>
        <v>1.4999999999999999E-2</v>
      </c>
      <c r="Z378" s="43">
        <f t="shared" si="46"/>
        <v>195000</v>
      </c>
      <c r="AB378" s="74" t="str">
        <f t="shared" si="47"/>
        <v>OK</v>
      </c>
      <c r="AC378" s="43" t="str">
        <f t="shared" si="40"/>
        <v>OK</v>
      </c>
    </row>
    <row r="379" spans="2:29" x14ac:dyDescent="0.35">
      <c r="B379" s="15" t="str">
        <f>Revised_Data!B379</f>
        <v>WARNER</v>
      </c>
      <c r="C379" s="11">
        <f>Revised_Data!C379</f>
        <v>33</v>
      </c>
      <c r="D379" s="10" t="str">
        <f>Revised_Data!D379</f>
        <v>F</v>
      </c>
      <c r="E379" s="10" t="str">
        <f>Revised_Data!E379</f>
        <v>Education Loan</v>
      </c>
      <c r="F379" s="11">
        <f>Revised_Data!F379</f>
        <v>13000000</v>
      </c>
      <c r="G379" s="12" t="str">
        <f>Revised_Data!G379</f>
        <v>No</v>
      </c>
      <c r="H379" s="77">
        <f>Revised_Data!H379</f>
        <v>-2.0033115842105045</v>
      </c>
      <c r="J379" s="74">
        <f>Parameters!$C$3</f>
        <v>7.0000000000000007E-2</v>
      </c>
      <c r="K379" s="74">
        <f>VLOOKUP(E379,Parameters!$B$5:$C$8,2,0)</f>
        <v>0.08</v>
      </c>
      <c r="L379" s="74">
        <f>IF(F379&lt;=Parameters!$A$10,Parameters!$C$10,IF(F379&lt;=Parameters!$A$11,Parameters!$C$11,Parameters!$C$11+INT((F379-Parameters!$A$11)/Parameters!$A$12)*Parameters!$C$12))</f>
        <v>8.0000000000000002E-3</v>
      </c>
      <c r="M379" s="74">
        <f>VLOOKUP(G379,Parameters!$B$14:$C$15,2,0)</f>
        <v>0</v>
      </c>
      <c r="N379" s="72">
        <f t="shared" si="41"/>
        <v>0.14200000000000002</v>
      </c>
      <c r="P379" s="9">
        <f t="shared" si="42"/>
        <v>1846000.0000000002</v>
      </c>
      <c r="Q379" s="10" t="str">
        <f>VLOOKUP(E379,Parameters!$B$51:$C$54,2,0)</f>
        <v>Unsecured</v>
      </c>
      <c r="R379" s="50">
        <f>VLOOKUP(C379,Parameters!$E$4:$G$47,IF(D379="M",2,3),0)</f>
        <v>4.0469999999999997</v>
      </c>
      <c r="S379" s="11">
        <f t="shared" si="43"/>
        <v>52610.999999999993</v>
      </c>
      <c r="T379" s="12">
        <f>VLOOKUP(S379,Parameters!$B$40:$C$44,2,1)</f>
        <v>0.375</v>
      </c>
      <c r="U379" s="52">
        <f t="shared" si="44"/>
        <v>19729.124999999996</v>
      </c>
      <c r="V379" s="12">
        <f>LEFT(Parameters!$B$59,4)*VLOOKUP(Q379,Parameters!$B$61:$C$62,2,0)+MID(Parameters!$B$59,9,4)*ABS(H379)</f>
        <v>4.0033115842105046E-2</v>
      </c>
      <c r="W379" s="43">
        <f t="shared" si="45"/>
        <v>520430.5059473656</v>
      </c>
      <c r="Y379" s="74">
        <f>MAX(V379,IF(Q379="Unsecured",Parameters!$C$67,Parameters!$C$68))</f>
        <v>4.0033115842105046E-2</v>
      </c>
      <c r="Z379" s="43">
        <f t="shared" si="46"/>
        <v>520430.5059473656</v>
      </c>
      <c r="AB379" s="74" t="str">
        <f t="shared" si="47"/>
        <v>OK</v>
      </c>
      <c r="AC379" s="43" t="str">
        <f t="shared" si="40"/>
        <v>OK</v>
      </c>
    </row>
    <row r="380" spans="2:29" x14ac:dyDescent="0.35">
      <c r="B380" s="15" t="str">
        <f>Revised_Data!B380</f>
        <v>WARREN</v>
      </c>
      <c r="C380" s="11">
        <f>Revised_Data!C380</f>
        <v>28</v>
      </c>
      <c r="D380" s="10" t="str">
        <f>Revised_Data!D380</f>
        <v>M</v>
      </c>
      <c r="E380" s="10" t="str">
        <f>Revised_Data!E380</f>
        <v>Personal Loan</v>
      </c>
      <c r="F380" s="11">
        <f>Revised_Data!F380</f>
        <v>12000000</v>
      </c>
      <c r="G380" s="12" t="str">
        <f>Revised_Data!G380</f>
        <v>No</v>
      </c>
      <c r="H380" s="77">
        <f>Revised_Data!H380</f>
        <v>-0.30818578383561557</v>
      </c>
      <c r="J380" s="74">
        <f>Parameters!$C$3</f>
        <v>7.0000000000000007E-2</v>
      </c>
      <c r="K380" s="74">
        <f>VLOOKUP(E380,Parameters!$B$5:$C$8,2,0)</f>
        <v>0.1</v>
      </c>
      <c r="L380" s="74">
        <f>IF(F380&lt;=Parameters!$A$10,Parameters!$C$10,IF(F380&lt;=Parameters!$A$11,Parameters!$C$11,Parameters!$C$11+INT((F380-Parameters!$A$11)/Parameters!$A$12)*Parameters!$C$12))</f>
        <v>7.0000000000000001E-3</v>
      </c>
      <c r="M380" s="74">
        <f>VLOOKUP(G380,Parameters!$B$14:$C$15,2,0)</f>
        <v>0</v>
      </c>
      <c r="N380" s="72">
        <f t="shared" si="41"/>
        <v>0.16300000000000001</v>
      </c>
      <c r="P380" s="9">
        <f t="shared" si="42"/>
        <v>1956000</v>
      </c>
      <c r="Q380" s="10" t="str">
        <f>VLOOKUP(E380,Parameters!$B$51:$C$54,2,0)</f>
        <v>Unsecured</v>
      </c>
      <c r="R380" s="50">
        <f>VLOOKUP(C380,Parameters!$E$4:$G$47,IF(D380="M",2,3),0)</f>
        <v>3.8519499999999995</v>
      </c>
      <c r="S380" s="11">
        <f t="shared" si="43"/>
        <v>46223.399999999994</v>
      </c>
      <c r="T380" s="12">
        <f>VLOOKUP(S380,Parameters!$B$40:$C$44,2,1)</f>
        <v>0.375</v>
      </c>
      <c r="U380" s="52">
        <f t="shared" si="44"/>
        <v>17333.774999999998</v>
      </c>
      <c r="V380" s="12">
        <f>LEFT(Parameters!$B$59,4)*VLOOKUP(Q380,Parameters!$B$61:$C$62,2,0)+MID(Parameters!$B$59,9,4)*ABS(H380)</f>
        <v>2.3081857838356156E-2</v>
      </c>
      <c r="W380" s="43">
        <f t="shared" si="45"/>
        <v>276982.29406027385</v>
      </c>
      <c r="Y380" s="74">
        <f>MAX(V380,IF(Q380="Unsecured",Parameters!$C$67,Parameters!$C$68))</f>
        <v>0.03</v>
      </c>
      <c r="Z380" s="43">
        <f t="shared" si="46"/>
        <v>360000</v>
      </c>
      <c r="AB380" s="74" t="str">
        <f t="shared" si="47"/>
        <v>OK</v>
      </c>
      <c r="AC380" s="43" t="str">
        <f t="shared" si="40"/>
        <v>OK</v>
      </c>
    </row>
    <row r="381" spans="2:29" x14ac:dyDescent="0.35">
      <c r="B381" s="15" t="str">
        <f>Revised_Data!B381</f>
        <v>WASHINGTON</v>
      </c>
      <c r="C381" s="11">
        <f>Revised_Data!C381</f>
        <v>53</v>
      </c>
      <c r="D381" s="10" t="str">
        <f>Revised_Data!D381</f>
        <v>F</v>
      </c>
      <c r="E381" s="10" t="str">
        <f>Revised_Data!E381</f>
        <v>Personal Loan</v>
      </c>
      <c r="F381" s="11">
        <f>Revised_Data!F381</f>
        <v>13000000</v>
      </c>
      <c r="G381" s="12" t="str">
        <f>Revised_Data!G381</f>
        <v>No</v>
      </c>
      <c r="H381" s="77">
        <f>Revised_Data!H381</f>
        <v>0.73745826634099276</v>
      </c>
      <c r="J381" s="74">
        <f>Parameters!$C$3</f>
        <v>7.0000000000000007E-2</v>
      </c>
      <c r="K381" s="74">
        <f>VLOOKUP(E381,Parameters!$B$5:$C$8,2,0)</f>
        <v>0.1</v>
      </c>
      <c r="L381" s="74">
        <f>IF(F381&lt;=Parameters!$A$10,Parameters!$C$10,IF(F381&lt;=Parameters!$A$11,Parameters!$C$11,Parameters!$C$11+INT((F381-Parameters!$A$11)/Parameters!$A$12)*Parameters!$C$12))</f>
        <v>8.0000000000000002E-3</v>
      </c>
      <c r="M381" s="74">
        <f>VLOOKUP(G381,Parameters!$B$14:$C$15,2,0)</f>
        <v>0</v>
      </c>
      <c r="N381" s="72">
        <f t="shared" si="41"/>
        <v>0.16200000000000001</v>
      </c>
      <c r="P381" s="9">
        <f t="shared" si="42"/>
        <v>2106000</v>
      </c>
      <c r="Q381" s="10" t="str">
        <f>VLOOKUP(E381,Parameters!$B$51:$C$54,2,0)</f>
        <v>Unsecured</v>
      </c>
      <c r="R381" s="50">
        <f>VLOOKUP(C381,Parameters!$E$4:$G$47,IF(D381="M",2,3),0)</f>
        <v>6.6289999999999996</v>
      </c>
      <c r="S381" s="11">
        <f t="shared" si="43"/>
        <v>86177</v>
      </c>
      <c r="T381" s="12">
        <f>VLOOKUP(S381,Parameters!$B$40:$C$44,2,1)</f>
        <v>0.35</v>
      </c>
      <c r="U381" s="52">
        <f t="shared" si="44"/>
        <v>30161.949999999997</v>
      </c>
      <c r="V381" s="12">
        <f>LEFT(Parameters!$B$59,4)*VLOOKUP(Q381,Parameters!$B$61:$C$62,2,0)+MID(Parameters!$B$59,9,4)*ABS(H381)</f>
        <v>2.7374582663409929E-2</v>
      </c>
      <c r="W381" s="43">
        <f t="shared" si="45"/>
        <v>355869.57462432911</v>
      </c>
      <c r="Y381" s="74">
        <f>MAX(V381,IF(Q381="Unsecured",Parameters!$C$67,Parameters!$C$68))</f>
        <v>0.03</v>
      </c>
      <c r="Z381" s="43">
        <f t="shared" si="46"/>
        <v>390000</v>
      </c>
      <c r="AB381" s="74" t="str">
        <f t="shared" si="47"/>
        <v>OK</v>
      </c>
      <c r="AC381" s="43" t="str">
        <f t="shared" si="40"/>
        <v>OK</v>
      </c>
    </row>
    <row r="382" spans="2:29" x14ac:dyDescent="0.35">
      <c r="B382" s="15" t="str">
        <f>Revised_Data!B382</f>
        <v>WATKINS</v>
      </c>
      <c r="C382" s="11">
        <f>Revised_Data!C382</f>
        <v>51</v>
      </c>
      <c r="D382" s="10" t="str">
        <f>Revised_Data!D382</f>
        <v>F</v>
      </c>
      <c r="E382" s="10" t="str">
        <f>Revised_Data!E382</f>
        <v>Home Loan</v>
      </c>
      <c r="F382" s="11">
        <f>Revised_Data!F382</f>
        <v>9000000</v>
      </c>
      <c r="G382" s="12" t="str">
        <f>Revised_Data!G382</f>
        <v>No</v>
      </c>
      <c r="H382" s="77">
        <f>Revised_Data!H382</f>
        <v>-3.3125216651182399E-2</v>
      </c>
      <c r="J382" s="74">
        <f>Parameters!$C$3</f>
        <v>7.0000000000000007E-2</v>
      </c>
      <c r="K382" s="74">
        <f>VLOOKUP(E382,Parameters!$B$5:$C$8,2,0)</f>
        <v>0.04</v>
      </c>
      <c r="L382" s="74">
        <f>IF(F382&lt;=Parameters!$A$10,Parameters!$C$10,IF(F382&lt;=Parameters!$A$11,Parameters!$C$11,Parameters!$C$11+INT((F382-Parameters!$A$11)/Parameters!$A$12)*Parameters!$C$12))</f>
        <v>0</v>
      </c>
      <c r="M382" s="74">
        <f>VLOOKUP(G382,Parameters!$B$14:$C$15,2,0)</f>
        <v>0</v>
      </c>
      <c r="N382" s="72">
        <f t="shared" si="41"/>
        <v>0.11000000000000001</v>
      </c>
      <c r="P382" s="9">
        <f t="shared" si="42"/>
        <v>990000.00000000012</v>
      </c>
      <c r="Q382" s="10" t="str">
        <f>VLOOKUP(E382,Parameters!$B$51:$C$54,2,0)</f>
        <v>Secured</v>
      </c>
      <c r="R382" s="50">
        <f>VLOOKUP(C382,Parameters!$E$4:$G$47,IF(D382="M",2,3),0)</f>
        <v>6.3090000000000002</v>
      </c>
      <c r="S382" s="11">
        <f t="shared" si="43"/>
        <v>56781</v>
      </c>
      <c r="T382" s="12">
        <f>VLOOKUP(S382,Parameters!$B$40:$C$44,2,1)</f>
        <v>0.375</v>
      </c>
      <c r="U382" s="52">
        <f t="shared" si="44"/>
        <v>21292.875</v>
      </c>
      <c r="V382" s="12">
        <f>LEFT(Parameters!$B$59,4)*VLOOKUP(Q382,Parameters!$B$61:$C$62,2,0)+MID(Parameters!$B$59,9,4)*ABS(H382)</f>
        <v>1.0331252166511824E-2</v>
      </c>
      <c r="W382" s="43">
        <f t="shared" si="45"/>
        <v>92981.269498606416</v>
      </c>
      <c r="Y382" s="74">
        <f>MAX(V382,IF(Q382="Unsecured",Parameters!$C$67,Parameters!$C$68))</f>
        <v>1.4999999999999999E-2</v>
      </c>
      <c r="Z382" s="43">
        <f t="shared" si="46"/>
        <v>135000</v>
      </c>
      <c r="AB382" s="74" t="str">
        <f t="shared" si="47"/>
        <v>OK</v>
      </c>
      <c r="AC382" s="43" t="str">
        <f t="shared" si="40"/>
        <v>OK</v>
      </c>
    </row>
    <row r="383" spans="2:29" x14ac:dyDescent="0.35">
      <c r="B383" s="15" t="str">
        <f>Revised_Data!B383</f>
        <v>WATSON</v>
      </c>
      <c r="C383" s="11">
        <f>Revised_Data!C383</f>
        <v>30</v>
      </c>
      <c r="D383" s="10" t="str">
        <f>Revised_Data!D383</f>
        <v>M</v>
      </c>
      <c r="E383" s="10" t="str">
        <f>Revised_Data!E383</f>
        <v>Personal Loan</v>
      </c>
      <c r="F383" s="11">
        <f>Revised_Data!F383</f>
        <v>9000000</v>
      </c>
      <c r="G383" s="12" t="str">
        <f>Revised_Data!G383</f>
        <v>No</v>
      </c>
      <c r="H383" s="77">
        <f>Revised_Data!H383</f>
        <v>0.47989728057204312</v>
      </c>
      <c r="J383" s="74">
        <f>Parameters!$C$3</f>
        <v>7.0000000000000007E-2</v>
      </c>
      <c r="K383" s="74">
        <f>VLOOKUP(E383,Parameters!$B$5:$C$8,2,0)</f>
        <v>0.1</v>
      </c>
      <c r="L383" s="74">
        <f>IF(F383&lt;=Parameters!$A$10,Parameters!$C$10,IF(F383&lt;=Parameters!$A$11,Parameters!$C$11,Parameters!$C$11+INT((F383-Parameters!$A$11)/Parameters!$A$12)*Parameters!$C$12))</f>
        <v>0</v>
      </c>
      <c r="M383" s="74">
        <f>VLOOKUP(G383,Parameters!$B$14:$C$15,2,0)</f>
        <v>0</v>
      </c>
      <c r="N383" s="72">
        <f t="shared" si="41"/>
        <v>0.17</v>
      </c>
      <c r="P383" s="9">
        <f t="shared" si="42"/>
        <v>1530000</v>
      </c>
      <c r="Q383" s="10" t="str">
        <f>VLOOKUP(E383,Parameters!$B$51:$C$54,2,0)</f>
        <v>Unsecured</v>
      </c>
      <c r="R383" s="50">
        <f>VLOOKUP(C383,Parameters!$E$4:$G$47,IF(D383="M",2,3),0)</f>
        <v>4.0469999999999997</v>
      </c>
      <c r="S383" s="11">
        <f t="shared" si="43"/>
        <v>36423</v>
      </c>
      <c r="T383" s="12">
        <f>VLOOKUP(S383,Parameters!$B$40:$C$44,2,1)</f>
        <v>0.375</v>
      </c>
      <c r="U383" s="52">
        <f t="shared" si="44"/>
        <v>13658.625</v>
      </c>
      <c r="V383" s="12">
        <f>LEFT(Parameters!$B$59,4)*VLOOKUP(Q383,Parameters!$B$61:$C$62,2,0)+MID(Parameters!$B$59,9,4)*ABS(H383)</f>
        <v>2.479897280572043E-2</v>
      </c>
      <c r="W383" s="43">
        <f t="shared" si="45"/>
        <v>223190.75525148388</v>
      </c>
      <c r="Y383" s="74">
        <f>MAX(V383,IF(Q383="Unsecured",Parameters!$C$67,Parameters!$C$68))</f>
        <v>0.03</v>
      </c>
      <c r="Z383" s="43">
        <f t="shared" si="46"/>
        <v>270000</v>
      </c>
      <c r="AB383" s="74" t="str">
        <f t="shared" si="47"/>
        <v>OK</v>
      </c>
      <c r="AC383" s="43" t="str">
        <f t="shared" si="40"/>
        <v>OK</v>
      </c>
    </row>
    <row r="384" spans="2:29" x14ac:dyDescent="0.35">
      <c r="B384" s="15" t="str">
        <f>Revised_Data!B384</f>
        <v>WATTS</v>
      </c>
      <c r="C384" s="11">
        <f>Revised_Data!C384</f>
        <v>25</v>
      </c>
      <c r="D384" s="10" t="str">
        <f>Revised_Data!D384</f>
        <v>M</v>
      </c>
      <c r="E384" s="10" t="str">
        <f>Revised_Data!E384</f>
        <v>Vehicle Loan</v>
      </c>
      <c r="F384" s="11">
        <f>Revised_Data!F384</f>
        <v>13000000</v>
      </c>
      <c r="G384" s="12" t="str">
        <f>Revised_Data!G384</f>
        <v>No</v>
      </c>
      <c r="H384" s="77">
        <f>Revised_Data!H384</f>
        <v>-1.1126369401438092</v>
      </c>
      <c r="J384" s="74">
        <f>Parameters!$C$3</f>
        <v>7.0000000000000007E-2</v>
      </c>
      <c r="K384" s="74">
        <f>VLOOKUP(E384,Parameters!$B$5:$C$8,2,0)</f>
        <v>0.06</v>
      </c>
      <c r="L384" s="74">
        <f>IF(F384&lt;=Parameters!$A$10,Parameters!$C$10,IF(F384&lt;=Parameters!$A$11,Parameters!$C$11,Parameters!$C$11+INT((F384-Parameters!$A$11)/Parameters!$A$12)*Parameters!$C$12))</f>
        <v>8.0000000000000002E-3</v>
      </c>
      <c r="M384" s="74">
        <f>VLOOKUP(G384,Parameters!$B$14:$C$15,2,0)</f>
        <v>0</v>
      </c>
      <c r="N384" s="72">
        <f t="shared" si="41"/>
        <v>0.122</v>
      </c>
      <c r="P384" s="9">
        <f t="shared" si="42"/>
        <v>1586000</v>
      </c>
      <c r="Q384" s="10" t="str">
        <f>VLOOKUP(E384,Parameters!$B$51:$C$54,2,0)</f>
        <v>Secured</v>
      </c>
      <c r="R384" s="50">
        <f>VLOOKUP(C384,Parameters!$E$4:$G$47,IF(D384="M",2,3),0)</f>
        <v>3.577</v>
      </c>
      <c r="S384" s="11">
        <f t="shared" si="43"/>
        <v>46501</v>
      </c>
      <c r="T384" s="12">
        <f>VLOOKUP(S384,Parameters!$B$40:$C$44,2,1)</f>
        <v>0.375</v>
      </c>
      <c r="U384" s="52">
        <f t="shared" si="44"/>
        <v>17437.875</v>
      </c>
      <c r="V384" s="12">
        <f>LEFT(Parameters!$B$59,4)*VLOOKUP(Q384,Parameters!$B$61:$C$62,2,0)+MID(Parameters!$B$59,9,4)*ABS(H384)</f>
        <v>2.112636940143809E-2</v>
      </c>
      <c r="W384" s="43">
        <f t="shared" si="45"/>
        <v>274642.80221869517</v>
      </c>
      <c r="Y384" s="74">
        <f>MAX(V384,IF(Q384="Unsecured",Parameters!$C$67,Parameters!$C$68))</f>
        <v>2.112636940143809E-2</v>
      </c>
      <c r="Z384" s="43">
        <f t="shared" si="46"/>
        <v>274642.80221869517</v>
      </c>
      <c r="AB384" s="74" t="str">
        <f t="shared" si="47"/>
        <v>OK</v>
      </c>
      <c r="AC384" s="43" t="str">
        <f t="shared" si="40"/>
        <v>OK</v>
      </c>
    </row>
    <row r="385" spans="2:29" x14ac:dyDescent="0.35">
      <c r="B385" s="15" t="str">
        <f>Revised_Data!B385</f>
        <v>WEAVER</v>
      </c>
      <c r="C385" s="11">
        <f>Revised_Data!C385</f>
        <v>44</v>
      </c>
      <c r="D385" s="10" t="str">
        <f>Revised_Data!D385</f>
        <v>F</v>
      </c>
      <c r="E385" s="10" t="str">
        <f>Revised_Data!E385</f>
        <v>Education Loan</v>
      </c>
      <c r="F385" s="11">
        <f>Revised_Data!F385</f>
        <v>10000000</v>
      </c>
      <c r="G385" s="12" t="str">
        <f>Revised_Data!G385</f>
        <v>No</v>
      </c>
      <c r="H385" s="77">
        <f>Revised_Data!H385</f>
        <v>-0.94283408145737813</v>
      </c>
      <c r="J385" s="74">
        <f>Parameters!$C$3</f>
        <v>7.0000000000000007E-2</v>
      </c>
      <c r="K385" s="74">
        <f>VLOOKUP(E385,Parameters!$B$5:$C$8,2,0)</f>
        <v>0.08</v>
      </c>
      <c r="L385" s="74">
        <f>IF(F385&lt;=Parameters!$A$10,Parameters!$C$10,IF(F385&lt;=Parameters!$A$11,Parameters!$C$11,Parameters!$C$11+INT((F385-Parameters!$A$11)/Parameters!$A$12)*Parameters!$C$12))</f>
        <v>5.0000000000000001E-3</v>
      </c>
      <c r="M385" s="74">
        <f>VLOOKUP(G385,Parameters!$B$14:$C$15,2,0)</f>
        <v>0</v>
      </c>
      <c r="N385" s="72">
        <f t="shared" si="41"/>
        <v>0.14500000000000002</v>
      </c>
      <c r="P385" s="9">
        <f t="shared" si="42"/>
        <v>1450000.0000000002</v>
      </c>
      <c r="Q385" s="10" t="str">
        <f>VLOOKUP(E385,Parameters!$B$51:$C$54,2,0)</f>
        <v>Unsecured</v>
      </c>
      <c r="R385" s="50">
        <f>VLOOKUP(C385,Parameters!$E$4:$G$47,IF(D385="M",2,3),0)</f>
        <v>5.3079999999999998</v>
      </c>
      <c r="S385" s="11">
        <f t="shared" si="43"/>
        <v>53080</v>
      </c>
      <c r="T385" s="12">
        <f>VLOOKUP(S385,Parameters!$B$40:$C$44,2,1)</f>
        <v>0.375</v>
      </c>
      <c r="U385" s="52">
        <f t="shared" si="44"/>
        <v>19905</v>
      </c>
      <c r="V385" s="12">
        <f>LEFT(Parameters!$B$59,4)*VLOOKUP(Q385,Parameters!$B$61:$C$62,2,0)+MID(Parameters!$B$59,9,4)*ABS(H385)</f>
        <v>2.9428340814573781E-2</v>
      </c>
      <c r="W385" s="43">
        <f t="shared" si="45"/>
        <v>294283.40814573783</v>
      </c>
      <c r="Y385" s="74">
        <f>MAX(V385,IF(Q385="Unsecured",Parameters!$C$67,Parameters!$C$68))</f>
        <v>0.03</v>
      </c>
      <c r="Z385" s="43">
        <f t="shared" si="46"/>
        <v>300000</v>
      </c>
      <c r="AB385" s="74" t="str">
        <f t="shared" si="47"/>
        <v>OK</v>
      </c>
      <c r="AC385" s="43" t="str">
        <f t="shared" si="40"/>
        <v>OK</v>
      </c>
    </row>
    <row r="386" spans="2:29" x14ac:dyDescent="0.35">
      <c r="B386" s="15" t="str">
        <f>Revised_Data!B386</f>
        <v>WEBB</v>
      </c>
      <c r="C386" s="11">
        <f>Revised_Data!C386</f>
        <v>23</v>
      </c>
      <c r="D386" s="10" t="str">
        <f>Revised_Data!D386</f>
        <v>F</v>
      </c>
      <c r="E386" s="10" t="str">
        <f>Revised_Data!E386</f>
        <v>Home Loan</v>
      </c>
      <c r="F386" s="11">
        <f>Revised_Data!F386</f>
        <v>10000000</v>
      </c>
      <c r="G386" s="12" t="str">
        <f>Revised_Data!G386</f>
        <v>No</v>
      </c>
      <c r="H386" s="77">
        <f>Revised_Data!H386</f>
        <v>2.1837013922177819</v>
      </c>
      <c r="J386" s="74">
        <f>Parameters!$C$3</f>
        <v>7.0000000000000007E-2</v>
      </c>
      <c r="K386" s="74">
        <f>VLOOKUP(E386,Parameters!$B$5:$C$8,2,0)</f>
        <v>0.04</v>
      </c>
      <c r="L386" s="74">
        <f>IF(F386&lt;=Parameters!$A$10,Parameters!$C$10,IF(F386&lt;=Parameters!$A$11,Parameters!$C$11,Parameters!$C$11+INT((F386-Parameters!$A$11)/Parameters!$A$12)*Parameters!$C$12))</f>
        <v>5.0000000000000001E-3</v>
      </c>
      <c r="M386" s="74">
        <f>VLOOKUP(G386,Parameters!$B$14:$C$15,2,0)</f>
        <v>0</v>
      </c>
      <c r="N386" s="72">
        <f t="shared" si="41"/>
        <v>0.10500000000000001</v>
      </c>
      <c r="P386" s="9">
        <f t="shared" si="42"/>
        <v>1050000</v>
      </c>
      <c r="Q386" s="10" t="str">
        <f>VLOOKUP(E386,Parameters!$B$51:$C$54,2,0)</f>
        <v>Secured</v>
      </c>
      <c r="R386" s="50">
        <f>VLOOKUP(C386,Parameters!$E$4:$G$47,IF(D386="M",2,3),0)</f>
        <v>3.1619999999999999</v>
      </c>
      <c r="S386" s="11">
        <f t="shared" si="43"/>
        <v>31620</v>
      </c>
      <c r="T386" s="12">
        <f>VLOOKUP(S386,Parameters!$B$40:$C$44,2,1)</f>
        <v>0.375</v>
      </c>
      <c r="U386" s="52">
        <f t="shared" si="44"/>
        <v>11857.5</v>
      </c>
      <c r="V386" s="12">
        <f>LEFT(Parameters!$B$59,4)*VLOOKUP(Q386,Parameters!$B$61:$C$62,2,0)+MID(Parameters!$B$59,9,4)*ABS(H386)</f>
        <v>3.1837013922177818E-2</v>
      </c>
      <c r="W386" s="43">
        <f t="shared" si="45"/>
        <v>318370.1392217782</v>
      </c>
      <c r="Y386" s="74">
        <f>MAX(V386,IF(Q386="Unsecured",Parameters!$C$67,Parameters!$C$68))</f>
        <v>3.1837013922177818E-2</v>
      </c>
      <c r="Z386" s="43">
        <f t="shared" si="46"/>
        <v>318370.1392217782</v>
      </c>
      <c r="AB386" s="74" t="str">
        <f t="shared" si="47"/>
        <v>OK</v>
      </c>
      <c r="AC386" s="43" t="str">
        <f t="shared" si="40"/>
        <v>OK</v>
      </c>
    </row>
    <row r="387" spans="2:29" x14ac:dyDescent="0.35">
      <c r="B387" s="15" t="str">
        <f>Revised_Data!B387</f>
        <v>WEBER</v>
      </c>
      <c r="C387" s="11">
        <f>Revised_Data!C387</f>
        <v>21</v>
      </c>
      <c r="D387" s="10" t="str">
        <f>Revised_Data!D387</f>
        <v>F</v>
      </c>
      <c r="E387" s="10" t="str">
        <f>Revised_Data!E387</f>
        <v>Home Loan</v>
      </c>
      <c r="F387" s="11">
        <f>Revised_Data!F387</f>
        <v>11000000</v>
      </c>
      <c r="G387" s="12" t="str">
        <f>Revised_Data!G387</f>
        <v>No</v>
      </c>
      <c r="H387" s="77">
        <f>Revised_Data!H387</f>
        <v>-5.5979176932631269E-2</v>
      </c>
      <c r="J387" s="74">
        <f>Parameters!$C$3</f>
        <v>7.0000000000000007E-2</v>
      </c>
      <c r="K387" s="74">
        <f>VLOOKUP(E387,Parameters!$B$5:$C$8,2,0)</f>
        <v>0.04</v>
      </c>
      <c r="L387" s="74">
        <f>IF(F387&lt;=Parameters!$A$10,Parameters!$C$10,IF(F387&lt;=Parameters!$A$11,Parameters!$C$11,Parameters!$C$11+INT((F387-Parameters!$A$11)/Parameters!$A$12)*Parameters!$C$12))</f>
        <v>6.0000000000000001E-3</v>
      </c>
      <c r="M387" s="74">
        <f>VLOOKUP(G387,Parameters!$B$14:$C$15,2,0)</f>
        <v>0</v>
      </c>
      <c r="N387" s="72">
        <f t="shared" si="41"/>
        <v>0.10400000000000001</v>
      </c>
      <c r="P387" s="9">
        <f t="shared" si="42"/>
        <v>1144000</v>
      </c>
      <c r="Q387" s="10" t="str">
        <f>VLOOKUP(E387,Parameters!$B$51:$C$54,2,0)</f>
        <v>Secured</v>
      </c>
      <c r="R387" s="50">
        <f>VLOOKUP(C387,Parameters!$E$4:$G$47,IF(D387="M",2,3),0)</f>
        <v>3.01</v>
      </c>
      <c r="S387" s="11">
        <f t="shared" si="43"/>
        <v>33109.999999999993</v>
      </c>
      <c r="T387" s="12">
        <f>VLOOKUP(S387,Parameters!$B$40:$C$44,2,1)</f>
        <v>0.375</v>
      </c>
      <c r="U387" s="52">
        <f t="shared" si="44"/>
        <v>12416.249999999996</v>
      </c>
      <c r="V387" s="12">
        <f>LEFT(Parameters!$B$59,4)*VLOOKUP(Q387,Parameters!$B$61:$C$62,2,0)+MID(Parameters!$B$59,9,4)*ABS(H387)</f>
        <v>1.0559791769326313E-2</v>
      </c>
      <c r="W387" s="43">
        <f t="shared" si="45"/>
        <v>116157.70946258945</v>
      </c>
      <c r="Y387" s="74">
        <f>MAX(V387,IF(Q387="Unsecured",Parameters!$C$67,Parameters!$C$68))</f>
        <v>1.4999999999999999E-2</v>
      </c>
      <c r="Z387" s="43">
        <f t="shared" si="46"/>
        <v>165000</v>
      </c>
      <c r="AB387" s="74" t="str">
        <f t="shared" si="47"/>
        <v>OK</v>
      </c>
      <c r="AC387" s="43" t="str">
        <f t="shared" si="40"/>
        <v>OK</v>
      </c>
    </row>
    <row r="388" spans="2:29" x14ac:dyDescent="0.35">
      <c r="B388" s="15" t="str">
        <f>Revised_Data!B388</f>
        <v>WELCH</v>
      </c>
      <c r="C388" s="11">
        <f>Revised_Data!C388</f>
        <v>22</v>
      </c>
      <c r="D388" s="10" t="str">
        <f>Revised_Data!D388</f>
        <v>M</v>
      </c>
      <c r="E388" s="10" t="str">
        <f>Revised_Data!E388</f>
        <v>Personal Loan</v>
      </c>
      <c r="F388" s="11">
        <f>Revised_Data!F388</f>
        <v>8000000</v>
      </c>
      <c r="G388" s="12" t="str">
        <f>Revised_Data!G388</f>
        <v>No</v>
      </c>
      <c r="H388" s="77">
        <f>Revised_Data!H388</f>
        <v>2.799840297393007E-4</v>
      </c>
      <c r="J388" s="74">
        <f>Parameters!$C$3</f>
        <v>7.0000000000000007E-2</v>
      </c>
      <c r="K388" s="74">
        <f>VLOOKUP(E388,Parameters!$B$5:$C$8,2,0)</f>
        <v>0.1</v>
      </c>
      <c r="L388" s="74">
        <f>IF(F388&lt;=Parameters!$A$10,Parameters!$C$10,IF(F388&lt;=Parameters!$A$11,Parameters!$C$11,Parameters!$C$11+INT((F388-Parameters!$A$11)/Parameters!$A$12)*Parameters!$C$12))</f>
        <v>0</v>
      </c>
      <c r="M388" s="74">
        <f>VLOOKUP(G388,Parameters!$B$14:$C$15,2,0)</f>
        <v>0</v>
      </c>
      <c r="N388" s="72">
        <f t="shared" si="41"/>
        <v>0.17</v>
      </c>
      <c r="P388" s="9">
        <f t="shared" si="42"/>
        <v>1360000</v>
      </c>
      <c r="Q388" s="10" t="str">
        <f>VLOOKUP(E388,Parameters!$B$51:$C$54,2,0)</f>
        <v>Unsecured</v>
      </c>
      <c r="R388" s="50">
        <f>VLOOKUP(C388,Parameters!$E$4:$G$47,IF(D388="M",2,3),0)</f>
        <v>3.3220000000000001</v>
      </c>
      <c r="S388" s="11">
        <f t="shared" si="43"/>
        <v>26576</v>
      </c>
      <c r="T388" s="12">
        <f>VLOOKUP(S388,Parameters!$B$40:$C$44,2,1)</f>
        <v>0.4</v>
      </c>
      <c r="U388" s="52">
        <f t="shared" si="44"/>
        <v>10630.400000000001</v>
      </c>
      <c r="V388" s="12">
        <f>LEFT(Parameters!$B$59,4)*VLOOKUP(Q388,Parameters!$B$61:$C$62,2,0)+MID(Parameters!$B$59,9,4)*ABS(H388)</f>
        <v>2.0002799840297392E-2</v>
      </c>
      <c r="W388" s="43">
        <f t="shared" si="45"/>
        <v>160022.39872237915</v>
      </c>
      <c r="Y388" s="74">
        <f>MAX(V388,IF(Q388="Unsecured",Parameters!$C$67,Parameters!$C$68))</f>
        <v>0.03</v>
      </c>
      <c r="Z388" s="43">
        <f t="shared" si="46"/>
        <v>240000</v>
      </c>
      <c r="AB388" s="74" t="str">
        <f t="shared" si="47"/>
        <v>OK</v>
      </c>
      <c r="AC388" s="43" t="str">
        <f t="shared" ref="AC388:AC403" si="48">IF(Z388&gt;=W388,"OK","Check")</f>
        <v>OK</v>
      </c>
    </row>
    <row r="389" spans="2:29" x14ac:dyDescent="0.35">
      <c r="B389" s="15" t="str">
        <f>Revised_Data!B389</f>
        <v>WELLS</v>
      </c>
      <c r="C389" s="11">
        <f>Revised_Data!C389</f>
        <v>38</v>
      </c>
      <c r="D389" s="10" t="str">
        <f>Revised_Data!D389</f>
        <v>M</v>
      </c>
      <c r="E389" s="10" t="str">
        <f>Revised_Data!E389</f>
        <v>Vehicle Loan</v>
      </c>
      <c r="F389" s="11">
        <f>Revised_Data!F389</f>
        <v>9000000</v>
      </c>
      <c r="G389" s="12" t="str">
        <f>Revised_Data!G389</f>
        <v>No</v>
      </c>
      <c r="H389" s="77">
        <f>Revised_Data!H389</f>
        <v>2.1326957299458744</v>
      </c>
      <c r="J389" s="74">
        <f>Parameters!$C$3</f>
        <v>7.0000000000000007E-2</v>
      </c>
      <c r="K389" s="74">
        <f>VLOOKUP(E389,Parameters!$B$5:$C$8,2,0)</f>
        <v>0.06</v>
      </c>
      <c r="L389" s="74">
        <f>IF(F389&lt;=Parameters!$A$10,Parameters!$C$10,IF(F389&lt;=Parameters!$A$11,Parameters!$C$11,Parameters!$C$11+INT((F389-Parameters!$A$11)/Parameters!$A$12)*Parameters!$C$12))</f>
        <v>0</v>
      </c>
      <c r="M389" s="74">
        <f>VLOOKUP(G389,Parameters!$B$14:$C$15,2,0)</f>
        <v>0</v>
      </c>
      <c r="N389" s="72">
        <f t="shared" ref="N389:N403" si="49">J389+K389-L389-M389</f>
        <v>0.13</v>
      </c>
      <c r="P389" s="9">
        <f t="shared" ref="P389:P403" si="50">F389*N389</f>
        <v>1170000</v>
      </c>
      <c r="Q389" s="10" t="str">
        <f>VLOOKUP(E389,Parameters!$B$51:$C$54,2,0)</f>
        <v>Secured</v>
      </c>
      <c r="R389" s="50">
        <f>VLOOKUP(C389,Parameters!$E$4:$G$47,IF(D389="M",2,3),0)</f>
        <v>4.93</v>
      </c>
      <c r="S389" s="11">
        <f t="shared" ref="S389:S403" si="51">F389*R389/1000</f>
        <v>44370</v>
      </c>
      <c r="T389" s="12">
        <f>VLOOKUP(S389,Parameters!$B$40:$C$44,2,1)</f>
        <v>0.375</v>
      </c>
      <c r="U389" s="52">
        <f t="shared" ref="U389:U403" si="52">S389*T389</f>
        <v>16638.75</v>
      </c>
      <c r="V389" s="12">
        <f>LEFT(Parameters!$B$59,4)*VLOOKUP(Q389,Parameters!$B$61:$C$62,2,0)+MID(Parameters!$B$59,9,4)*ABS(H389)</f>
        <v>3.1326957299458745E-2</v>
      </c>
      <c r="W389" s="43">
        <f t="shared" ref="W389:W403" si="53">F389*V389</f>
        <v>281942.61569512868</v>
      </c>
      <c r="Y389" s="74">
        <f>MAX(V389,IF(Q389="Unsecured",Parameters!$C$67,Parameters!$C$68))</f>
        <v>3.1326957299458745E-2</v>
      </c>
      <c r="Z389" s="43">
        <f t="shared" ref="Z389:Z403" si="54">Y389*F389</f>
        <v>281942.61569512868</v>
      </c>
      <c r="AB389" s="74" t="str">
        <f t="shared" ref="AB389:AB403" si="55">IF(Y389&gt;=V389,"OK","Check")</f>
        <v>OK</v>
      </c>
      <c r="AC389" s="43" t="str">
        <f t="shared" si="48"/>
        <v>OK</v>
      </c>
    </row>
    <row r="390" spans="2:29" x14ac:dyDescent="0.35">
      <c r="B390" s="15" t="str">
        <f>Revised_Data!B390</f>
        <v>WEST</v>
      </c>
      <c r="C390" s="11">
        <f>Revised_Data!C390</f>
        <v>32</v>
      </c>
      <c r="D390" s="10" t="str">
        <f>Revised_Data!D390</f>
        <v>F</v>
      </c>
      <c r="E390" s="10" t="str">
        <f>Revised_Data!E390</f>
        <v>Education Loan</v>
      </c>
      <c r="F390" s="11">
        <f>Revised_Data!F390</f>
        <v>13000000</v>
      </c>
      <c r="G390" s="12" t="str">
        <f>Revised_Data!G390</f>
        <v>No</v>
      </c>
      <c r="H390" s="77">
        <f>Revised_Data!H390</f>
        <v>-2.9404998506707813E-2</v>
      </c>
      <c r="J390" s="74">
        <f>Parameters!$C$3</f>
        <v>7.0000000000000007E-2</v>
      </c>
      <c r="K390" s="74">
        <f>VLOOKUP(E390,Parameters!$B$5:$C$8,2,0)</f>
        <v>0.08</v>
      </c>
      <c r="L390" s="74">
        <f>IF(F390&lt;=Parameters!$A$10,Parameters!$C$10,IF(F390&lt;=Parameters!$A$11,Parameters!$C$11,Parameters!$C$11+INT((F390-Parameters!$A$11)/Parameters!$A$12)*Parameters!$C$12))</f>
        <v>8.0000000000000002E-3</v>
      </c>
      <c r="M390" s="74">
        <f>VLOOKUP(G390,Parameters!$B$14:$C$15,2,0)</f>
        <v>0</v>
      </c>
      <c r="N390" s="72">
        <f t="shared" si="49"/>
        <v>0.14200000000000002</v>
      </c>
      <c r="P390" s="9">
        <f t="shared" si="50"/>
        <v>1846000.0000000002</v>
      </c>
      <c r="Q390" s="10" t="str">
        <f>VLOOKUP(E390,Parameters!$B$51:$C$54,2,0)</f>
        <v>Unsecured</v>
      </c>
      <c r="R390" s="50">
        <f>VLOOKUP(C390,Parameters!$E$4:$G$47,IF(D390="M",2,3),0)</f>
        <v>3.948</v>
      </c>
      <c r="S390" s="11">
        <f t="shared" si="51"/>
        <v>51324</v>
      </c>
      <c r="T390" s="12">
        <f>VLOOKUP(S390,Parameters!$B$40:$C$44,2,1)</f>
        <v>0.375</v>
      </c>
      <c r="U390" s="52">
        <f t="shared" si="52"/>
        <v>19246.5</v>
      </c>
      <c r="V390" s="12">
        <f>LEFT(Parameters!$B$59,4)*VLOOKUP(Q390,Parameters!$B$61:$C$62,2,0)+MID(Parameters!$B$59,9,4)*ABS(H390)</f>
        <v>2.0294049985067078E-2</v>
      </c>
      <c r="W390" s="43">
        <f t="shared" si="53"/>
        <v>263822.649805872</v>
      </c>
      <c r="Y390" s="74">
        <f>MAX(V390,IF(Q390="Unsecured",Parameters!$C$67,Parameters!$C$68))</f>
        <v>0.03</v>
      </c>
      <c r="Z390" s="43">
        <f t="shared" si="54"/>
        <v>390000</v>
      </c>
      <c r="AB390" s="74" t="str">
        <f t="shared" si="55"/>
        <v>OK</v>
      </c>
      <c r="AC390" s="43" t="str">
        <f t="shared" si="48"/>
        <v>OK</v>
      </c>
    </row>
    <row r="391" spans="2:29" x14ac:dyDescent="0.35">
      <c r="B391" s="15" t="str">
        <f>Revised_Data!B391</f>
        <v>WHEELER</v>
      </c>
      <c r="C391" s="11">
        <f>Revised_Data!C391</f>
        <v>50</v>
      </c>
      <c r="D391" s="10" t="str">
        <f>Revised_Data!D391</f>
        <v>M</v>
      </c>
      <c r="E391" s="10" t="str">
        <f>Revised_Data!E391</f>
        <v>Vehicle Loan</v>
      </c>
      <c r="F391" s="11">
        <f>Revised_Data!F391</f>
        <v>12000000</v>
      </c>
      <c r="G391" s="12" t="str">
        <f>Revised_Data!G391</f>
        <v>Yes</v>
      </c>
      <c r="H391" s="77">
        <f>Revised_Data!H391</f>
        <v>-0.3048941393702313</v>
      </c>
      <c r="J391" s="74">
        <f>Parameters!$C$3</f>
        <v>7.0000000000000007E-2</v>
      </c>
      <c r="K391" s="74">
        <f>VLOOKUP(E391,Parameters!$B$5:$C$8,2,0)</f>
        <v>0.06</v>
      </c>
      <c r="L391" s="74">
        <f>IF(F391&lt;=Parameters!$A$10,Parameters!$C$10,IF(F391&lt;=Parameters!$A$11,Parameters!$C$11,Parameters!$C$11+INT((F391-Parameters!$A$11)/Parameters!$A$12)*Parameters!$C$12))</f>
        <v>7.0000000000000001E-3</v>
      </c>
      <c r="M391" s="74">
        <f>VLOOKUP(G391,Parameters!$B$14:$C$15,2,0)</f>
        <v>0.04</v>
      </c>
      <c r="N391" s="72">
        <f t="shared" si="49"/>
        <v>8.299999999999999E-2</v>
      </c>
      <c r="P391" s="9">
        <f t="shared" si="50"/>
        <v>995999.99999999988</v>
      </c>
      <c r="Q391" s="10" t="str">
        <f>VLOOKUP(E391,Parameters!$B$51:$C$54,2,0)</f>
        <v>Secured</v>
      </c>
      <c r="R391" s="50">
        <f>VLOOKUP(C391,Parameters!$E$4:$G$47,IF(D391="M",2,3),0)</f>
        <v>6.6289999999999996</v>
      </c>
      <c r="S391" s="11">
        <f t="shared" si="51"/>
        <v>79548</v>
      </c>
      <c r="T391" s="12">
        <f>VLOOKUP(S391,Parameters!$B$40:$C$44,2,1)</f>
        <v>0.35</v>
      </c>
      <c r="U391" s="52">
        <f t="shared" si="52"/>
        <v>27841.8</v>
      </c>
      <c r="V391" s="12">
        <f>LEFT(Parameters!$B$59,4)*VLOOKUP(Q391,Parameters!$B$61:$C$62,2,0)+MID(Parameters!$B$59,9,4)*ABS(H391)</f>
        <v>1.3048941393702313E-2</v>
      </c>
      <c r="W391" s="43">
        <f t="shared" si="53"/>
        <v>156587.29672442775</v>
      </c>
      <c r="Y391" s="74">
        <f>MAX(V391,IF(Q391="Unsecured",Parameters!$C$67,Parameters!$C$68))</f>
        <v>1.4999999999999999E-2</v>
      </c>
      <c r="Z391" s="43">
        <f t="shared" si="54"/>
        <v>180000</v>
      </c>
      <c r="AB391" s="74" t="str">
        <f t="shared" si="55"/>
        <v>OK</v>
      </c>
      <c r="AC391" s="43" t="str">
        <f t="shared" si="48"/>
        <v>OK</v>
      </c>
    </row>
    <row r="392" spans="2:29" x14ac:dyDescent="0.35">
      <c r="B392" s="15" t="str">
        <f>Revised_Data!B392</f>
        <v>WHITE</v>
      </c>
      <c r="C392" s="11">
        <f>Revised_Data!C392</f>
        <v>55</v>
      </c>
      <c r="D392" s="10" t="str">
        <f>Revised_Data!D392</f>
        <v>M</v>
      </c>
      <c r="E392" s="10" t="str">
        <f>Revised_Data!E392</f>
        <v>Personal Loan</v>
      </c>
      <c r="F392" s="11">
        <f>Revised_Data!F392</f>
        <v>13000000</v>
      </c>
      <c r="G392" s="12" t="str">
        <f>Revised_Data!G392</f>
        <v>No</v>
      </c>
      <c r="H392" s="77">
        <f>Revised_Data!H392</f>
        <v>0.53649199042947793</v>
      </c>
      <c r="J392" s="74">
        <f>Parameters!$C$3</f>
        <v>7.0000000000000007E-2</v>
      </c>
      <c r="K392" s="74">
        <f>VLOOKUP(E392,Parameters!$B$5:$C$8,2,0)</f>
        <v>0.1</v>
      </c>
      <c r="L392" s="74">
        <f>IF(F392&lt;=Parameters!$A$10,Parameters!$C$10,IF(F392&lt;=Parameters!$A$11,Parameters!$C$11,Parameters!$C$11+INT((F392-Parameters!$A$11)/Parameters!$A$12)*Parameters!$C$12))</f>
        <v>8.0000000000000002E-3</v>
      </c>
      <c r="M392" s="74">
        <f>VLOOKUP(G392,Parameters!$B$14:$C$15,2,0)</f>
        <v>0</v>
      </c>
      <c r="N392" s="72">
        <f t="shared" si="49"/>
        <v>0.16200000000000001</v>
      </c>
      <c r="P392" s="9">
        <f t="shared" si="50"/>
        <v>2106000</v>
      </c>
      <c r="Q392" s="10" t="str">
        <f>VLOOKUP(E392,Parameters!$B$51:$C$54,2,0)</f>
        <v>Unsecured</v>
      </c>
      <c r="R392" s="50">
        <f>VLOOKUP(C392,Parameters!$E$4:$G$47,IF(D392="M",2,3),0)</f>
        <v>7.5</v>
      </c>
      <c r="S392" s="11">
        <f t="shared" si="51"/>
        <v>97500</v>
      </c>
      <c r="T392" s="12">
        <f>VLOOKUP(S392,Parameters!$B$40:$C$44,2,1)</f>
        <v>0.32500000000000001</v>
      </c>
      <c r="U392" s="52">
        <f t="shared" si="52"/>
        <v>31687.5</v>
      </c>
      <c r="V392" s="12">
        <f>LEFT(Parameters!$B$59,4)*VLOOKUP(Q392,Parameters!$B$61:$C$62,2,0)+MID(Parameters!$B$59,9,4)*ABS(H392)</f>
        <v>2.5364919904294781E-2</v>
      </c>
      <c r="W392" s="43">
        <f t="shared" si="53"/>
        <v>329743.95875583217</v>
      </c>
      <c r="Y392" s="74">
        <f>MAX(V392,IF(Q392="Unsecured",Parameters!$C$67,Parameters!$C$68))</f>
        <v>0.03</v>
      </c>
      <c r="Z392" s="43">
        <f t="shared" si="54"/>
        <v>390000</v>
      </c>
      <c r="AB392" s="74" t="str">
        <f t="shared" si="55"/>
        <v>OK</v>
      </c>
      <c r="AC392" s="43" t="str">
        <f t="shared" si="48"/>
        <v>OK</v>
      </c>
    </row>
    <row r="393" spans="2:29" x14ac:dyDescent="0.35">
      <c r="B393" s="15" t="str">
        <f>Revised_Data!B393</f>
        <v>WILLIAMSON</v>
      </c>
      <c r="C393" s="11">
        <f>Revised_Data!C393</f>
        <v>56</v>
      </c>
      <c r="D393" s="10" t="str">
        <f>Revised_Data!D393</f>
        <v>F</v>
      </c>
      <c r="E393" s="10" t="str">
        <f>Revised_Data!E393</f>
        <v>Home Loan</v>
      </c>
      <c r="F393" s="11">
        <f>Revised_Data!F393</f>
        <v>10000000</v>
      </c>
      <c r="G393" s="12" t="str">
        <f>Revised_Data!G393</f>
        <v>No</v>
      </c>
      <c r="H393" s="77">
        <f>Revised_Data!H393</f>
        <v>-2.9560179503935062</v>
      </c>
      <c r="J393" s="74">
        <f>Parameters!$C$3</f>
        <v>7.0000000000000007E-2</v>
      </c>
      <c r="K393" s="74">
        <f>VLOOKUP(E393,Parameters!$B$5:$C$8,2,0)</f>
        <v>0.04</v>
      </c>
      <c r="L393" s="74">
        <f>IF(F393&lt;=Parameters!$A$10,Parameters!$C$10,IF(F393&lt;=Parameters!$A$11,Parameters!$C$11,Parameters!$C$11+INT((F393-Parameters!$A$11)/Parameters!$A$12)*Parameters!$C$12))</f>
        <v>5.0000000000000001E-3</v>
      </c>
      <c r="M393" s="74">
        <f>VLOOKUP(G393,Parameters!$B$14:$C$15,2,0)</f>
        <v>0</v>
      </c>
      <c r="N393" s="72">
        <f t="shared" si="49"/>
        <v>0.10500000000000001</v>
      </c>
      <c r="P393" s="9">
        <f t="shared" si="50"/>
        <v>1050000</v>
      </c>
      <c r="Q393" s="10" t="str">
        <f>VLOOKUP(E393,Parameters!$B$51:$C$54,2,0)</f>
        <v>Secured</v>
      </c>
      <c r="R393" s="50">
        <f>VLOOKUP(C393,Parameters!$E$4:$G$47,IF(D393="M",2,3),0)</f>
        <v>7.1390000000000002</v>
      </c>
      <c r="S393" s="11">
        <f t="shared" si="51"/>
        <v>71390</v>
      </c>
      <c r="T393" s="12">
        <f>VLOOKUP(S393,Parameters!$B$40:$C$44,2,1)</f>
        <v>0.35</v>
      </c>
      <c r="U393" s="52">
        <f t="shared" si="52"/>
        <v>24986.5</v>
      </c>
      <c r="V393" s="12">
        <f>LEFT(Parameters!$B$59,4)*VLOOKUP(Q393,Parameters!$B$61:$C$62,2,0)+MID(Parameters!$B$59,9,4)*ABS(H393)</f>
        <v>3.9560179503935061E-2</v>
      </c>
      <c r="W393" s="43">
        <f t="shared" si="53"/>
        <v>395601.79503935063</v>
      </c>
      <c r="Y393" s="74">
        <f>MAX(V393,IF(Q393="Unsecured",Parameters!$C$67,Parameters!$C$68))</f>
        <v>3.9560179503935061E-2</v>
      </c>
      <c r="Z393" s="43">
        <f t="shared" si="54"/>
        <v>395601.79503935063</v>
      </c>
      <c r="AB393" s="74" t="str">
        <f t="shared" si="55"/>
        <v>OK</v>
      </c>
      <c r="AC393" s="43" t="str">
        <f t="shared" si="48"/>
        <v>OK</v>
      </c>
    </row>
    <row r="394" spans="2:29" x14ac:dyDescent="0.35">
      <c r="B394" s="15" t="str">
        <f>Revised_Data!B394</f>
        <v>WILLIS</v>
      </c>
      <c r="C394" s="11">
        <f>Revised_Data!C394</f>
        <v>27</v>
      </c>
      <c r="D394" s="10" t="str">
        <f>Revised_Data!D394</f>
        <v>M</v>
      </c>
      <c r="E394" s="10" t="str">
        <f>Revised_Data!E394</f>
        <v>Personal Loan</v>
      </c>
      <c r="F394" s="11">
        <f>Revised_Data!F394</f>
        <v>14000000</v>
      </c>
      <c r="G394" s="12" t="str">
        <f>Revised_Data!G394</f>
        <v>No</v>
      </c>
      <c r="H394" s="77">
        <f>Revised_Data!H394</f>
        <v>-7.5501081240353429E-2</v>
      </c>
      <c r="J394" s="74">
        <f>Parameters!$C$3</f>
        <v>7.0000000000000007E-2</v>
      </c>
      <c r="K394" s="74">
        <f>VLOOKUP(E394,Parameters!$B$5:$C$8,2,0)</f>
        <v>0.1</v>
      </c>
      <c r="L394" s="74">
        <f>IF(F394&lt;=Parameters!$A$10,Parameters!$C$10,IF(F394&lt;=Parameters!$A$11,Parameters!$C$11,Parameters!$C$11+INT((F394-Parameters!$A$11)/Parameters!$A$12)*Parameters!$C$12))</f>
        <v>9.0000000000000011E-3</v>
      </c>
      <c r="M394" s="74">
        <f>VLOOKUP(G394,Parameters!$B$14:$C$15,2,0)</f>
        <v>0</v>
      </c>
      <c r="N394" s="72">
        <f t="shared" si="49"/>
        <v>0.161</v>
      </c>
      <c r="P394" s="9">
        <f t="shared" si="50"/>
        <v>2254000</v>
      </c>
      <c r="Q394" s="10" t="str">
        <f>VLOOKUP(E394,Parameters!$B$51:$C$54,2,0)</f>
        <v>Unsecured</v>
      </c>
      <c r="R394" s="50">
        <f>VLOOKUP(C394,Parameters!$E$4:$G$47,IF(D394="M",2,3),0)</f>
        <v>3.758</v>
      </c>
      <c r="S394" s="11">
        <f t="shared" si="51"/>
        <v>52612</v>
      </c>
      <c r="T394" s="12">
        <f>VLOOKUP(S394,Parameters!$B$40:$C$44,2,1)</f>
        <v>0.375</v>
      </c>
      <c r="U394" s="52">
        <f t="shared" si="52"/>
        <v>19729.5</v>
      </c>
      <c r="V394" s="12">
        <f>LEFT(Parameters!$B$59,4)*VLOOKUP(Q394,Parameters!$B$61:$C$62,2,0)+MID(Parameters!$B$59,9,4)*ABS(H394)</f>
        <v>2.0755010812403534E-2</v>
      </c>
      <c r="W394" s="43">
        <f t="shared" si="53"/>
        <v>290570.15137364948</v>
      </c>
      <c r="Y394" s="74">
        <f>MAX(V394,IF(Q394="Unsecured",Parameters!$C$67,Parameters!$C$68))</f>
        <v>0.03</v>
      </c>
      <c r="Z394" s="43">
        <f t="shared" si="54"/>
        <v>420000</v>
      </c>
      <c r="AB394" s="74" t="str">
        <f t="shared" si="55"/>
        <v>OK</v>
      </c>
      <c r="AC394" s="43" t="str">
        <f t="shared" si="48"/>
        <v>OK</v>
      </c>
    </row>
    <row r="395" spans="2:29" x14ac:dyDescent="0.35">
      <c r="B395" s="15" t="str">
        <f>Revised_Data!B395</f>
        <v>WILSON</v>
      </c>
      <c r="C395" s="11">
        <f>Revised_Data!C395</f>
        <v>26</v>
      </c>
      <c r="D395" s="10" t="str">
        <f>Revised_Data!D395</f>
        <v>M</v>
      </c>
      <c r="E395" s="10" t="str">
        <f>Revised_Data!E395</f>
        <v>Education Loan</v>
      </c>
      <c r="F395" s="11">
        <f>Revised_Data!F395</f>
        <v>12000000</v>
      </c>
      <c r="G395" s="12" t="str">
        <f>Revised_Data!G395</f>
        <v>No</v>
      </c>
      <c r="H395" s="77">
        <f>Revised_Data!H395</f>
        <v>-1.4031962627355623</v>
      </c>
      <c r="J395" s="74">
        <f>Parameters!$C$3</f>
        <v>7.0000000000000007E-2</v>
      </c>
      <c r="K395" s="74">
        <f>VLOOKUP(E395,Parameters!$B$5:$C$8,2,0)</f>
        <v>0.08</v>
      </c>
      <c r="L395" s="74">
        <f>IF(F395&lt;=Parameters!$A$10,Parameters!$C$10,IF(F395&lt;=Parameters!$A$11,Parameters!$C$11,Parameters!$C$11+INT((F395-Parameters!$A$11)/Parameters!$A$12)*Parameters!$C$12))</f>
        <v>7.0000000000000001E-3</v>
      </c>
      <c r="M395" s="74">
        <f>VLOOKUP(G395,Parameters!$B$14:$C$15,2,0)</f>
        <v>0</v>
      </c>
      <c r="N395" s="72">
        <f t="shared" si="49"/>
        <v>0.14300000000000002</v>
      </c>
      <c r="P395" s="9">
        <f t="shared" si="50"/>
        <v>1716000.0000000002</v>
      </c>
      <c r="Q395" s="10" t="str">
        <f>VLOOKUP(E395,Parameters!$B$51:$C$54,2,0)</f>
        <v>Unsecured</v>
      </c>
      <c r="R395" s="50">
        <f>VLOOKUP(C395,Parameters!$E$4:$G$47,IF(D395="M",2,3),0)</f>
        <v>3.6659999999999999</v>
      </c>
      <c r="S395" s="11">
        <f t="shared" si="51"/>
        <v>43992</v>
      </c>
      <c r="T395" s="12">
        <f>VLOOKUP(S395,Parameters!$B$40:$C$44,2,1)</f>
        <v>0.375</v>
      </c>
      <c r="U395" s="52">
        <f t="shared" si="52"/>
        <v>16497</v>
      </c>
      <c r="V395" s="12">
        <f>LEFT(Parameters!$B$59,4)*VLOOKUP(Q395,Parameters!$B$61:$C$62,2,0)+MID(Parameters!$B$59,9,4)*ABS(H395)</f>
        <v>3.4031962627355625E-2</v>
      </c>
      <c r="W395" s="43">
        <f t="shared" si="53"/>
        <v>408383.5515282675</v>
      </c>
      <c r="Y395" s="74">
        <f>MAX(V395,IF(Q395="Unsecured",Parameters!$C$67,Parameters!$C$68))</f>
        <v>3.4031962627355625E-2</v>
      </c>
      <c r="Z395" s="43">
        <f t="shared" si="54"/>
        <v>408383.5515282675</v>
      </c>
      <c r="AB395" s="74" t="str">
        <f t="shared" si="55"/>
        <v>OK</v>
      </c>
      <c r="AC395" s="43" t="str">
        <f t="shared" si="48"/>
        <v>OK</v>
      </c>
    </row>
    <row r="396" spans="2:29" x14ac:dyDescent="0.35">
      <c r="B396" s="15" t="str">
        <f>Revised_Data!B396</f>
        <v>WOLFE</v>
      </c>
      <c r="C396" s="11">
        <f>Revised_Data!C396</f>
        <v>38</v>
      </c>
      <c r="D396" s="10" t="str">
        <f>Revised_Data!D396</f>
        <v>M</v>
      </c>
      <c r="E396" s="10" t="str">
        <f>Revised_Data!E396</f>
        <v>Home Loan</v>
      </c>
      <c r="F396" s="11">
        <f>Revised_Data!F396</f>
        <v>11000000</v>
      </c>
      <c r="G396" s="12" t="str">
        <f>Revised_Data!G396</f>
        <v>No</v>
      </c>
      <c r="H396" s="77">
        <f>Revised_Data!H396</f>
        <v>-0.84384867205408265</v>
      </c>
      <c r="J396" s="74">
        <f>Parameters!$C$3</f>
        <v>7.0000000000000007E-2</v>
      </c>
      <c r="K396" s="74">
        <f>VLOOKUP(E396,Parameters!$B$5:$C$8,2,0)</f>
        <v>0.04</v>
      </c>
      <c r="L396" s="74">
        <f>IF(F396&lt;=Parameters!$A$10,Parameters!$C$10,IF(F396&lt;=Parameters!$A$11,Parameters!$C$11,Parameters!$C$11+INT((F396-Parameters!$A$11)/Parameters!$A$12)*Parameters!$C$12))</f>
        <v>6.0000000000000001E-3</v>
      </c>
      <c r="M396" s="74">
        <f>VLOOKUP(G396,Parameters!$B$14:$C$15,2,0)</f>
        <v>0</v>
      </c>
      <c r="N396" s="72">
        <f t="shared" si="49"/>
        <v>0.10400000000000001</v>
      </c>
      <c r="P396" s="9">
        <f t="shared" si="50"/>
        <v>1144000</v>
      </c>
      <c r="Q396" s="10" t="str">
        <f>VLOOKUP(E396,Parameters!$B$51:$C$54,2,0)</f>
        <v>Secured</v>
      </c>
      <c r="R396" s="50">
        <f>VLOOKUP(C396,Parameters!$E$4:$G$47,IF(D396="M",2,3),0)</f>
        <v>4.93</v>
      </c>
      <c r="S396" s="11">
        <f t="shared" si="51"/>
        <v>54230</v>
      </c>
      <c r="T396" s="12">
        <f>VLOOKUP(S396,Parameters!$B$40:$C$44,2,1)</f>
        <v>0.375</v>
      </c>
      <c r="U396" s="52">
        <f t="shared" si="52"/>
        <v>20336.25</v>
      </c>
      <c r="V396" s="12">
        <f>LEFT(Parameters!$B$59,4)*VLOOKUP(Q396,Parameters!$B$61:$C$62,2,0)+MID(Parameters!$B$59,9,4)*ABS(H396)</f>
        <v>1.8438486720540825E-2</v>
      </c>
      <c r="W396" s="43">
        <f t="shared" si="53"/>
        <v>202823.35392594908</v>
      </c>
      <c r="Y396" s="74">
        <f>MAX(V396,IF(Q396="Unsecured",Parameters!$C$67,Parameters!$C$68))</f>
        <v>1.8438486720540825E-2</v>
      </c>
      <c r="Z396" s="43">
        <f t="shared" si="54"/>
        <v>202823.35392594908</v>
      </c>
      <c r="AB396" s="74" t="str">
        <f t="shared" si="55"/>
        <v>OK</v>
      </c>
      <c r="AC396" s="43" t="str">
        <f t="shared" si="48"/>
        <v>OK</v>
      </c>
    </row>
    <row r="397" spans="2:29" x14ac:dyDescent="0.35">
      <c r="B397" s="15" t="str">
        <f>Revised_Data!B397</f>
        <v>WONG</v>
      </c>
      <c r="C397" s="11">
        <f>Revised_Data!C397</f>
        <v>29</v>
      </c>
      <c r="D397" s="10" t="str">
        <f>Revised_Data!D397</f>
        <v>M</v>
      </c>
      <c r="E397" s="10" t="str">
        <f>Revised_Data!E397</f>
        <v>Personal Loan</v>
      </c>
      <c r="F397" s="11">
        <f>Revised_Data!F397</f>
        <v>11000000</v>
      </c>
      <c r="G397" s="12" t="str">
        <f>Revised_Data!G397</f>
        <v>No</v>
      </c>
      <c r="H397" s="77">
        <f>Revised_Data!H397</f>
        <v>-0.56156478237985019</v>
      </c>
      <c r="J397" s="74">
        <f>Parameters!$C$3</f>
        <v>7.0000000000000007E-2</v>
      </c>
      <c r="K397" s="74">
        <f>VLOOKUP(E397,Parameters!$B$5:$C$8,2,0)</f>
        <v>0.1</v>
      </c>
      <c r="L397" s="74">
        <f>IF(F397&lt;=Parameters!$A$10,Parameters!$C$10,IF(F397&lt;=Parameters!$A$11,Parameters!$C$11,Parameters!$C$11+INT((F397-Parameters!$A$11)/Parameters!$A$12)*Parameters!$C$12))</f>
        <v>6.0000000000000001E-3</v>
      </c>
      <c r="M397" s="74">
        <f>VLOOKUP(G397,Parameters!$B$14:$C$15,2,0)</f>
        <v>0</v>
      </c>
      <c r="N397" s="72">
        <f t="shared" si="49"/>
        <v>0.16400000000000001</v>
      </c>
      <c r="P397" s="9">
        <f t="shared" si="50"/>
        <v>1804000</v>
      </c>
      <c r="Q397" s="10" t="str">
        <f>VLOOKUP(E397,Parameters!$B$51:$C$54,2,0)</f>
        <v>Unsecured</v>
      </c>
      <c r="R397" s="50">
        <f>VLOOKUP(C397,Parameters!$E$4:$G$47,IF(D397="M",2,3),0)</f>
        <v>3.948</v>
      </c>
      <c r="S397" s="11">
        <f t="shared" si="51"/>
        <v>43428</v>
      </c>
      <c r="T397" s="12">
        <f>VLOOKUP(S397,Parameters!$B$40:$C$44,2,1)</f>
        <v>0.375</v>
      </c>
      <c r="U397" s="52">
        <f t="shared" si="52"/>
        <v>16285.5</v>
      </c>
      <c r="V397" s="12">
        <f>LEFT(Parameters!$B$59,4)*VLOOKUP(Q397,Parameters!$B$61:$C$62,2,0)+MID(Parameters!$B$59,9,4)*ABS(H397)</f>
        <v>2.5615647823798503E-2</v>
      </c>
      <c r="W397" s="43">
        <f t="shared" si="53"/>
        <v>281772.12606178352</v>
      </c>
      <c r="Y397" s="74">
        <f>MAX(V397,IF(Q397="Unsecured",Parameters!$C$67,Parameters!$C$68))</f>
        <v>0.03</v>
      </c>
      <c r="Z397" s="43">
        <f t="shared" si="54"/>
        <v>330000</v>
      </c>
      <c r="AB397" s="74" t="str">
        <f t="shared" si="55"/>
        <v>OK</v>
      </c>
      <c r="AC397" s="43" t="str">
        <f t="shared" si="48"/>
        <v>OK</v>
      </c>
    </row>
    <row r="398" spans="2:29" x14ac:dyDescent="0.35">
      <c r="B398" s="15" t="str">
        <f>Revised_Data!B398</f>
        <v>WOOD</v>
      </c>
      <c r="C398" s="11">
        <f>Revised_Data!C398</f>
        <v>50</v>
      </c>
      <c r="D398" s="10" t="str">
        <f>Revised_Data!D398</f>
        <v>F</v>
      </c>
      <c r="E398" s="10" t="str">
        <f>Revised_Data!E398</f>
        <v>Vehicle Loan</v>
      </c>
      <c r="F398" s="11">
        <f>Revised_Data!F398</f>
        <v>10000000</v>
      </c>
      <c r="G398" s="12" t="str">
        <f>Revised_Data!G398</f>
        <v>No</v>
      </c>
      <c r="H398" s="77">
        <f>Revised_Data!H398</f>
        <v>4.2745792834258311E-3</v>
      </c>
      <c r="J398" s="74">
        <f>Parameters!$C$3</f>
        <v>7.0000000000000007E-2</v>
      </c>
      <c r="K398" s="74">
        <f>VLOOKUP(E398,Parameters!$B$5:$C$8,2,0)</f>
        <v>0.06</v>
      </c>
      <c r="L398" s="74">
        <f>IF(F398&lt;=Parameters!$A$10,Parameters!$C$10,IF(F398&lt;=Parameters!$A$11,Parameters!$C$11,Parameters!$C$11+INT((F398-Parameters!$A$11)/Parameters!$A$12)*Parameters!$C$12))</f>
        <v>5.0000000000000001E-3</v>
      </c>
      <c r="M398" s="74">
        <f>VLOOKUP(G398,Parameters!$B$14:$C$15,2,0)</f>
        <v>0</v>
      </c>
      <c r="N398" s="72">
        <f t="shared" si="49"/>
        <v>0.125</v>
      </c>
      <c r="P398" s="9">
        <f t="shared" si="50"/>
        <v>1250000</v>
      </c>
      <c r="Q398" s="10" t="str">
        <f>VLOOKUP(E398,Parameters!$B$51:$C$54,2,0)</f>
        <v>Secured</v>
      </c>
      <c r="R398" s="50">
        <f>VLOOKUP(C398,Parameters!$E$4:$G$47,IF(D398="M",2,3),0)</f>
        <v>6.157</v>
      </c>
      <c r="S398" s="11">
        <f t="shared" si="51"/>
        <v>61570</v>
      </c>
      <c r="T398" s="12">
        <f>VLOOKUP(S398,Parameters!$B$40:$C$44,2,1)</f>
        <v>0.35</v>
      </c>
      <c r="U398" s="52">
        <f t="shared" si="52"/>
        <v>21549.5</v>
      </c>
      <c r="V398" s="12">
        <f>LEFT(Parameters!$B$59,4)*VLOOKUP(Q398,Parameters!$B$61:$C$62,2,0)+MID(Parameters!$B$59,9,4)*ABS(H398)</f>
        <v>1.0042745792834259E-2</v>
      </c>
      <c r="W398" s="43">
        <f t="shared" si="53"/>
        <v>100427.45792834258</v>
      </c>
      <c r="Y398" s="74">
        <f>MAX(V398,IF(Q398="Unsecured",Parameters!$C$67,Parameters!$C$68))</f>
        <v>1.4999999999999999E-2</v>
      </c>
      <c r="Z398" s="43">
        <f t="shared" si="54"/>
        <v>150000</v>
      </c>
      <c r="AB398" s="74" t="str">
        <f t="shared" si="55"/>
        <v>OK</v>
      </c>
      <c r="AC398" s="43" t="str">
        <f t="shared" si="48"/>
        <v>OK</v>
      </c>
    </row>
    <row r="399" spans="2:29" x14ac:dyDescent="0.35">
      <c r="B399" s="15" t="str">
        <f>Revised_Data!B399</f>
        <v>WOODS</v>
      </c>
      <c r="C399" s="11">
        <f>Revised_Data!C399</f>
        <v>25</v>
      </c>
      <c r="D399" s="10" t="str">
        <f>Revised_Data!D399</f>
        <v>F</v>
      </c>
      <c r="E399" s="10" t="str">
        <f>Revised_Data!E399</f>
        <v>Home Loan</v>
      </c>
      <c r="F399" s="11">
        <f>Revised_Data!F399</f>
        <v>12000000</v>
      </c>
      <c r="G399" s="12" t="str">
        <f>Revised_Data!G399</f>
        <v>No</v>
      </c>
      <c r="H399" s="77">
        <f>Revised_Data!H399</f>
        <v>-1.3649980028908115</v>
      </c>
      <c r="J399" s="74">
        <f>Parameters!$C$3</f>
        <v>7.0000000000000007E-2</v>
      </c>
      <c r="K399" s="74">
        <f>VLOOKUP(E399,Parameters!$B$5:$C$8,2,0)</f>
        <v>0.04</v>
      </c>
      <c r="L399" s="74">
        <f>IF(F399&lt;=Parameters!$A$10,Parameters!$C$10,IF(F399&lt;=Parameters!$A$11,Parameters!$C$11,Parameters!$C$11+INT((F399-Parameters!$A$11)/Parameters!$A$12)*Parameters!$C$12))</f>
        <v>7.0000000000000001E-3</v>
      </c>
      <c r="M399" s="74">
        <f>VLOOKUP(G399,Parameters!$B$14:$C$15,2,0)</f>
        <v>0</v>
      </c>
      <c r="N399" s="72">
        <f t="shared" si="49"/>
        <v>0.10300000000000001</v>
      </c>
      <c r="P399" s="9">
        <f t="shared" si="50"/>
        <v>1236000</v>
      </c>
      <c r="Q399" s="10" t="str">
        <f>VLOOKUP(E399,Parameters!$B$51:$C$54,2,0)</f>
        <v>Secured</v>
      </c>
      <c r="R399" s="50">
        <f>VLOOKUP(C399,Parameters!$E$4:$G$47,IF(D399="M",2,3),0)</f>
        <v>3.3220000000000001</v>
      </c>
      <c r="S399" s="11">
        <f t="shared" si="51"/>
        <v>39864</v>
      </c>
      <c r="T399" s="12">
        <f>VLOOKUP(S399,Parameters!$B$40:$C$44,2,1)</f>
        <v>0.375</v>
      </c>
      <c r="U399" s="52">
        <f t="shared" si="52"/>
        <v>14949</v>
      </c>
      <c r="V399" s="12">
        <f>LEFT(Parameters!$B$59,4)*VLOOKUP(Q399,Parameters!$B$61:$C$62,2,0)+MID(Parameters!$B$59,9,4)*ABS(H399)</f>
        <v>2.3649980028908116E-2</v>
      </c>
      <c r="W399" s="43">
        <f t="shared" si="53"/>
        <v>283799.76034689741</v>
      </c>
      <c r="Y399" s="74">
        <f>MAX(V399,IF(Q399="Unsecured",Parameters!$C$67,Parameters!$C$68))</f>
        <v>2.3649980028908116E-2</v>
      </c>
      <c r="Z399" s="43">
        <f t="shared" si="54"/>
        <v>283799.76034689741</v>
      </c>
      <c r="AB399" s="74" t="str">
        <f t="shared" si="55"/>
        <v>OK</v>
      </c>
      <c r="AC399" s="43" t="str">
        <f t="shared" si="48"/>
        <v>OK</v>
      </c>
    </row>
    <row r="400" spans="2:29" x14ac:dyDescent="0.35">
      <c r="B400" s="15" t="str">
        <f>Revised_Data!B400</f>
        <v>WRIGHT</v>
      </c>
      <c r="C400" s="11">
        <f>Revised_Data!C400</f>
        <v>25</v>
      </c>
      <c r="D400" s="10" t="str">
        <f>Revised_Data!D400</f>
        <v>F</v>
      </c>
      <c r="E400" s="10" t="str">
        <f>Revised_Data!E400</f>
        <v>Home Loan</v>
      </c>
      <c r="F400" s="11">
        <f>Revised_Data!F400</f>
        <v>13000000</v>
      </c>
      <c r="G400" s="12" t="str">
        <f>Revised_Data!G400</f>
        <v>No</v>
      </c>
      <c r="H400" s="77">
        <f>Revised_Data!H400</f>
        <v>-3.3327820408921467E-2</v>
      </c>
      <c r="J400" s="74">
        <f>Parameters!$C$3</f>
        <v>7.0000000000000007E-2</v>
      </c>
      <c r="K400" s="74">
        <f>VLOOKUP(E400,Parameters!$B$5:$C$8,2,0)</f>
        <v>0.04</v>
      </c>
      <c r="L400" s="74">
        <f>IF(F400&lt;=Parameters!$A$10,Parameters!$C$10,IF(F400&lt;=Parameters!$A$11,Parameters!$C$11,Parameters!$C$11+INT((F400-Parameters!$A$11)/Parameters!$A$12)*Parameters!$C$12))</f>
        <v>8.0000000000000002E-3</v>
      </c>
      <c r="M400" s="74">
        <f>VLOOKUP(G400,Parameters!$B$14:$C$15,2,0)</f>
        <v>0</v>
      </c>
      <c r="N400" s="72">
        <f t="shared" si="49"/>
        <v>0.10200000000000001</v>
      </c>
      <c r="P400" s="9">
        <f t="shared" si="50"/>
        <v>1326000</v>
      </c>
      <c r="Q400" s="10" t="str">
        <f>VLOOKUP(E400,Parameters!$B$51:$C$54,2,0)</f>
        <v>Secured</v>
      </c>
      <c r="R400" s="50">
        <f>VLOOKUP(C400,Parameters!$E$4:$G$47,IF(D400="M",2,3),0)</f>
        <v>3.3220000000000001</v>
      </c>
      <c r="S400" s="11">
        <f t="shared" si="51"/>
        <v>43186</v>
      </c>
      <c r="T400" s="12">
        <f>VLOOKUP(S400,Parameters!$B$40:$C$44,2,1)</f>
        <v>0.375</v>
      </c>
      <c r="U400" s="52">
        <f t="shared" si="52"/>
        <v>16194.75</v>
      </c>
      <c r="V400" s="12">
        <f>LEFT(Parameters!$B$59,4)*VLOOKUP(Q400,Parameters!$B$61:$C$62,2,0)+MID(Parameters!$B$59,9,4)*ABS(H400)</f>
        <v>1.0333278204089216E-2</v>
      </c>
      <c r="W400" s="43">
        <f t="shared" si="53"/>
        <v>134332.61665315981</v>
      </c>
      <c r="Y400" s="74">
        <f>MAX(V400,IF(Q400="Unsecured",Parameters!$C$67,Parameters!$C$68))</f>
        <v>1.4999999999999999E-2</v>
      </c>
      <c r="Z400" s="43">
        <f t="shared" si="54"/>
        <v>195000</v>
      </c>
      <c r="AB400" s="74" t="str">
        <f t="shared" si="55"/>
        <v>OK</v>
      </c>
      <c r="AC400" s="43" t="str">
        <f t="shared" si="48"/>
        <v>OK</v>
      </c>
    </row>
    <row r="401" spans="2:29" x14ac:dyDescent="0.35">
      <c r="B401" s="15" t="str">
        <f>Revised_Data!B401</f>
        <v>YANG</v>
      </c>
      <c r="C401" s="11">
        <f>Revised_Data!C401</f>
        <v>51</v>
      </c>
      <c r="D401" s="10" t="str">
        <f>Revised_Data!D401</f>
        <v>M</v>
      </c>
      <c r="E401" s="10" t="str">
        <f>Revised_Data!E401</f>
        <v>Personal Loan</v>
      </c>
      <c r="F401" s="11">
        <f>Revised_Data!F401</f>
        <v>9000000</v>
      </c>
      <c r="G401" s="12" t="str">
        <f>Revised_Data!G401</f>
        <v>No</v>
      </c>
      <c r="H401" s="77">
        <f>Revised_Data!H401</f>
        <v>-0.67086763486438528</v>
      </c>
      <c r="J401" s="74">
        <f>Parameters!$C$3</f>
        <v>7.0000000000000007E-2</v>
      </c>
      <c r="K401" s="74">
        <f>VLOOKUP(E401,Parameters!$B$5:$C$8,2,0)</f>
        <v>0.1</v>
      </c>
      <c r="L401" s="74">
        <f>IF(F401&lt;=Parameters!$A$10,Parameters!$C$10,IF(F401&lt;=Parameters!$A$11,Parameters!$C$11,Parameters!$C$11+INT((F401-Parameters!$A$11)/Parameters!$A$12)*Parameters!$C$12))</f>
        <v>0</v>
      </c>
      <c r="M401" s="74">
        <f>VLOOKUP(G401,Parameters!$B$14:$C$15,2,0)</f>
        <v>0</v>
      </c>
      <c r="N401" s="72">
        <f t="shared" si="49"/>
        <v>0.17</v>
      </c>
      <c r="P401" s="9">
        <f t="shared" si="50"/>
        <v>1530000</v>
      </c>
      <c r="Q401" s="10" t="str">
        <f>VLOOKUP(E401,Parameters!$B$51:$C$54,2,0)</f>
        <v>Unsecured</v>
      </c>
      <c r="R401" s="50">
        <f>VLOOKUP(C401,Parameters!$E$4:$G$47,IF(D401="M",2,3),0)</f>
        <v>6.7949999999999999</v>
      </c>
      <c r="S401" s="11">
        <f t="shared" si="51"/>
        <v>61155</v>
      </c>
      <c r="T401" s="12">
        <f>VLOOKUP(S401,Parameters!$B$40:$C$44,2,1)</f>
        <v>0.35</v>
      </c>
      <c r="U401" s="52">
        <f t="shared" si="52"/>
        <v>21404.25</v>
      </c>
      <c r="V401" s="12">
        <f>LEFT(Parameters!$B$59,4)*VLOOKUP(Q401,Parameters!$B$61:$C$62,2,0)+MID(Parameters!$B$59,9,4)*ABS(H401)</f>
        <v>2.6708676348643854E-2</v>
      </c>
      <c r="W401" s="43">
        <f t="shared" si="53"/>
        <v>240378.08713779468</v>
      </c>
      <c r="Y401" s="74">
        <f>MAX(V401,IF(Q401="Unsecured",Parameters!$C$67,Parameters!$C$68))</f>
        <v>0.03</v>
      </c>
      <c r="Z401" s="43">
        <f t="shared" si="54"/>
        <v>270000</v>
      </c>
      <c r="AB401" s="74" t="str">
        <f t="shared" si="55"/>
        <v>OK</v>
      </c>
      <c r="AC401" s="43" t="str">
        <f t="shared" si="48"/>
        <v>OK</v>
      </c>
    </row>
    <row r="402" spans="2:29" x14ac:dyDescent="0.35">
      <c r="B402" s="15" t="str">
        <f>Revised_Data!B402</f>
        <v>YOUNG</v>
      </c>
      <c r="C402" s="11">
        <f>Revised_Data!C402</f>
        <v>54</v>
      </c>
      <c r="D402" s="10" t="str">
        <f>Revised_Data!D402</f>
        <v>M</v>
      </c>
      <c r="E402" s="10" t="str">
        <f>Revised_Data!E402</f>
        <v>Home Loan</v>
      </c>
      <c r="F402" s="11">
        <f>Revised_Data!F402</f>
        <v>9000000</v>
      </c>
      <c r="G402" s="12" t="str">
        <f>Revised_Data!G402</f>
        <v>No</v>
      </c>
      <c r="H402" s="77">
        <f>Revised_Data!H402</f>
        <v>1.3384284367495822</v>
      </c>
      <c r="J402" s="74">
        <f>Parameters!$C$3</f>
        <v>7.0000000000000007E-2</v>
      </c>
      <c r="K402" s="74">
        <f>VLOOKUP(E402,Parameters!$B$5:$C$8,2,0)</f>
        <v>0.04</v>
      </c>
      <c r="L402" s="74">
        <f>IF(F402&lt;=Parameters!$A$10,Parameters!$C$10,IF(F402&lt;=Parameters!$A$11,Parameters!$C$11,Parameters!$C$11+INT((F402-Parameters!$A$11)/Parameters!$A$12)*Parameters!$C$12))</f>
        <v>0</v>
      </c>
      <c r="M402" s="74">
        <f>VLOOKUP(G402,Parameters!$B$14:$C$15,2,0)</f>
        <v>0</v>
      </c>
      <c r="N402" s="72">
        <f t="shared" si="49"/>
        <v>0.11000000000000001</v>
      </c>
      <c r="P402" s="9">
        <f t="shared" si="50"/>
        <v>990000.00000000012</v>
      </c>
      <c r="Q402" s="10" t="str">
        <f>VLOOKUP(E402,Parameters!$B$51:$C$54,2,0)</f>
        <v>Secured</v>
      </c>
      <c r="R402" s="50">
        <f>VLOOKUP(C402,Parameters!$E$4:$G$47,IF(D402="M",2,3),0)</f>
        <v>7.3170000000000002</v>
      </c>
      <c r="S402" s="11">
        <f t="shared" si="51"/>
        <v>65853</v>
      </c>
      <c r="T402" s="12">
        <f>VLOOKUP(S402,Parameters!$B$40:$C$44,2,1)</f>
        <v>0.35</v>
      </c>
      <c r="U402" s="52">
        <f t="shared" si="52"/>
        <v>23048.55</v>
      </c>
      <c r="V402" s="12">
        <f>LEFT(Parameters!$B$59,4)*VLOOKUP(Q402,Parameters!$B$61:$C$62,2,0)+MID(Parameters!$B$59,9,4)*ABS(H402)</f>
        <v>2.3384284367495824E-2</v>
      </c>
      <c r="W402" s="43">
        <f t="shared" si="53"/>
        <v>210458.55930746242</v>
      </c>
      <c r="Y402" s="74">
        <f>MAX(V402,IF(Q402="Unsecured",Parameters!$C$67,Parameters!$C$68))</f>
        <v>2.3384284367495824E-2</v>
      </c>
      <c r="Z402" s="43">
        <f t="shared" si="54"/>
        <v>210458.55930746242</v>
      </c>
      <c r="AB402" s="74" t="str">
        <f t="shared" si="55"/>
        <v>OK</v>
      </c>
      <c r="AC402" s="43" t="str">
        <f t="shared" si="48"/>
        <v>OK</v>
      </c>
    </row>
    <row r="403" spans="2:29" ht="15" thickBot="1" x14ac:dyDescent="0.4">
      <c r="B403" s="22" t="str">
        <f>Revised_Data!B403</f>
        <v>ZIMMERMAN</v>
      </c>
      <c r="C403" s="48">
        <f>Revised_Data!C403</f>
        <v>27</v>
      </c>
      <c r="D403" s="19" t="str">
        <f>Revised_Data!D403</f>
        <v>F</v>
      </c>
      <c r="E403" s="19" t="str">
        <f>Revised_Data!E403</f>
        <v>Vehicle Loan</v>
      </c>
      <c r="F403" s="48">
        <f>Revised_Data!F403</f>
        <v>10000000</v>
      </c>
      <c r="G403" s="49" t="str">
        <f>Revised_Data!G403</f>
        <v>No</v>
      </c>
      <c r="H403" s="78">
        <f>Revised_Data!H403</f>
        <v>-0.29207845705159957</v>
      </c>
      <c r="J403" s="75">
        <f>Parameters!$C$3</f>
        <v>7.0000000000000007E-2</v>
      </c>
      <c r="K403" s="75">
        <f>VLOOKUP(E403,Parameters!$B$5:$C$8,2,0)</f>
        <v>0.06</v>
      </c>
      <c r="L403" s="75">
        <f>IF(F403&lt;=Parameters!$A$10,Parameters!$C$10,IF(F403&lt;=Parameters!$A$11,Parameters!$C$11,Parameters!$C$11+INT((F403-Parameters!$A$11)/Parameters!$A$12)*Parameters!$C$12))</f>
        <v>5.0000000000000001E-3</v>
      </c>
      <c r="M403" s="75">
        <f>VLOOKUP(G403,Parameters!$B$14:$C$15,2,0)</f>
        <v>0</v>
      </c>
      <c r="N403" s="73">
        <f t="shared" si="49"/>
        <v>0.125</v>
      </c>
      <c r="P403" s="18">
        <f t="shared" si="50"/>
        <v>1250000</v>
      </c>
      <c r="Q403" s="19" t="str">
        <f>VLOOKUP(E403,Parameters!$B$51:$C$54,2,0)</f>
        <v>Secured</v>
      </c>
      <c r="R403" s="51">
        <f>VLOOKUP(C403,Parameters!$E$4:$G$47,IF(D403="M",2,3),0)</f>
        <v>3.49</v>
      </c>
      <c r="S403" s="48">
        <f t="shared" si="51"/>
        <v>34900</v>
      </c>
      <c r="T403" s="49">
        <f>VLOOKUP(S403,Parameters!$B$40:$C$44,2,1)</f>
        <v>0.375</v>
      </c>
      <c r="U403" s="53">
        <f t="shared" si="52"/>
        <v>13087.5</v>
      </c>
      <c r="V403" s="49">
        <f>LEFT(Parameters!$B$59,4)*VLOOKUP(Q403,Parameters!$B$61:$C$62,2,0)+MID(Parameters!$B$59,9,4)*ABS(H403)</f>
        <v>1.2920784570515997E-2</v>
      </c>
      <c r="W403" s="44">
        <f t="shared" si="53"/>
        <v>129207.84570515997</v>
      </c>
      <c r="Y403" s="75">
        <f>MAX(V403,IF(Q403="Unsecured",Parameters!$C$67,Parameters!$C$68))</f>
        <v>1.4999999999999999E-2</v>
      </c>
      <c r="Z403" s="44">
        <f t="shared" si="54"/>
        <v>150000</v>
      </c>
      <c r="AB403" s="75" t="str">
        <f t="shared" si="55"/>
        <v>OK</v>
      </c>
      <c r="AC403" s="44" t="str">
        <f t="shared" si="48"/>
        <v>OK</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B54AB7-26AA-43A3-928B-675C1F7AC876}">
  <dimension ref="B1:I27"/>
  <sheetViews>
    <sheetView showGridLines="0" zoomScale="80" zoomScaleNormal="80" workbookViewId="0"/>
  </sheetViews>
  <sheetFormatPr defaultColWidth="8.7265625" defaultRowHeight="14.5" x14ac:dyDescent="0.35"/>
  <cols>
    <col min="1" max="1" width="8.7265625" style="2"/>
    <col min="2" max="2" width="41.7265625" style="2" bestFit="1" customWidth="1"/>
    <col min="3" max="3" width="29.1796875" style="2" bestFit="1" customWidth="1"/>
    <col min="4" max="4" width="11.453125" style="2" customWidth="1"/>
    <col min="5" max="5" width="29.7265625" style="2" bestFit="1" customWidth="1"/>
    <col min="6" max="6" width="8.7265625" style="2"/>
    <col min="7" max="7" width="29.7265625" style="2" bestFit="1" customWidth="1"/>
    <col min="8" max="8" width="8.7265625" style="2"/>
    <col min="9" max="9" width="28.26953125" style="2" bestFit="1" customWidth="1"/>
    <col min="10" max="16384" width="8.7265625" style="2"/>
  </cols>
  <sheetData>
    <row r="1" spans="2:9" x14ac:dyDescent="0.35">
      <c r="B1" s="1" t="s">
        <v>489</v>
      </c>
      <c r="G1" s="1" t="s">
        <v>545</v>
      </c>
    </row>
    <row r="2" spans="2:9" ht="15" thickBot="1" x14ac:dyDescent="0.4">
      <c r="C2" s="7" t="s">
        <v>490</v>
      </c>
      <c r="D2" s="7"/>
      <c r="E2" s="7" t="s">
        <v>491</v>
      </c>
      <c r="G2" s="7" t="s">
        <v>490</v>
      </c>
      <c r="H2" s="7"/>
      <c r="I2" s="7" t="s">
        <v>491</v>
      </c>
    </row>
    <row r="3" spans="2:9" x14ac:dyDescent="0.35">
      <c r="B3" s="33" t="s">
        <v>457</v>
      </c>
      <c r="C3" s="37">
        <f>SUMIFS(Cust_Level_Projections!$F$4:$F$403,Cust_Level_Projections!$Q$4:$Q$403,"Secured")</f>
        <v>2247000000</v>
      </c>
      <c r="D3" s="89"/>
      <c r="E3" s="79">
        <f>SUMIFS(Cust_Level_Projections!$F$4:$F$403,Cust_Level_Projections!$Q$4:$Q$403,"Secured")</f>
        <v>2247000000</v>
      </c>
      <c r="G3" s="89"/>
      <c r="H3" s="89"/>
      <c r="I3" s="90" t="str">
        <f t="shared" ref="I3:I4" si="0">IF(C3=E3,"OK","Check")</f>
        <v>OK</v>
      </c>
    </row>
    <row r="4" spans="2:9" x14ac:dyDescent="0.35">
      <c r="B4" s="15" t="s">
        <v>458</v>
      </c>
      <c r="C4" s="40">
        <f>SUMIFS(Cust_Level_Projections!$F$4:$F$403,Cust_Level_Projections!$Q$4:$Q$403,"unsecured")</f>
        <v>2149000000</v>
      </c>
      <c r="D4" s="89"/>
      <c r="E4" s="80">
        <f>SUMIFS(Cust_Level_Projections!$F$4:$F$403,Cust_Level_Projections!$Q$4:$Q$403,"unsecured")</f>
        <v>2149000000</v>
      </c>
      <c r="G4" s="89"/>
      <c r="H4" s="89"/>
      <c r="I4" s="90" t="str">
        <f t="shared" si="0"/>
        <v>OK</v>
      </c>
    </row>
    <row r="5" spans="2:9" ht="15" thickBot="1" x14ac:dyDescent="0.4">
      <c r="B5" s="22" t="s">
        <v>459</v>
      </c>
      <c r="C5" s="44">
        <f>SUM(C3:C4)</f>
        <v>4396000000</v>
      </c>
      <c r="D5" s="90"/>
      <c r="E5" s="71">
        <f>SUM(E3:E4)</f>
        <v>4396000000</v>
      </c>
      <c r="G5" s="90" t="str">
        <f>IF(C5=SUM(Cust_Level_Projections!F$4:F$403),"OK","Check")</f>
        <v>OK</v>
      </c>
      <c r="H5" s="90"/>
      <c r="I5" s="90" t="str">
        <f>IF(C5=E5,"OK","Check")</f>
        <v>OK</v>
      </c>
    </row>
    <row r="6" spans="2:9" ht="15" thickBot="1" x14ac:dyDescent="0.4"/>
    <row r="7" spans="2:9" x14ac:dyDescent="0.35">
      <c r="B7" s="33" t="s">
        <v>469</v>
      </c>
      <c r="C7" s="37">
        <f>SUMIFS(Cust_Level_Projections!$W$4:$W$403,Cust_Level_Projections!$Q$4:$Q$403,"Secured")</f>
        <v>40101534.072751619</v>
      </c>
      <c r="D7" s="89"/>
      <c r="E7" s="79">
        <f>SUMIFS(Cust_Level_Projections!$Z$4:$Z$403,Cust_Level_Projections!$Q$4:$Q$403,"Secured")</f>
        <v>42496891.206519619</v>
      </c>
      <c r="G7" s="89"/>
      <c r="H7" s="89"/>
    </row>
    <row r="8" spans="2:9" x14ac:dyDescent="0.35">
      <c r="B8" s="15" t="s">
        <v>470</v>
      </c>
      <c r="C8" s="40">
        <f>SUMIFS(Cust_Level_Projections!$W$4:$W$403,Cust_Level_Projections!$Q$4:$Q$403,"Unsecured")</f>
        <v>59772177.918221898</v>
      </c>
      <c r="D8" s="89"/>
      <c r="E8" s="80">
        <f>SUMIFS(Cust_Level_Projections!$Z$4:$Z$403,Cust_Level_Projections!$Q$4:$Q$403,"Unsecured")</f>
        <v>67848112.147631526</v>
      </c>
      <c r="G8" s="89"/>
      <c r="H8" s="89"/>
    </row>
    <row r="9" spans="2:9" ht="15" thickBot="1" x14ac:dyDescent="0.4">
      <c r="B9" s="22" t="s">
        <v>471</v>
      </c>
      <c r="C9" s="44">
        <f>SUM(C7:C8)</f>
        <v>99873711.990973517</v>
      </c>
      <c r="D9" s="90"/>
      <c r="E9" s="71">
        <f>SUM(E7:E8)</f>
        <v>110345003.35415114</v>
      </c>
      <c r="G9" s="90" t="str">
        <f>IF(C9=SUM(Cust_Level_Projections!W$4:W$403),"OK","Check")</f>
        <v>OK</v>
      </c>
      <c r="H9" s="90"/>
      <c r="I9" s="90" t="str">
        <f>IF(E9=SUM(Cust_Level_Projections!Z$4:Z$403),"OK","Check")</f>
        <v>OK</v>
      </c>
    </row>
    <row r="10" spans="2:9" ht="15" thickBot="1" x14ac:dyDescent="0.4"/>
    <row r="11" spans="2:9" x14ac:dyDescent="0.35">
      <c r="B11" s="33" t="s">
        <v>460</v>
      </c>
      <c r="C11" s="37">
        <f>SUM(Cust_Level_Projections!$P$4:$P$403)</f>
        <v>584836000</v>
      </c>
      <c r="D11" s="89"/>
      <c r="E11" s="79">
        <f>SUM(Cust_Level_Projections!$P$4:$P$403)</f>
        <v>584836000</v>
      </c>
      <c r="G11" s="90" t="str">
        <f>IF(C11=SUM(Cust_Level_Projections!P$4:P$403),"OK","Check")</f>
        <v>OK</v>
      </c>
      <c r="H11" s="90"/>
      <c r="I11" s="90" t="str">
        <f t="shared" ref="I11:I16" si="1">IF(C11=E11,"OK","Check")</f>
        <v>OK</v>
      </c>
    </row>
    <row r="12" spans="2:9" x14ac:dyDescent="0.35">
      <c r="B12" s="15" t="s">
        <v>461</v>
      </c>
      <c r="C12" s="43">
        <f>C5*Parameters!$C$48</f>
        <v>365035999.99999994</v>
      </c>
      <c r="D12" s="90"/>
      <c r="E12" s="70">
        <f>E5*Parameters!$C$48</f>
        <v>365035999.99999994</v>
      </c>
      <c r="G12" s="90"/>
      <c r="H12" s="90"/>
      <c r="I12" s="90" t="str">
        <f t="shared" si="1"/>
        <v>OK</v>
      </c>
    </row>
    <row r="13" spans="2:9" x14ac:dyDescent="0.35">
      <c r="B13" s="15" t="s">
        <v>462</v>
      </c>
      <c r="C13" s="40">
        <f>Parameters!$C$18*Parameters!$C$37</f>
        <v>75374419.780715913</v>
      </c>
      <c r="D13" s="89"/>
      <c r="E13" s="80">
        <f>Parameters!$C$18*Parameters!$C$37</f>
        <v>75374419.780715913</v>
      </c>
      <c r="G13" s="89"/>
      <c r="H13" s="89"/>
      <c r="I13" s="90" t="str">
        <f t="shared" si="1"/>
        <v>OK</v>
      </c>
    </row>
    <row r="14" spans="2:9" x14ac:dyDescent="0.35">
      <c r="B14" s="15" t="s">
        <v>463</v>
      </c>
      <c r="C14" s="43">
        <f>Parameters!$C$23+Parameters!$C$24*$C$5</f>
        <v>53960000</v>
      </c>
      <c r="D14" s="90"/>
      <c r="E14" s="70">
        <f>Parameters!$C$23+Parameters!$C$24*$C$5</f>
        <v>53960000</v>
      </c>
      <c r="G14" s="90"/>
      <c r="H14" s="90"/>
      <c r="I14" s="90" t="str">
        <f t="shared" si="1"/>
        <v>OK</v>
      </c>
    </row>
    <row r="15" spans="2:9" x14ac:dyDescent="0.35">
      <c r="B15" s="15" t="s">
        <v>464</v>
      </c>
      <c r="C15" s="40">
        <f>SUM(Cust_Level_Projections!$U$4:$U$403)*Parameters!$C$56</f>
        <v>5417350.8467343757</v>
      </c>
      <c r="D15" s="89"/>
      <c r="E15" s="80">
        <f>SUM(Cust_Level_Projections!$U$4:$U$403)*Parameters!$C$56</f>
        <v>5417350.8467343757</v>
      </c>
      <c r="G15" s="90" t="str">
        <f>IF(C15/SUM(Cust_Level_Projections!U$4:U$403)=Parameters!C56,"OK","Check")</f>
        <v>OK</v>
      </c>
      <c r="H15" s="90"/>
      <c r="I15" s="90" t="str">
        <f t="shared" si="1"/>
        <v>OK</v>
      </c>
    </row>
    <row r="16" spans="2:9" x14ac:dyDescent="0.35">
      <c r="B16" s="15" t="s">
        <v>465</v>
      </c>
      <c r="C16" s="40">
        <f>Parameters!$C$25*C15</f>
        <v>270867.54233671882</v>
      </c>
      <c r="D16" s="89"/>
      <c r="E16" s="80">
        <f>Parameters!$C$25*E15</f>
        <v>270867.54233671882</v>
      </c>
      <c r="I16" s="90" t="str">
        <f t="shared" si="1"/>
        <v>OK</v>
      </c>
    </row>
    <row r="17" spans="2:9" x14ac:dyDescent="0.35">
      <c r="B17" s="15" t="s">
        <v>468</v>
      </c>
      <c r="C17" s="40">
        <f>Parameters!$C$26*C7+Parameters!$C$27*C8</f>
        <v>33934254.685476668</v>
      </c>
      <c r="D17" s="89"/>
      <c r="E17" s="80">
        <f>Parameters!$C$26*E7+Parameters!$C$27*E8</f>
        <v>37763467.660682514</v>
      </c>
      <c r="I17" s="90" t="str">
        <f>IF(E17&gt;C17,"OK","Check")</f>
        <v>OK</v>
      </c>
    </row>
    <row r="18" spans="2:9" ht="15" thickBot="1" x14ac:dyDescent="0.4">
      <c r="B18" s="56" t="s">
        <v>466</v>
      </c>
      <c r="C18" s="57">
        <f>C11-C12+C13-C14+C15-C16-C17</f>
        <v>212426648.39963692</v>
      </c>
      <c r="D18" s="91"/>
      <c r="E18" s="81">
        <f>E11-E12+E13-E14+E15-E16-E17</f>
        <v>208597435.42443109</v>
      </c>
      <c r="I18" s="90" t="str">
        <f>IF(E18&lt;C18,"OK","Check")</f>
        <v>OK</v>
      </c>
    </row>
    <row r="19" spans="2:9" ht="15" thickBot="1" x14ac:dyDescent="0.4"/>
    <row r="20" spans="2:9" ht="15" thickBot="1" x14ac:dyDescent="0.4">
      <c r="B20" s="34" t="s">
        <v>569</v>
      </c>
      <c r="C20" s="55">
        <f>Parameters!$C$21*C3+Parameters!$C$22*C4+C9</f>
        <v>754373711.99097347</v>
      </c>
      <c r="D20" s="90"/>
      <c r="E20" s="82">
        <f>Parameters!$C$21*E3+Parameters!$C$66*E4+E9</f>
        <v>979745003.35415125</v>
      </c>
      <c r="I20" s="90" t="str">
        <f>IF(E20&gt;C20,"OK","Check")</f>
        <v>OK</v>
      </c>
    </row>
    <row r="21" spans="2:9" ht="15" thickBot="1" x14ac:dyDescent="0.4"/>
    <row r="22" spans="2:9" x14ac:dyDescent="0.35">
      <c r="B22" s="33" t="s">
        <v>421</v>
      </c>
      <c r="C22" s="37">
        <f>Parameters!$C$18</f>
        <v>1500000000</v>
      </c>
      <c r="D22" s="89"/>
      <c r="E22" s="79">
        <f>Parameters!$C$18</f>
        <v>1500000000</v>
      </c>
      <c r="I22" s="90" t="str">
        <f>IF(C22=E22,"OK","Check")</f>
        <v>OK</v>
      </c>
    </row>
    <row r="23" spans="2:9" ht="15" thickBot="1" x14ac:dyDescent="0.4">
      <c r="B23" s="22" t="s">
        <v>570</v>
      </c>
      <c r="C23" s="44">
        <f>C18+C22</f>
        <v>1712426648.399637</v>
      </c>
      <c r="D23" s="90"/>
      <c r="E23" s="71">
        <f>E18+E22</f>
        <v>1708597435.4244311</v>
      </c>
      <c r="I23" s="90" t="str">
        <f>IF(E23&lt;C23,"OK","Check")</f>
        <v>OK</v>
      </c>
    </row>
    <row r="24" spans="2:9" ht="15" thickBot="1" x14ac:dyDescent="0.4"/>
    <row r="25" spans="2:9" ht="15" thickBot="1" x14ac:dyDescent="0.4">
      <c r="B25" s="4" t="s">
        <v>571</v>
      </c>
      <c r="C25" s="67">
        <f>C23/C20</f>
        <v>2.2699977758770671</v>
      </c>
      <c r="D25" s="92"/>
      <c r="E25" s="83">
        <f>E23/E20</f>
        <v>1.743920540115089</v>
      </c>
      <c r="I25" s="90" t="str">
        <f>IF(E25&lt;C25,"OK","Check")</f>
        <v>OK</v>
      </c>
    </row>
    <row r="26" spans="2:9" ht="15" thickBot="1" x14ac:dyDescent="0.4"/>
    <row r="27" spans="2:9" ht="15" thickBot="1" x14ac:dyDescent="0.4">
      <c r="B27" s="4" t="s">
        <v>494</v>
      </c>
      <c r="C27" s="84" t="str">
        <f>IF(C25&gt;=Parameters!$C$19,"Yes","No")</f>
        <v>Yes</v>
      </c>
      <c r="D27" s="93"/>
      <c r="E27" s="85" t="str">
        <f>IF(E25&gt;=Parameters!$C$19,"Yes","No")</f>
        <v>No</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E74D6C390916B4A8494C33A5D3CA82B" ma:contentTypeVersion="17" ma:contentTypeDescription="Create a new document." ma:contentTypeScope="" ma:versionID="eeaf27003bc6ef8b97a491cee091336a">
  <xsd:schema xmlns:xsd="http://www.w3.org/2001/XMLSchema" xmlns:xs="http://www.w3.org/2001/XMLSchema" xmlns:p="http://schemas.microsoft.com/office/2006/metadata/properties" xmlns:ns1="http://schemas.microsoft.com/sharepoint/v3" xmlns:ns2="307a12b3-3a39-4e5f-afa6-4629bb16037e" xmlns:ns3="1f0d55de-41a8-442a-939a-8c7a93a15acc" targetNamespace="http://schemas.microsoft.com/office/2006/metadata/properties" ma:root="true" ma:fieldsID="b739585612418cb0ce26f5ceb61b5725" ns1:_="" ns2:_="" ns3:_="">
    <xsd:import namespace="http://schemas.microsoft.com/sharepoint/v3"/>
    <xsd:import namespace="307a12b3-3a39-4e5f-afa6-4629bb16037e"/>
    <xsd:import namespace="1f0d55de-41a8-442a-939a-8c7a93a15ac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1:_ip_UnifiedCompliancePolicyProperties" minOccurs="0"/>
                <xsd:element ref="ns1:_ip_UnifiedCompliancePolicyUIA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07a12b3-3a39-4e5f-afa6-4629bb1603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790f828-4d96-4d10-bc53-6c3febba0be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0d55de-41a8-442a-939a-8c7a93a15ac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438ea2c-1d97-4ed9-8a85-6ab57bb76901}" ma:internalName="TaxCatchAll" ma:showField="CatchAllData" ma:web="1f0d55de-41a8-442a-939a-8c7a93a15ac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07a12b3-3a39-4e5f-afa6-4629bb16037e">
      <Terms xmlns="http://schemas.microsoft.com/office/infopath/2007/PartnerControls"/>
    </lcf76f155ced4ddcb4097134ff3c332f>
    <_ip_UnifiedCompliancePolicyUIAction xmlns="http://schemas.microsoft.com/sharepoint/v3" xsi:nil="true"/>
    <TaxCatchAll xmlns="1f0d55de-41a8-442a-939a-8c7a93a15acc"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EE0DEE-CBD8-4113-BEA7-5850BAE54D5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7a12b3-3a39-4e5f-afa6-4629bb16037e"/>
    <ds:schemaRef ds:uri="1f0d55de-41a8-442a-939a-8c7a93a15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5D68D7-E9CF-4CAB-AA57-B00F37A1A472}">
  <ds:schemaRefs>
    <ds:schemaRef ds:uri="http://purl.org/dc/elements/1.1/"/>
    <ds:schemaRef ds:uri="http://schemas.microsoft.com/office/2006/metadata/properties"/>
    <ds:schemaRef ds:uri="http://purl.org/dc/dcmitype/"/>
    <ds:schemaRef ds:uri="http://schemas.microsoft.com/office/2006/documentManagement/types"/>
    <ds:schemaRef ds:uri="http://purl.org/dc/terms/"/>
    <ds:schemaRef ds:uri="http://www.w3.org/XML/1998/namespace"/>
    <ds:schemaRef ds:uri="http://schemas.microsoft.com/sharepoint/v3"/>
    <ds:schemaRef ds:uri="http://schemas.openxmlformats.org/package/2006/metadata/core-properties"/>
    <ds:schemaRef ds:uri="http://schemas.microsoft.com/office/infopath/2007/PartnerControls"/>
    <ds:schemaRef ds:uri="1f0d55de-41a8-442a-939a-8c7a93a15acc"/>
    <ds:schemaRef ds:uri="307a12b3-3a39-4e5f-afa6-4629bb16037e"/>
  </ds:schemaRefs>
</ds:datastoreItem>
</file>

<file path=customXml/itemProps3.xml><?xml version="1.0" encoding="utf-8"?>
<ds:datastoreItem xmlns:ds="http://schemas.openxmlformats.org/officeDocument/2006/customXml" ds:itemID="{A76B660C-508F-4352-8E02-B17957ADB1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Audit_Trail</vt:lpstr>
      <vt:lpstr>Data</vt:lpstr>
      <vt:lpstr>Data_Checks</vt:lpstr>
      <vt:lpstr>Revised_Data</vt:lpstr>
      <vt:lpstr>Parameters</vt:lpstr>
      <vt:lpstr>Cust_Level_Projections</vt:lpstr>
      <vt:lpstr>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Jyoti Shinde - Senior Manager</cp:lastModifiedBy>
  <dcterms:modified xsi:type="dcterms:W3CDTF">2024-11-29T09:15:24Z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0x010100FE74D6C390916B4A8494C33A5D3CA82B</vt:lpwstr>
  </property>
  <property fmtid="{D5CDD505-2E9C-101B-9397-08002B2CF9AE}" pid="3" name="MediaServiceImageTags">
    <vt:lpwstr/>
  </property>
</Properties>
</file>