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actuariesindia.sharepoint.com/sites/Exams/Shared Documents/Actuarial Examination/Year 2024_May Exam/Note/Solution/To be send to IT/"/>
    </mc:Choice>
  </mc:AlternateContent>
  <xr:revisionPtr revIDLastSave="0" documentId="10_ncr:8000_{1AE75263-3602-4C88-85C4-908AAFE8499C}" xr6:coauthVersionLast="47" xr6:coauthVersionMax="47" xr10:uidLastSave="{00000000-0000-0000-0000-000000000000}"/>
  <bookViews>
    <workbookView xWindow="-110" yWindow="-110" windowWidth="19420" windowHeight="10300" xr2:uid="{53BE976F-D210-43B9-AE67-2407C9967840}"/>
  </bookViews>
  <sheets>
    <sheet name="Summary" sheetId="12" r:id="rId1"/>
    <sheet name="Data" sheetId="1" r:id="rId2"/>
    <sheet name="Reserve Estimate 2023" sheetId="2" r:id="rId3"/>
    <sheet name="Method 2" sheetId="5" r:id="rId4"/>
    <sheet name="Method 2 - Alternate" sheetId="11" r:id="rId5"/>
    <sheet name="Method 3" sheetId="10" r:id="rId6"/>
    <sheet name="Method 4 " sheetId="6" r:id="rId7"/>
    <sheet name="Charts" sheetId="8" r:id="rId8"/>
    <sheet name="AvE" sheetId="7"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7" i="11" l="1"/>
  <c r="D17" i="11"/>
  <c r="H25" i="11"/>
  <c r="I24" i="11"/>
  <c r="H24" i="11"/>
  <c r="J23" i="11"/>
  <c r="I23" i="11"/>
  <c r="H23" i="11"/>
  <c r="K22" i="11"/>
  <c r="J22" i="11"/>
  <c r="I22" i="11"/>
  <c r="H22" i="11"/>
  <c r="B22" i="11"/>
  <c r="I21" i="11"/>
  <c r="K17" i="11"/>
  <c r="C15" i="11"/>
  <c r="C30" i="11" s="1"/>
  <c r="D14" i="11"/>
  <c r="D29" i="11" s="1"/>
  <c r="C14" i="11"/>
  <c r="C29" i="11" s="1"/>
  <c r="E13" i="11"/>
  <c r="E28" i="11" s="1"/>
  <c r="D13" i="11"/>
  <c r="D28" i="11" s="1"/>
  <c r="C13" i="11"/>
  <c r="C28" i="11" s="1"/>
  <c r="F12" i="11"/>
  <c r="F27" i="11" s="1"/>
  <c r="E12" i="11"/>
  <c r="E27" i="11" s="1"/>
  <c r="D12" i="11"/>
  <c r="D27" i="11" s="1"/>
  <c r="C12" i="11"/>
  <c r="C27" i="11" s="1"/>
  <c r="G11" i="11"/>
  <c r="G26" i="11" s="1"/>
  <c r="F11" i="11"/>
  <c r="F26" i="11" s="1"/>
  <c r="E11" i="11"/>
  <c r="E26" i="11" s="1"/>
  <c r="D11" i="11"/>
  <c r="D26" i="11" s="1"/>
  <c r="C11" i="11"/>
  <c r="C26" i="11" s="1"/>
  <c r="G10" i="11"/>
  <c r="G25" i="11" s="1"/>
  <c r="F10" i="11"/>
  <c r="F25" i="11" s="1"/>
  <c r="E10" i="11"/>
  <c r="E25" i="11" s="1"/>
  <c r="D10" i="11"/>
  <c r="D25" i="11" s="1"/>
  <c r="C10" i="11"/>
  <c r="C25" i="11" s="1"/>
  <c r="G9" i="11"/>
  <c r="G24" i="11" s="1"/>
  <c r="F9" i="11"/>
  <c r="F24" i="11" s="1"/>
  <c r="E9" i="11"/>
  <c r="E24" i="11" s="1"/>
  <c r="D9" i="11"/>
  <c r="D24" i="11" s="1"/>
  <c r="C9" i="11"/>
  <c r="C24" i="11" s="1"/>
  <c r="G8" i="11"/>
  <c r="G23" i="11" s="1"/>
  <c r="F8" i="11"/>
  <c r="F23" i="11" s="1"/>
  <c r="E8" i="11"/>
  <c r="E23" i="11" s="1"/>
  <c r="D8" i="11"/>
  <c r="D23" i="11" s="1"/>
  <c r="C8" i="11"/>
  <c r="C23" i="11" s="1"/>
  <c r="G7" i="11"/>
  <c r="G22" i="11" s="1"/>
  <c r="F7" i="11"/>
  <c r="F22" i="11" s="1"/>
  <c r="E7" i="11"/>
  <c r="E22" i="11" s="1"/>
  <c r="D7" i="11"/>
  <c r="D22" i="11" s="1"/>
  <c r="C7" i="11"/>
  <c r="C22" i="11" s="1"/>
  <c r="B7" i="11"/>
  <c r="B8" i="11" s="1"/>
  <c r="B9" i="11" s="1"/>
  <c r="B10" i="11" s="1"/>
  <c r="B11" i="11" s="1"/>
  <c r="B12" i="11" s="1"/>
  <c r="B13" i="11" s="1"/>
  <c r="B14" i="11" s="1"/>
  <c r="B15" i="11" s="1"/>
  <c r="L6" i="11"/>
  <c r="L21" i="11" s="1"/>
  <c r="K6" i="11"/>
  <c r="K21" i="11" s="1"/>
  <c r="J6" i="11"/>
  <c r="I6" i="11"/>
  <c r="H6" i="11"/>
  <c r="H21" i="11" s="1"/>
  <c r="G6" i="11"/>
  <c r="G21" i="11" s="1"/>
  <c r="F6" i="11"/>
  <c r="F21" i="11" s="1"/>
  <c r="E6" i="11"/>
  <c r="E21" i="11" s="1"/>
  <c r="D6" i="11"/>
  <c r="D21" i="11" s="1"/>
  <c r="C6" i="11"/>
  <c r="C21" i="11" s="1"/>
  <c r="M5" i="7"/>
  <c r="M6" i="7" s="1"/>
  <c r="M7" i="7" s="1"/>
  <c r="M8" i="7" s="1"/>
  <c r="M9" i="7" s="1"/>
  <c r="M10" i="7" s="1"/>
  <c r="M11" i="7" s="1"/>
  <c r="M12" i="7" s="1"/>
  <c r="M13" i="7" s="1"/>
  <c r="H22" i="5"/>
  <c r="I22" i="5"/>
  <c r="J22" i="5"/>
  <c r="K22" i="5"/>
  <c r="H23" i="5"/>
  <c r="I23" i="5"/>
  <c r="J23" i="5"/>
  <c r="H24" i="5"/>
  <c r="I24" i="5"/>
  <c r="H25" i="5"/>
  <c r="B61" i="6"/>
  <c r="B62" i="6" s="1"/>
  <c r="B63" i="6" s="1"/>
  <c r="L47" i="6"/>
  <c r="K47" i="6"/>
  <c r="J47" i="6"/>
  <c r="I47" i="6"/>
  <c r="H47" i="6"/>
  <c r="G47" i="6"/>
  <c r="F47" i="6"/>
  <c r="E47" i="6"/>
  <c r="D47" i="6"/>
  <c r="C47" i="6"/>
  <c r="B48" i="6"/>
  <c r="B49" i="6" s="1"/>
  <c r="B50" i="6" s="1"/>
  <c r="B51" i="6" s="1"/>
  <c r="B52" i="6" s="1"/>
  <c r="B53" i="6" s="1"/>
  <c r="B54" i="6" s="1"/>
  <c r="B55" i="6" s="1"/>
  <c r="B56" i="6" s="1"/>
  <c r="F56" i="6" s="1"/>
  <c r="G17" i="11" l="1"/>
  <c r="I17" i="11"/>
  <c r="I25" i="11" s="1"/>
  <c r="J25" i="11" s="1"/>
  <c r="K25" i="11" s="1"/>
  <c r="L25" i="11" s="1"/>
  <c r="M25" i="11" s="1"/>
  <c r="J17" i="11"/>
  <c r="J24" i="11" s="1"/>
  <c r="K24" i="11" s="1"/>
  <c r="K23" i="11"/>
  <c r="E17" i="11"/>
  <c r="E29" i="11" s="1"/>
  <c r="F29" i="11" s="1"/>
  <c r="G29" i="11" s="1"/>
  <c r="H29" i="11" s="1"/>
  <c r="I29" i="11" s="1"/>
  <c r="J29" i="11" s="1"/>
  <c r="K29" i="11" s="1"/>
  <c r="L29" i="11" s="1"/>
  <c r="M29" i="11" s="1"/>
  <c r="F17" i="11"/>
  <c r="F28" i="11" s="1"/>
  <c r="G28" i="11" s="1"/>
  <c r="H28" i="11" s="1"/>
  <c r="I28" i="11" s="1"/>
  <c r="J28" i="11" s="1"/>
  <c r="K28" i="11" s="1"/>
  <c r="L28" i="11" s="1"/>
  <c r="M28" i="11" s="1"/>
  <c r="H26" i="11"/>
  <c r="I26" i="11" s="1"/>
  <c r="J26" i="11" s="1"/>
  <c r="K26" i="11" s="1"/>
  <c r="L26" i="11" s="1"/>
  <c r="M26" i="11" s="1"/>
  <c r="G27" i="11"/>
  <c r="H27" i="11" s="1"/>
  <c r="I27" i="11" s="1"/>
  <c r="J27" i="11" s="1"/>
  <c r="K27" i="11" s="1"/>
  <c r="L27" i="11" s="1"/>
  <c r="M27" i="11" s="1"/>
  <c r="N21" i="11"/>
  <c r="M21" i="11"/>
  <c r="D30" i="11"/>
  <c r="L17" i="11"/>
  <c r="L22" i="11" s="1"/>
  <c r="M22" i="11" s="1"/>
  <c r="J21" i="11"/>
  <c r="B23" i="11"/>
  <c r="N22" i="11"/>
  <c r="Q22" i="11" s="1"/>
  <c r="G48" i="6"/>
  <c r="E49" i="6"/>
  <c r="C50" i="6"/>
  <c r="K50" i="6"/>
  <c r="I51" i="6"/>
  <c r="G52" i="6"/>
  <c r="E53" i="6"/>
  <c r="C54" i="6"/>
  <c r="K54" i="6"/>
  <c r="I55" i="6"/>
  <c r="G56" i="6"/>
  <c r="H48" i="6"/>
  <c r="F49" i="6"/>
  <c r="D50" i="6"/>
  <c r="L50" i="6"/>
  <c r="J51" i="6"/>
  <c r="H52" i="6"/>
  <c r="F53" i="6"/>
  <c r="D54" i="6"/>
  <c r="L54" i="6"/>
  <c r="J55" i="6"/>
  <c r="H56" i="6"/>
  <c r="I48" i="6"/>
  <c r="G49" i="6"/>
  <c r="E50" i="6"/>
  <c r="C51" i="6"/>
  <c r="K51" i="6"/>
  <c r="I52" i="6"/>
  <c r="G53" i="6"/>
  <c r="E54" i="6"/>
  <c r="C55" i="6"/>
  <c r="K55" i="6"/>
  <c r="I56" i="6"/>
  <c r="J48" i="6"/>
  <c r="H49" i="6"/>
  <c r="F50" i="6"/>
  <c r="D51" i="6"/>
  <c r="L51" i="6"/>
  <c r="J52" i="6"/>
  <c r="H53" i="6"/>
  <c r="F54" i="6"/>
  <c r="D55" i="6"/>
  <c r="L55" i="6"/>
  <c r="J56" i="6"/>
  <c r="C48" i="6"/>
  <c r="K48" i="6"/>
  <c r="I49" i="6"/>
  <c r="G50" i="6"/>
  <c r="E51" i="6"/>
  <c r="C52" i="6"/>
  <c r="K52" i="6"/>
  <c r="I53" i="6"/>
  <c r="G54" i="6"/>
  <c r="E55" i="6"/>
  <c r="C56" i="6"/>
  <c r="K56" i="6"/>
  <c r="D48" i="6"/>
  <c r="L48" i="6"/>
  <c r="J49" i="6"/>
  <c r="H50" i="6"/>
  <c r="F51" i="6"/>
  <c r="D52" i="6"/>
  <c r="L52" i="6"/>
  <c r="J53" i="6"/>
  <c r="H54" i="6"/>
  <c r="F55" i="6"/>
  <c r="D56" i="6"/>
  <c r="L56" i="6"/>
  <c r="E48" i="6"/>
  <c r="C49" i="6"/>
  <c r="K49" i="6"/>
  <c r="I50" i="6"/>
  <c r="G51" i="6"/>
  <c r="E52" i="6"/>
  <c r="C53" i="6"/>
  <c r="K53" i="6"/>
  <c r="I54" i="6"/>
  <c r="G55" i="6"/>
  <c r="E56" i="6"/>
  <c r="C60" i="6"/>
  <c r="F48" i="6"/>
  <c r="D49" i="6"/>
  <c r="L49" i="6"/>
  <c r="J50" i="6"/>
  <c r="H51" i="6"/>
  <c r="F52" i="6"/>
  <c r="D53" i="6"/>
  <c r="L53" i="6"/>
  <c r="J54" i="6"/>
  <c r="H55" i="6"/>
  <c r="B64" i="6"/>
  <c r="D21" i="6"/>
  <c r="E21" i="6"/>
  <c r="F21" i="6"/>
  <c r="G21" i="6"/>
  <c r="H21" i="6"/>
  <c r="I21" i="6"/>
  <c r="J21" i="6"/>
  <c r="K21" i="6"/>
  <c r="L21" i="6"/>
  <c r="D22" i="6"/>
  <c r="E22" i="6"/>
  <c r="F22" i="6"/>
  <c r="G22" i="6"/>
  <c r="H22" i="6"/>
  <c r="I22" i="6"/>
  <c r="J22" i="6"/>
  <c r="K22" i="6"/>
  <c r="D23" i="6"/>
  <c r="E23" i="6"/>
  <c r="F23" i="6"/>
  <c r="G23" i="6"/>
  <c r="H23" i="6"/>
  <c r="I23" i="6"/>
  <c r="J23" i="6"/>
  <c r="D24" i="6"/>
  <c r="E24" i="6"/>
  <c r="F24" i="6"/>
  <c r="G24" i="6"/>
  <c r="H24" i="6"/>
  <c r="I24" i="6"/>
  <c r="D25" i="6"/>
  <c r="E25" i="6"/>
  <c r="F25" i="6"/>
  <c r="G25" i="6"/>
  <c r="H25" i="6"/>
  <c r="D26" i="6"/>
  <c r="E26" i="6"/>
  <c r="F26" i="6"/>
  <c r="G26" i="6"/>
  <c r="D27" i="6"/>
  <c r="E27" i="6"/>
  <c r="F27" i="6"/>
  <c r="D28" i="6"/>
  <c r="E28" i="6"/>
  <c r="D29" i="6"/>
  <c r="C22" i="6"/>
  <c r="C23" i="6"/>
  <c r="C24" i="6"/>
  <c r="C25" i="6"/>
  <c r="C26" i="6"/>
  <c r="C27" i="6"/>
  <c r="C28" i="6"/>
  <c r="C29" i="6"/>
  <c r="C30" i="6"/>
  <c r="C21" i="6"/>
  <c r="G23" i="2"/>
  <c r="C29" i="2"/>
  <c r="L17" i="6"/>
  <c r="K17" i="6"/>
  <c r="J17" i="6"/>
  <c r="I17" i="6"/>
  <c r="H17" i="6"/>
  <c r="G17" i="6"/>
  <c r="F17" i="6"/>
  <c r="E17" i="6"/>
  <c r="D17" i="6"/>
  <c r="G7" i="5"/>
  <c r="G8" i="5"/>
  <c r="G23" i="5" s="1"/>
  <c r="G9" i="5"/>
  <c r="G24" i="5" s="1"/>
  <c r="G10" i="5"/>
  <c r="G25" i="5" s="1"/>
  <c r="G11" i="5"/>
  <c r="G26" i="5" s="1"/>
  <c r="F7" i="5"/>
  <c r="F22" i="5" s="1"/>
  <c r="F8" i="5"/>
  <c r="F23" i="5" s="1"/>
  <c r="F9" i="5"/>
  <c r="F24" i="5" s="1"/>
  <c r="F10" i="5"/>
  <c r="F25" i="5" s="1"/>
  <c r="F11" i="5"/>
  <c r="F26" i="5" s="1"/>
  <c r="F12" i="5"/>
  <c r="F27" i="5" s="1"/>
  <c r="E7" i="5"/>
  <c r="E22" i="5" s="1"/>
  <c r="E8" i="5"/>
  <c r="E23" i="5" s="1"/>
  <c r="E9" i="5"/>
  <c r="E24" i="5" s="1"/>
  <c r="E10" i="5"/>
  <c r="E25" i="5" s="1"/>
  <c r="E11" i="5"/>
  <c r="E26" i="5" s="1"/>
  <c r="E12" i="5"/>
  <c r="E27" i="5" s="1"/>
  <c r="E13" i="5"/>
  <c r="E28" i="5" s="1"/>
  <c r="D7" i="5"/>
  <c r="D22" i="5" s="1"/>
  <c r="D8" i="5"/>
  <c r="D23" i="5" s="1"/>
  <c r="D9" i="5"/>
  <c r="D24" i="5" s="1"/>
  <c r="D10" i="5"/>
  <c r="D25" i="5" s="1"/>
  <c r="D11" i="5"/>
  <c r="D26" i="5" s="1"/>
  <c r="D12" i="5"/>
  <c r="D27" i="5" s="1"/>
  <c r="D13" i="5"/>
  <c r="D28" i="5" s="1"/>
  <c r="D14" i="5"/>
  <c r="D29" i="5" s="1"/>
  <c r="C7" i="5"/>
  <c r="C22" i="5" s="1"/>
  <c r="C8" i="5"/>
  <c r="C23" i="5" s="1"/>
  <c r="C9" i="5"/>
  <c r="C24" i="5" s="1"/>
  <c r="C10" i="5"/>
  <c r="C25" i="5" s="1"/>
  <c r="C11" i="5"/>
  <c r="C26" i="5" s="1"/>
  <c r="C12" i="5"/>
  <c r="C27" i="5" s="1"/>
  <c r="C13" i="5"/>
  <c r="C28" i="5" s="1"/>
  <c r="C14" i="5"/>
  <c r="C29" i="5" s="1"/>
  <c r="C15" i="5"/>
  <c r="C30" i="5" s="1"/>
  <c r="D6" i="5"/>
  <c r="D21" i="5" s="1"/>
  <c r="E6" i="5"/>
  <c r="E21" i="5" s="1"/>
  <c r="F6" i="5"/>
  <c r="F21" i="5" s="1"/>
  <c r="G6" i="5"/>
  <c r="G21" i="5" s="1"/>
  <c r="H6" i="5"/>
  <c r="H21" i="5" s="1"/>
  <c r="I6" i="5"/>
  <c r="I21" i="5" s="1"/>
  <c r="J6" i="5"/>
  <c r="K6" i="5"/>
  <c r="K21" i="5" s="1"/>
  <c r="L6" i="5"/>
  <c r="L21" i="5" s="1"/>
  <c r="C6" i="5"/>
  <c r="C21" i="5" s="1"/>
  <c r="B22" i="10"/>
  <c r="B23" i="10" s="1"/>
  <c r="B7" i="10"/>
  <c r="B8" i="10" s="1"/>
  <c r="B9" i="10" s="1"/>
  <c r="B10" i="10" s="1"/>
  <c r="B11" i="10" s="1"/>
  <c r="B12" i="10" s="1"/>
  <c r="B13" i="10" s="1"/>
  <c r="B14" i="10" s="1"/>
  <c r="B15" i="10" s="1"/>
  <c r="K7" i="2"/>
  <c r="K7" i="10" s="1"/>
  <c r="K22" i="10" s="1"/>
  <c r="J7" i="2"/>
  <c r="J22" i="2" s="1"/>
  <c r="J8" i="2"/>
  <c r="J23" i="2" s="1"/>
  <c r="I7" i="2"/>
  <c r="I22" i="2" s="1"/>
  <c r="I8" i="2"/>
  <c r="I8" i="10" s="1"/>
  <c r="I23" i="10" s="1"/>
  <c r="I9" i="2"/>
  <c r="I9" i="10" s="1"/>
  <c r="I24" i="10" s="1"/>
  <c r="H7" i="2"/>
  <c r="H22" i="2" s="1"/>
  <c r="H8" i="2"/>
  <c r="H8" i="10" s="1"/>
  <c r="H23" i="10" s="1"/>
  <c r="H9" i="2"/>
  <c r="H24" i="2" s="1"/>
  <c r="H10" i="2"/>
  <c r="H25" i="2" s="1"/>
  <c r="G7" i="2"/>
  <c r="G22" i="2" s="1"/>
  <c r="G8" i="2"/>
  <c r="G8" i="10" s="1"/>
  <c r="G23" i="10" s="1"/>
  <c r="G9" i="2"/>
  <c r="G24" i="2" s="1"/>
  <c r="G10" i="2"/>
  <c r="G10" i="10" s="1"/>
  <c r="G25" i="10" s="1"/>
  <c r="G11" i="2"/>
  <c r="G11" i="10" s="1"/>
  <c r="G26" i="10" s="1"/>
  <c r="F7" i="2"/>
  <c r="F22" i="2" s="1"/>
  <c r="F8" i="2"/>
  <c r="F23" i="2" s="1"/>
  <c r="F9" i="2"/>
  <c r="F24" i="2" s="1"/>
  <c r="F10" i="2"/>
  <c r="F25" i="2" s="1"/>
  <c r="F11" i="2"/>
  <c r="F11" i="10" s="1"/>
  <c r="F26" i="10" s="1"/>
  <c r="F12" i="2"/>
  <c r="F27" i="2" s="1"/>
  <c r="E7" i="2"/>
  <c r="E7" i="10" s="1"/>
  <c r="E22" i="10" s="1"/>
  <c r="E8" i="2"/>
  <c r="E8" i="10" s="1"/>
  <c r="E23" i="10" s="1"/>
  <c r="E9" i="2"/>
  <c r="E24" i="2" s="1"/>
  <c r="E10" i="2"/>
  <c r="E25" i="2" s="1"/>
  <c r="E11" i="2"/>
  <c r="E26" i="2" s="1"/>
  <c r="E12" i="2"/>
  <c r="E12" i="10" s="1"/>
  <c r="E27" i="10" s="1"/>
  <c r="E13" i="2"/>
  <c r="E28" i="2" s="1"/>
  <c r="D7" i="2"/>
  <c r="D7" i="10" s="1"/>
  <c r="D22" i="10" s="1"/>
  <c r="D8" i="2"/>
  <c r="D8" i="10" s="1"/>
  <c r="D23" i="10" s="1"/>
  <c r="D9" i="2"/>
  <c r="D9" i="10" s="1"/>
  <c r="D24" i="10" s="1"/>
  <c r="D10" i="2"/>
  <c r="D10" i="10" s="1"/>
  <c r="D25" i="10" s="1"/>
  <c r="D11" i="2"/>
  <c r="D11" i="10" s="1"/>
  <c r="D26" i="10" s="1"/>
  <c r="D12" i="2"/>
  <c r="D27" i="2" s="1"/>
  <c r="D13" i="2"/>
  <c r="D28" i="2" s="1"/>
  <c r="D14" i="2"/>
  <c r="D14" i="10" s="1"/>
  <c r="D29" i="10" s="1"/>
  <c r="C7" i="2"/>
  <c r="C7" i="10" s="1"/>
  <c r="C22" i="10" s="1"/>
  <c r="C8" i="2"/>
  <c r="C8" i="10" s="1"/>
  <c r="C23" i="10" s="1"/>
  <c r="C9" i="2"/>
  <c r="C9" i="10" s="1"/>
  <c r="C24" i="10" s="1"/>
  <c r="C10" i="2"/>
  <c r="C10" i="10" s="1"/>
  <c r="C25" i="10" s="1"/>
  <c r="C11" i="2"/>
  <c r="C11" i="10" s="1"/>
  <c r="C26" i="10" s="1"/>
  <c r="C12" i="2"/>
  <c r="C12" i="10" s="1"/>
  <c r="C27" i="10" s="1"/>
  <c r="C13" i="2"/>
  <c r="C13" i="10" s="1"/>
  <c r="C28" i="10" s="1"/>
  <c r="C14" i="2"/>
  <c r="C14" i="10" s="1"/>
  <c r="C29" i="10" s="1"/>
  <c r="C15" i="2"/>
  <c r="C15" i="10" s="1"/>
  <c r="C30" i="10" s="1"/>
  <c r="D6" i="2"/>
  <c r="D6" i="10" s="1"/>
  <c r="D21" i="10" s="1"/>
  <c r="E6" i="2"/>
  <c r="E21" i="2" s="1"/>
  <c r="F6" i="2"/>
  <c r="F21" i="2" s="1"/>
  <c r="G6" i="2"/>
  <c r="G21" i="2" s="1"/>
  <c r="H6" i="2"/>
  <c r="H21" i="2" s="1"/>
  <c r="I6" i="2"/>
  <c r="I21" i="2" s="1"/>
  <c r="J6" i="2"/>
  <c r="J6" i="10" s="1"/>
  <c r="J21" i="10" s="1"/>
  <c r="K6" i="2"/>
  <c r="K6" i="10" s="1"/>
  <c r="K21" i="10" s="1"/>
  <c r="L6" i="2"/>
  <c r="L6" i="10" s="1"/>
  <c r="L21" i="10" s="1"/>
  <c r="M21" i="10" s="1"/>
  <c r="C6" i="2"/>
  <c r="C6" i="10" s="1"/>
  <c r="C21" i="10" s="1"/>
  <c r="C5" i="7"/>
  <c r="C6" i="7"/>
  <c r="C7" i="7"/>
  <c r="C8" i="7"/>
  <c r="C9" i="7"/>
  <c r="C10" i="7"/>
  <c r="C11" i="7"/>
  <c r="C12" i="7"/>
  <c r="C13" i="7"/>
  <c r="C4" i="7"/>
  <c r="B5" i="7"/>
  <c r="B6" i="7" s="1"/>
  <c r="B7" i="7" s="1"/>
  <c r="B8" i="7" s="1"/>
  <c r="B9" i="7" s="1"/>
  <c r="B10" i="7" s="1"/>
  <c r="B11" i="7" s="1"/>
  <c r="B12" i="7" s="1"/>
  <c r="B13" i="7" s="1"/>
  <c r="B17" i="1"/>
  <c r="B18" i="1" s="1"/>
  <c r="B19" i="1" s="1"/>
  <c r="B20" i="1" s="1"/>
  <c r="B21" i="1" s="1"/>
  <c r="B22" i="1" s="1"/>
  <c r="B23" i="1" s="1"/>
  <c r="B24" i="1" s="1"/>
  <c r="B25" i="1" s="1"/>
  <c r="G17" i="5" l="1"/>
  <c r="G22" i="5"/>
  <c r="I23" i="2"/>
  <c r="J21" i="2"/>
  <c r="J17" i="5"/>
  <c r="J21" i="5"/>
  <c r="E30" i="11"/>
  <c r="F30" i="11" s="1"/>
  <c r="G30" i="11" s="1"/>
  <c r="H30" i="11" s="1"/>
  <c r="I30" i="11" s="1"/>
  <c r="J30" i="11" s="1"/>
  <c r="K30" i="11" s="1"/>
  <c r="L30" i="11" s="1"/>
  <c r="M30" i="11" s="1"/>
  <c r="O22" i="11"/>
  <c r="O21" i="11"/>
  <c r="N23" i="11"/>
  <c r="Q23" i="11" s="1"/>
  <c r="B24" i="11"/>
  <c r="L24" i="11"/>
  <c r="M24" i="11" s="1"/>
  <c r="L23" i="11"/>
  <c r="M23" i="11" s="1"/>
  <c r="Q21" i="11"/>
  <c r="C65" i="6"/>
  <c r="C64" i="6"/>
  <c r="C63" i="6"/>
  <c r="C66" i="6"/>
  <c r="C62" i="6"/>
  <c r="C61" i="6"/>
  <c r="C68" i="6"/>
  <c r="C69" i="6"/>
  <c r="C67" i="6"/>
  <c r="B65" i="6"/>
  <c r="C23" i="2"/>
  <c r="K21" i="2"/>
  <c r="D29" i="2"/>
  <c r="E29" i="2" s="1"/>
  <c r="F29" i="2" s="1"/>
  <c r="C26" i="2"/>
  <c r="G25" i="2"/>
  <c r="D23" i="2"/>
  <c r="D22" i="2"/>
  <c r="C25" i="2"/>
  <c r="E27" i="2"/>
  <c r="D24" i="2"/>
  <c r="K22" i="2"/>
  <c r="L21" i="2"/>
  <c r="D21" i="2"/>
  <c r="C21" i="2"/>
  <c r="G26" i="2"/>
  <c r="H26" i="2" s="1"/>
  <c r="C30" i="2"/>
  <c r="C22" i="2"/>
  <c r="F26" i="2"/>
  <c r="I24" i="2"/>
  <c r="J24" i="2" s="1"/>
  <c r="K24" i="2" s="1"/>
  <c r="L24" i="2" s="1"/>
  <c r="H23" i="2"/>
  <c r="D25" i="2"/>
  <c r="C28" i="2"/>
  <c r="D26" i="2"/>
  <c r="C24" i="2"/>
  <c r="C27" i="2"/>
  <c r="E23" i="2"/>
  <c r="E22" i="2"/>
  <c r="N21" i="10"/>
  <c r="Q21" i="10" s="1"/>
  <c r="F4" i="7" s="1"/>
  <c r="J4" i="7" s="1"/>
  <c r="P4" i="7" s="1"/>
  <c r="N22" i="10"/>
  <c r="Q22" i="10" s="1"/>
  <c r="F5" i="7" s="1"/>
  <c r="H17" i="5"/>
  <c r="F17" i="5"/>
  <c r="L34" i="6"/>
  <c r="L17" i="5"/>
  <c r="L22" i="5" s="1"/>
  <c r="K17" i="5"/>
  <c r="D17" i="5"/>
  <c r="D30" i="5" s="1"/>
  <c r="E17" i="5"/>
  <c r="I17" i="5"/>
  <c r="I25" i="5" s="1"/>
  <c r="H17" i="2"/>
  <c r="E13" i="10"/>
  <c r="E28" i="10" s="1"/>
  <c r="J17" i="2"/>
  <c r="G17" i="2"/>
  <c r="G27" i="2" s="1"/>
  <c r="H27" i="2" s="1"/>
  <c r="I27" i="2" s="1"/>
  <c r="J27" i="2" s="1"/>
  <c r="K27" i="2" s="1"/>
  <c r="L27" i="2" s="1"/>
  <c r="F6" i="10"/>
  <c r="F21" i="10" s="1"/>
  <c r="E9" i="10"/>
  <c r="E24" i="10" s="1"/>
  <c r="F7" i="10"/>
  <c r="F22" i="10" s="1"/>
  <c r="D17" i="2"/>
  <c r="I17" i="2"/>
  <c r="I25" i="2" s="1"/>
  <c r="J25" i="2" s="1"/>
  <c r="K25" i="2" s="1"/>
  <c r="E6" i="10"/>
  <c r="E21" i="10" s="1"/>
  <c r="H7" i="10"/>
  <c r="H22" i="10" s="1"/>
  <c r="F17" i="2"/>
  <c r="F28" i="2" s="1"/>
  <c r="G28" i="2" s="1"/>
  <c r="H28" i="2" s="1"/>
  <c r="I28" i="2" s="1"/>
  <c r="J28" i="2" s="1"/>
  <c r="K28" i="2" s="1"/>
  <c r="L28" i="2" s="1"/>
  <c r="F12" i="10"/>
  <c r="F27" i="10" s="1"/>
  <c r="G9" i="10"/>
  <c r="G24" i="10" s="1"/>
  <c r="I7" i="10"/>
  <c r="I22" i="10" s="1"/>
  <c r="I6" i="10"/>
  <c r="I21" i="10" s="1"/>
  <c r="D13" i="10"/>
  <c r="D28" i="10" s="1"/>
  <c r="F10" i="10"/>
  <c r="F25" i="10" s="1"/>
  <c r="G7" i="10"/>
  <c r="G22" i="10" s="1"/>
  <c r="J8" i="10"/>
  <c r="J23" i="10" s="1"/>
  <c r="N23" i="10" s="1"/>
  <c r="L17" i="2"/>
  <c r="H6" i="10"/>
  <c r="H21" i="10" s="1"/>
  <c r="D12" i="10"/>
  <c r="D27" i="10" s="1"/>
  <c r="E11" i="10"/>
  <c r="F9" i="10"/>
  <c r="F24" i="10" s="1"/>
  <c r="H10" i="10"/>
  <c r="H25" i="10" s="1"/>
  <c r="J7" i="10"/>
  <c r="J22" i="10" s="1"/>
  <c r="G6" i="10"/>
  <c r="G21" i="10" s="1"/>
  <c r="E10" i="10"/>
  <c r="E25" i="10" s="1"/>
  <c r="F8" i="10"/>
  <c r="F23" i="10" s="1"/>
  <c r="H9" i="10"/>
  <c r="H24" i="10" s="1"/>
  <c r="L17" i="10"/>
  <c r="L22" i="10" s="1"/>
  <c r="M22" i="10" s="1"/>
  <c r="B24" i="10"/>
  <c r="E17" i="2"/>
  <c r="K17" i="2"/>
  <c r="F40" i="6"/>
  <c r="F39" i="6"/>
  <c r="G39" i="6"/>
  <c r="F38" i="6"/>
  <c r="G38" i="6"/>
  <c r="H38" i="6"/>
  <c r="F37" i="6"/>
  <c r="G37" i="6"/>
  <c r="H37" i="6"/>
  <c r="I37" i="6"/>
  <c r="F36" i="6"/>
  <c r="G36" i="6"/>
  <c r="H36" i="6"/>
  <c r="I36" i="6"/>
  <c r="J36" i="6"/>
  <c r="F35" i="6"/>
  <c r="G35" i="6"/>
  <c r="H35" i="6"/>
  <c r="I35" i="6"/>
  <c r="J35" i="6"/>
  <c r="K35" i="6"/>
  <c r="F34" i="6"/>
  <c r="G34" i="6"/>
  <c r="H34" i="6"/>
  <c r="I34" i="6"/>
  <c r="J34" i="6"/>
  <c r="K34" i="6"/>
  <c r="E35" i="6"/>
  <c r="E36" i="6"/>
  <c r="E37" i="6"/>
  <c r="E38" i="6"/>
  <c r="E39" i="6"/>
  <c r="E40" i="6"/>
  <c r="E41" i="6"/>
  <c r="E34" i="6"/>
  <c r="D35" i="6"/>
  <c r="D36" i="6"/>
  <c r="D37" i="6"/>
  <c r="D38" i="6"/>
  <c r="D39" i="6"/>
  <c r="D40" i="6"/>
  <c r="D66" i="6" s="1"/>
  <c r="D41" i="6"/>
  <c r="E67" i="6" s="1"/>
  <c r="D42" i="6"/>
  <c r="D34" i="6"/>
  <c r="B35" i="6"/>
  <c r="B36" i="6" s="1"/>
  <c r="B37" i="6" s="1"/>
  <c r="B38" i="6" s="1"/>
  <c r="B39" i="6" s="1"/>
  <c r="B40" i="6" s="1"/>
  <c r="B41" i="6" s="1"/>
  <c r="B42" i="6" s="1"/>
  <c r="B43" i="6" s="1"/>
  <c r="B22" i="6"/>
  <c r="N22" i="6" s="1"/>
  <c r="N21" i="6"/>
  <c r="M21" i="6"/>
  <c r="L22" i="6"/>
  <c r="K23" i="6"/>
  <c r="J24" i="6"/>
  <c r="I25" i="6"/>
  <c r="H26" i="6"/>
  <c r="G27" i="6"/>
  <c r="G40" i="6" s="1"/>
  <c r="F28" i="6"/>
  <c r="F41" i="6" s="1"/>
  <c r="E29" i="6"/>
  <c r="E42" i="6" s="1"/>
  <c r="B7" i="6"/>
  <c r="B8" i="6" s="1"/>
  <c r="B9" i="6" s="1"/>
  <c r="B10" i="6" s="1"/>
  <c r="B11" i="6" s="1"/>
  <c r="B12" i="6" s="1"/>
  <c r="B13" i="6" s="1"/>
  <c r="B14" i="6" s="1"/>
  <c r="B15" i="6" s="1"/>
  <c r="B22" i="5"/>
  <c r="B23" i="5" s="1"/>
  <c r="N21" i="5"/>
  <c r="M21" i="5"/>
  <c r="B7" i="5"/>
  <c r="B8" i="5" s="1"/>
  <c r="B9" i="5" s="1"/>
  <c r="B10" i="5" s="1"/>
  <c r="B11" i="5" s="1"/>
  <c r="B12" i="5" s="1"/>
  <c r="B13" i="5" s="1"/>
  <c r="B14" i="5" s="1"/>
  <c r="B15" i="5" s="1"/>
  <c r="L25" i="2" l="1"/>
  <c r="I26" i="2"/>
  <c r="J26" i="2" s="1"/>
  <c r="K26" i="2" s="1"/>
  <c r="L26" i="2" s="1"/>
  <c r="G29" i="2"/>
  <c r="H29" i="2" s="1"/>
  <c r="I29" i="2" s="1"/>
  <c r="J29" i="2" s="1"/>
  <c r="K29" i="2" s="1"/>
  <c r="L29" i="2" s="1"/>
  <c r="E62" i="6"/>
  <c r="Q21" i="5"/>
  <c r="E4" i="7" s="1"/>
  <c r="I4" i="7" s="1"/>
  <c r="O4" i="7" s="1"/>
  <c r="N21" i="2"/>
  <c r="M21" i="2"/>
  <c r="P22" i="11"/>
  <c r="O23" i="11"/>
  <c r="N24" i="11"/>
  <c r="Q24" i="11" s="1"/>
  <c r="B25" i="11"/>
  <c r="H62" i="6"/>
  <c r="F63" i="6"/>
  <c r="F61" i="6"/>
  <c r="G61" i="6"/>
  <c r="F66" i="6"/>
  <c r="K36" i="6"/>
  <c r="K62" i="6" s="1"/>
  <c r="H61" i="6"/>
  <c r="D62" i="6"/>
  <c r="L35" i="6"/>
  <c r="M35" i="6" s="1"/>
  <c r="G65" i="6"/>
  <c r="N65" i="6" s="1"/>
  <c r="G66" i="6"/>
  <c r="D61" i="6"/>
  <c r="E66" i="6"/>
  <c r="G63" i="6"/>
  <c r="D64" i="6"/>
  <c r="E64" i="6"/>
  <c r="E68" i="6"/>
  <c r="I61" i="6"/>
  <c r="F62" i="6"/>
  <c r="F64" i="6"/>
  <c r="H63" i="6"/>
  <c r="D68" i="6"/>
  <c r="J61" i="6"/>
  <c r="G62" i="6"/>
  <c r="I63" i="6"/>
  <c r="N63" i="6" s="1"/>
  <c r="D65" i="6"/>
  <c r="K61" i="6"/>
  <c r="N61" i="6" s="1"/>
  <c r="I62" i="6"/>
  <c r="D63" i="6"/>
  <c r="H64" i="6"/>
  <c r="N64" i="6" s="1"/>
  <c r="E65" i="6"/>
  <c r="F67" i="6"/>
  <c r="D67" i="6"/>
  <c r="E61" i="6"/>
  <c r="J62" i="6"/>
  <c r="N62" i="6" s="1"/>
  <c r="Q62" i="6" s="1"/>
  <c r="G6" i="7" s="1"/>
  <c r="K6" i="7" s="1"/>
  <c r="Q6" i="7" s="1"/>
  <c r="E63" i="6"/>
  <c r="F65" i="6"/>
  <c r="G64" i="6"/>
  <c r="D60" i="6"/>
  <c r="F60" i="6"/>
  <c r="H60" i="6"/>
  <c r="K60" i="6"/>
  <c r="G60" i="6"/>
  <c r="I60" i="6"/>
  <c r="E60" i="6"/>
  <c r="J60" i="6"/>
  <c r="L60" i="6"/>
  <c r="B66" i="6"/>
  <c r="M34" i="6"/>
  <c r="E26" i="10"/>
  <c r="E17" i="10"/>
  <c r="E29" i="10" s="1"/>
  <c r="O21" i="10"/>
  <c r="D17" i="10"/>
  <c r="D30" i="10" s="1"/>
  <c r="I17" i="10"/>
  <c r="I25" i="10" s="1"/>
  <c r="F17" i="10"/>
  <c r="F28" i="10" s="1"/>
  <c r="G17" i="10"/>
  <c r="G27" i="10" s="1"/>
  <c r="O22" i="10"/>
  <c r="H17" i="10"/>
  <c r="H26" i="10" s="1"/>
  <c r="J17" i="10"/>
  <c r="J24" i="10" s="1"/>
  <c r="K17" i="10"/>
  <c r="K23" i="10" s="1"/>
  <c r="L23" i="10" s="1"/>
  <c r="M23" i="10" s="1"/>
  <c r="N24" i="10"/>
  <c r="B25" i="10"/>
  <c r="H26" i="5"/>
  <c r="E29" i="5"/>
  <c r="F28" i="5"/>
  <c r="G27" i="5"/>
  <c r="D30" i="6"/>
  <c r="J37" i="6"/>
  <c r="J63" i="6" s="1"/>
  <c r="L23" i="6"/>
  <c r="H39" i="6"/>
  <c r="I38" i="6"/>
  <c r="J25" i="5"/>
  <c r="K25" i="5" s="1"/>
  <c r="L25" i="5" s="1"/>
  <c r="M25" i="5" s="1"/>
  <c r="J24" i="5"/>
  <c r="K23" i="5"/>
  <c r="M22" i="5"/>
  <c r="M22" i="6"/>
  <c r="O22" i="6" s="1"/>
  <c r="H27" i="6"/>
  <c r="K24" i="6"/>
  <c r="F29" i="6"/>
  <c r="F42" i="6" s="1"/>
  <c r="O21" i="6"/>
  <c r="J25" i="6"/>
  <c r="I26" i="6"/>
  <c r="G28" i="6"/>
  <c r="B23" i="6"/>
  <c r="O21" i="5"/>
  <c r="E30" i="5"/>
  <c r="F30" i="5" s="1"/>
  <c r="G30" i="5" s="1"/>
  <c r="H30" i="5" s="1"/>
  <c r="I30" i="5" s="1"/>
  <c r="J30" i="5" s="1"/>
  <c r="K30" i="5" s="1"/>
  <c r="L30" i="5" s="1"/>
  <c r="M30" i="5" s="1"/>
  <c r="N23" i="5"/>
  <c r="Q23" i="5" s="1"/>
  <c r="E6" i="7" s="1"/>
  <c r="B24" i="5"/>
  <c r="N22" i="5"/>
  <c r="Q22" i="5" s="1"/>
  <c r="Q21" i="2" l="1"/>
  <c r="D4" i="7" s="1"/>
  <c r="H4" i="7" s="1"/>
  <c r="N4" i="7" s="1"/>
  <c r="Q61" i="6"/>
  <c r="G5" i="7" s="1"/>
  <c r="K5" i="7" s="1"/>
  <c r="Q5" i="7" s="1"/>
  <c r="Q24" i="10"/>
  <c r="F7" i="7" s="1"/>
  <c r="Q63" i="6"/>
  <c r="G7" i="7" s="1"/>
  <c r="K7" i="7" s="1"/>
  <c r="Q7" i="7" s="1"/>
  <c r="Q23" i="10"/>
  <c r="F6" i="7" s="1"/>
  <c r="O24" i="11"/>
  <c r="P24" i="11" s="1"/>
  <c r="N25" i="11"/>
  <c r="O25" i="11" s="1"/>
  <c r="B26" i="11"/>
  <c r="P23" i="11"/>
  <c r="E5" i="7"/>
  <c r="I5" i="7" s="1"/>
  <c r="O5" i="7" s="1"/>
  <c r="I6" i="7"/>
  <c r="O6" i="7" s="1"/>
  <c r="L61" i="6"/>
  <c r="M61" i="6" s="1"/>
  <c r="O61" i="6" s="1"/>
  <c r="F68" i="6"/>
  <c r="N60" i="6"/>
  <c r="M60" i="6"/>
  <c r="H65" i="6"/>
  <c r="Q65" i="6" s="1"/>
  <c r="G9" i="7" s="1"/>
  <c r="K9" i="7" s="1"/>
  <c r="Q9" i="7" s="1"/>
  <c r="I64" i="6"/>
  <c r="Q64" i="6" s="1"/>
  <c r="G8" i="7" s="1"/>
  <c r="K8" i="7" s="1"/>
  <c r="Q8" i="7" s="1"/>
  <c r="J25" i="10"/>
  <c r="K25" i="10" s="1"/>
  <c r="L25" i="10" s="1"/>
  <c r="M25" i="10" s="1"/>
  <c r="I26" i="10"/>
  <c r="J26" i="10" s="1"/>
  <c r="K26" i="10" s="1"/>
  <c r="L26" i="10" s="1"/>
  <c r="M26" i="10" s="1"/>
  <c r="K24" i="10"/>
  <c r="L24" i="10" s="1"/>
  <c r="M24" i="10" s="1"/>
  <c r="O24" i="10" s="1"/>
  <c r="G28" i="10"/>
  <c r="H28" i="10" s="1"/>
  <c r="I28" i="10" s="1"/>
  <c r="J28" i="10" s="1"/>
  <c r="K28" i="10" s="1"/>
  <c r="L28" i="10" s="1"/>
  <c r="M28" i="10" s="1"/>
  <c r="B67" i="6"/>
  <c r="N66" i="6"/>
  <c r="Q66" i="6" s="1"/>
  <c r="G10" i="7" s="1"/>
  <c r="K10" i="7" s="1"/>
  <c r="Q10" i="7" s="1"/>
  <c r="P22" i="10"/>
  <c r="Q21" i="6"/>
  <c r="L36" i="6"/>
  <c r="Q22" i="6"/>
  <c r="F29" i="5"/>
  <c r="G29" i="5" s="1"/>
  <c r="H29" i="5" s="1"/>
  <c r="I29" i="5" s="1"/>
  <c r="J29" i="5" s="1"/>
  <c r="K29" i="5" s="1"/>
  <c r="L29" i="5" s="1"/>
  <c r="M29" i="5" s="1"/>
  <c r="I26" i="5"/>
  <c r="J26" i="5" s="1"/>
  <c r="K26" i="5" s="1"/>
  <c r="L26" i="5" s="1"/>
  <c r="M26" i="5" s="1"/>
  <c r="O23" i="10"/>
  <c r="P23" i="10" s="1"/>
  <c r="E30" i="10"/>
  <c r="F30" i="10" s="1"/>
  <c r="H27" i="10"/>
  <c r="F29" i="10"/>
  <c r="N25" i="10"/>
  <c r="Q25" i="10" s="1"/>
  <c r="F8" i="7" s="1"/>
  <c r="B26" i="10"/>
  <c r="L23" i="5"/>
  <c r="M23" i="5" s="1"/>
  <c r="O23" i="5" s="1"/>
  <c r="G28" i="5"/>
  <c r="H28" i="5" s="1"/>
  <c r="I28" i="5" s="1"/>
  <c r="J28" i="5" s="1"/>
  <c r="K28" i="5" s="1"/>
  <c r="L28" i="5" s="1"/>
  <c r="M28" i="5" s="1"/>
  <c r="H27" i="5"/>
  <c r="I27" i="5" s="1"/>
  <c r="J27" i="5" s="1"/>
  <c r="K27" i="5" s="1"/>
  <c r="L27" i="5" s="1"/>
  <c r="M27" i="5" s="1"/>
  <c r="D43" i="6"/>
  <c r="E30" i="6"/>
  <c r="F30" i="6" s="1"/>
  <c r="P22" i="6"/>
  <c r="H28" i="6"/>
  <c r="G41" i="6"/>
  <c r="J26" i="6"/>
  <c r="I39" i="6"/>
  <c r="I27" i="6"/>
  <c r="H40" i="6"/>
  <c r="M23" i="6"/>
  <c r="L24" i="6"/>
  <c r="K37" i="6"/>
  <c r="K63" i="6" s="1"/>
  <c r="G29" i="6"/>
  <c r="K25" i="6"/>
  <c r="J38" i="6"/>
  <c r="K24" i="5"/>
  <c r="L24" i="5" s="1"/>
  <c r="M24" i="5" s="1"/>
  <c r="O22" i="5"/>
  <c r="B24" i="6"/>
  <c r="N23" i="6"/>
  <c r="N24" i="5"/>
  <c r="Q24" i="5" s="1"/>
  <c r="B25" i="5"/>
  <c r="Q60" i="6" l="1"/>
  <c r="G4" i="7" s="1"/>
  <c r="K4" i="7" s="1"/>
  <c r="Q4" i="7" s="1"/>
  <c r="P25" i="11"/>
  <c r="Q25" i="11"/>
  <c r="N26" i="11"/>
  <c r="O26" i="11" s="1"/>
  <c r="B27" i="11"/>
  <c r="E7" i="7"/>
  <c r="I7" i="7" s="1"/>
  <c r="O7" i="7" s="1"/>
  <c r="O60" i="6"/>
  <c r="P61" i="6" s="1"/>
  <c r="J64" i="6"/>
  <c r="D69" i="6"/>
  <c r="G67" i="6"/>
  <c r="M36" i="6"/>
  <c r="L62" i="6"/>
  <c r="M62" i="6" s="1"/>
  <c r="O62" i="6" s="1"/>
  <c r="P62" i="6" s="1"/>
  <c r="H66" i="6"/>
  <c r="I65" i="6"/>
  <c r="G29" i="10"/>
  <c r="H29" i="10" s="1"/>
  <c r="I29" i="10" s="1"/>
  <c r="J29" i="10" s="1"/>
  <c r="K29" i="10" s="1"/>
  <c r="L29" i="10" s="1"/>
  <c r="M29" i="10" s="1"/>
  <c r="G30" i="10"/>
  <c r="H30" i="10" s="1"/>
  <c r="I27" i="10"/>
  <c r="J27" i="10" s="1"/>
  <c r="K27" i="10" s="1"/>
  <c r="L27" i="10" s="1"/>
  <c r="M27" i="10" s="1"/>
  <c r="N67" i="6"/>
  <c r="Q67" i="6" s="1"/>
  <c r="G11" i="7" s="1"/>
  <c r="K11" i="7" s="1"/>
  <c r="Q11" i="7" s="1"/>
  <c r="B68" i="6"/>
  <c r="P22" i="5"/>
  <c r="M24" i="6"/>
  <c r="L37" i="6"/>
  <c r="M37" i="6" s="1"/>
  <c r="O25" i="10"/>
  <c r="P25" i="10" s="1"/>
  <c r="P24" i="10"/>
  <c r="O23" i="6"/>
  <c r="Q23" i="6" s="1"/>
  <c r="B27" i="10"/>
  <c r="N26" i="10"/>
  <c r="O24" i="5"/>
  <c r="E43" i="6"/>
  <c r="H29" i="6"/>
  <c r="G42" i="6"/>
  <c r="J27" i="6"/>
  <c r="I40" i="6"/>
  <c r="K26" i="6"/>
  <c r="J39" i="6"/>
  <c r="G30" i="6"/>
  <c r="F43" i="6"/>
  <c r="L25" i="6"/>
  <c r="K38" i="6"/>
  <c r="K64" i="6" s="1"/>
  <c r="I28" i="6"/>
  <c r="H41" i="6"/>
  <c r="P23" i="5"/>
  <c r="B25" i="6"/>
  <c r="N24" i="6"/>
  <c r="N25" i="5"/>
  <c r="Q25" i="5" s="1"/>
  <c r="B26" i="5"/>
  <c r="B28" i="11" l="1"/>
  <c r="N27" i="11"/>
  <c r="O27" i="11" s="1"/>
  <c r="P27" i="11" s="1"/>
  <c r="P26" i="11"/>
  <c r="Q26" i="11"/>
  <c r="E8" i="7"/>
  <c r="I8" i="7" s="1"/>
  <c r="O8" i="7" s="1"/>
  <c r="O26" i="10"/>
  <c r="P26" i="10" s="1"/>
  <c r="Q26" i="10"/>
  <c r="F9" i="7" s="1"/>
  <c r="O25" i="5"/>
  <c r="P25" i="5" s="1"/>
  <c r="L63" i="6"/>
  <c r="M63" i="6" s="1"/>
  <c r="O63" i="6" s="1"/>
  <c r="P63" i="6" s="1"/>
  <c r="E69" i="6"/>
  <c r="I66" i="6"/>
  <c r="L38" i="6"/>
  <c r="L64" i="6" s="1"/>
  <c r="M64" i="6" s="1"/>
  <c r="O64" i="6" s="1"/>
  <c r="H67" i="6"/>
  <c r="J65" i="6"/>
  <c r="G68" i="6"/>
  <c r="I67" i="6"/>
  <c r="F69" i="6"/>
  <c r="I30" i="10"/>
  <c r="J30" i="10" s="1"/>
  <c r="K30" i="10" s="1"/>
  <c r="L30" i="10" s="1"/>
  <c r="M30" i="10" s="1"/>
  <c r="B69" i="6"/>
  <c r="N69" i="6" s="1"/>
  <c r="Q69" i="6" s="1"/>
  <c r="G13" i="7" s="1"/>
  <c r="K13" i="7" s="1"/>
  <c r="Q13" i="7" s="1"/>
  <c r="N68" i="6"/>
  <c r="Q68" i="6" s="1"/>
  <c r="G12" i="7" s="1"/>
  <c r="K12" i="7" s="1"/>
  <c r="Q12" i="7" s="1"/>
  <c r="P24" i="5"/>
  <c r="O24" i="6"/>
  <c r="Q24" i="6" s="1"/>
  <c r="P23" i="6"/>
  <c r="N27" i="10"/>
  <c r="B28" i="10"/>
  <c r="J28" i="6"/>
  <c r="I41" i="6"/>
  <c r="L26" i="6"/>
  <c r="K39" i="6"/>
  <c r="K65" i="6" s="1"/>
  <c r="M25" i="6"/>
  <c r="K27" i="6"/>
  <c r="J40" i="6"/>
  <c r="H30" i="6"/>
  <c r="G43" i="6"/>
  <c r="I29" i="6"/>
  <c r="H42" i="6"/>
  <c r="N25" i="6"/>
  <c r="B26" i="6"/>
  <c r="B27" i="5"/>
  <c r="N26" i="5"/>
  <c r="Q26" i="5" s="1"/>
  <c r="N28" i="11" l="1"/>
  <c r="O28" i="11" s="1"/>
  <c r="B29" i="11"/>
  <c r="Q27" i="11"/>
  <c r="E9" i="7"/>
  <c r="I9" i="7" s="1"/>
  <c r="O9" i="7" s="1"/>
  <c r="O27" i="10"/>
  <c r="P27" i="10" s="1"/>
  <c r="Q27" i="10"/>
  <c r="F10" i="7" s="1"/>
  <c r="O26" i="5"/>
  <c r="P26" i="5" s="1"/>
  <c r="P64" i="6"/>
  <c r="M38" i="6"/>
  <c r="L39" i="6"/>
  <c r="L65" i="6" s="1"/>
  <c r="M65" i="6" s="1"/>
  <c r="O65" i="6" s="1"/>
  <c r="P65" i="6" s="1"/>
  <c r="H68" i="6"/>
  <c r="J66" i="6"/>
  <c r="G69" i="6"/>
  <c r="P24" i="6"/>
  <c r="B29" i="10"/>
  <c r="N28" i="10"/>
  <c r="M26" i="6"/>
  <c r="I30" i="6"/>
  <c r="H43" i="6"/>
  <c r="H69" i="6" s="1"/>
  <c r="L27" i="6"/>
  <c r="L40" i="6" s="1"/>
  <c r="K40" i="6"/>
  <c r="O25" i="6"/>
  <c r="Q25" i="6" s="1"/>
  <c r="K28" i="6"/>
  <c r="J41" i="6"/>
  <c r="J29" i="6"/>
  <c r="I42" i="6"/>
  <c r="N26" i="6"/>
  <c r="B27" i="6"/>
  <c r="B28" i="5"/>
  <c r="N27" i="5"/>
  <c r="Q27" i="5" s="1"/>
  <c r="M39" i="6" l="1"/>
  <c r="N29" i="11"/>
  <c r="O29" i="11" s="1"/>
  <c r="P29" i="11" s="1"/>
  <c r="B30" i="11"/>
  <c r="P28" i="11"/>
  <c r="Q28" i="11"/>
  <c r="E10" i="7"/>
  <c r="I10" i="7" s="1"/>
  <c r="O10" i="7" s="1"/>
  <c r="O28" i="10"/>
  <c r="P28" i="10" s="1"/>
  <c r="Q28" i="10"/>
  <c r="F11" i="7" s="1"/>
  <c r="O27" i="5"/>
  <c r="P27" i="5" s="1"/>
  <c r="J67" i="6"/>
  <c r="K66" i="6"/>
  <c r="I68" i="6"/>
  <c r="L66" i="6"/>
  <c r="M66" i="6" s="1"/>
  <c r="O66" i="6" s="1"/>
  <c r="P25" i="6"/>
  <c r="N29" i="10"/>
  <c r="B30" i="10"/>
  <c r="N30" i="10" s="1"/>
  <c r="L28" i="6"/>
  <c r="L41" i="6" s="1"/>
  <c r="K41" i="6"/>
  <c r="M27" i="6"/>
  <c r="J30" i="6"/>
  <c r="I43" i="6"/>
  <c r="K29" i="6"/>
  <c r="J42" i="6"/>
  <c r="O26" i="6"/>
  <c r="Q26" i="6" s="1"/>
  <c r="B28" i="6"/>
  <c r="N27" i="6"/>
  <c r="B29" i="5"/>
  <c r="N28" i="5"/>
  <c r="Q28" i="5" s="1"/>
  <c r="N30" i="11" l="1"/>
  <c r="O30" i="11" s="1"/>
  <c r="Q29" i="11"/>
  <c r="E11" i="7"/>
  <c r="I11" i="7" s="1"/>
  <c r="O11" i="7" s="1"/>
  <c r="O30" i="10"/>
  <c r="Q30" i="10"/>
  <c r="F13" i="7" s="1"/>
  <c r="O29" i="10"/>
  <c r="P29" i="10" s="1"/>
  <c r="Q29" i="10"/>
  <c r="F12" i="7" s="1"/>
  <c r="O28" i="5"/>
  <c r="P28" i="5" s="1"/>
  <c r="L67" i="6"/>
  <c r="M67" i="6" s="1"/>
  <c r="O67" i="6" s="1"/>
  <c r="P67" i="6" s="1"/>
  <c r="K67" i="6"/>
  <c r="J68" i="6"/>
  <c r="I69" i="6"/>
  <c r="P66" i="6"/>
  <c r="P26" i="6"/>
  <c r="M40" i="6"/>
  <c r="M28" i="6"/>
  <c r="L29" i="6"/>
  <c r="L42" i="6" s="1"/>
  <c r="K42" i="6"/>
  <c r="O27" i="6"/>
  <c r="Q27" i="6" s="1"/>
  <c r="K30" i="6"/>
  <c r="J43" i="6"/>
  <c r="N28" i="6"/>
  <c r="B29" i="6"/>
  <c r="B30" i="5"/>
  <c r="N30" i="5" s="1"/>
  <c r="Q30" i="5" s="1"/>
  <c r="N29" i="5"/>
  <c r="Q29" i="5" s="1"/>
  <c r="P30" i="11" l="1"/>
  <c r="O31" i="11"/>
  <c r="Q30" i="11"/>
  <c r="O28" i="6"/>
  <c r="Q28" i="6" s="1"/>
  <c r="E13" i="7"/>
  <c r="I13" i="7" s="1"/>
  <c r="O13" i="7" s="1"/>
  <c r="E12" i="7"/>
  <c r="I12" i="7" s="1"/>
  <c r="O12" i="7" s="1"/>
  <c r="O31" i="10"/>
  <c r="C5" i="8" s="1"/>
  <c r="P30" i="10"/>
  <c r="O29" i="5"/>
  <c r="P29" i="5" s="1"/>
  <c r="O30" i="5"/>
  <c r="J69" i="6"/>
  <c r="K68" i="6"/>
  <c r="L68" i="6"/>
  <c r="M68" i="6" s="1"/>
  <c r="O68" i="6" s="1"/>
  <c r="P27" i="6"/>
  <c r="M41" i="6"/>
  <c r="M29" i="6"/>
  <c r="L30" i="6"/>
  <c r="L43" i="6" s="1"/>
  <c r="K43" i="6"/>
  <c r="B30" i="6"/>
  <c r="N30" i="6" s="1"/>
  <c r="N29" i="6"/>
  <c r="B5" i="1"/>
  <c r="B6" i="1" s="1"/>
  <c r="B7" i="1" s="1"/>
  <c r="B8" i="1" s="1"/>
  <c r="B9" i="1" s="1"/>
  <c r="B10" i="1" s="1"/>
  <c r="B11" i="1" s="1"/>
  <c r="B12" i="1" s="1"/>
  <c r="B13" i="1" s="1"/>
  <c r="B22" i="2"/>
  <c r="N22" i="2" s="1"/>
  <c r="L22" i="2"/>
  <c r="M22" i="2" s="1"/>
  <c r="K23" i="2"/>
  <c r="L23" i="2" s="1"/>
  <c r="M23" i="2" s="1"/>
  <c r="D30" i="2"/>
  <c r="E30" i="2" s="1"/>
  <c r="F30" i="2" s="1"/>
  <c r="G30" i="2" s="1"/>
  <c r="B7" i="2"/>
  <c r="B8" i="2" s="1"/>
  <c r="B9" i="2" s="1"/>
  <c r="B10" i="2" s="1"/>
  <c r="B11" i="2" s="1"/>
  <c r="B12" i="2" s="1"/>
  <c r="B13" i="2" s="1"/>
  <c r="B14" i="2" s="1"/>
  <c r="B15" i="2" s="1"/>
  <c r="Q22" i="2" l="1"/>
  <c r="D5" i="7" s="1"/>
  <c r="H5" i="7" s="1"/>
  <c r="N5" i="7" s="1"/>
  <c r="P28" i="6"/>
  <c r="O31" i="5"/>
  <c r="C4" i="8" s="1"/>
  <c r="P30" i="5"/>
  <c r="L69" i="6"/>
  <c r="M69" i="6" s="1"/>
  <c r="O69" i="6" s="1"/>
  <c r="P69" i="6" s="1"/>
  <c r="K69" i="6"/>
  <c r="P68" i="6"/>
  <c r="J7" i="7"/>
  <c r="P7" i="7" s="1"/>
  <c r="J6" i="7"/>
  <c r="P6" i="7" s="1"/>
  <c r="O29" i="6"/>
  <c r="Q29" i="6" s="1"/>
  <c r="M42" i="6"/>
  <c r="M30" i="6"/>
  <c r="O30" i="6" s="1"/>
  <c r="Q30" i="6" s="1"/>
  <c r="J8" i="7"/>
  <c r="P8" i="7" s="1"/>
  <c r="J10" i="7"/>
  <c r="P10" i="7" s="1"/>
  <c r="J9" i="7"/>
  <c r="P9" i="7" s="1"/>
  <c r="J13" i="7"/>
  <c r="P13" i="7" s="1"/>
  <c r="M25" i="2"/>
  <c r="M24" i="2"/>
  <c r="H30" i="2"/>
  <c r="I30" i="2" s="1"/>
  <c r="J30" i="2" s="1"/>
  <c r="K30" i="2" s="1"/>
  <c r="L30" i="2" s="1"/>
  <c r="O21" i="2"/>
  <c r="O22" i="2"/>
  <c r="B23" i="2"/>
  <c r="N23" i="2" s="1"/>
  <c r="Q23" i="2" s="1"/>
  <c r="D6" i="7" s="1"/>
  <c r="H6" i="7" s="1"/>
  <c r="N6" i="7" s="1"/>
  <c r="O70" i="6" l="1"/>
  <c r="C6" i="8" s="1"/>
  <c r="O31" i="6"/>
  <c r="P22" i="2"/>
  <c r="P29" i="6"/>
  <c r="M29" i="2"/>
  <c r="M30" i="2"/>
  <c r="M28" i="2"/>
  <c r="M27" i="2"/>
  <c r="M26" i="2"/>
  <c r="P30" i="6"/>
  <c r="M43" i="6"/>
  <c r="J11" i="7"/>
  <c r="P11" i="7" s="1"/>
  <c r="J12" i="7"/>
  <c r="P12" i="7" s="1"/>
  <c r="J5" i="7"/>
  <c r="P5" i="7" s="1"/>
  <c r="B24" i="2"/>
  <c r="N24" i="2" s="1"/>
  <c r="O23" i="2"/>
  <c r="O24" i="2" l="1"/>
  <c r="Q24" i="2"/>
  <c r="D7" i="7" s="1"/>
  <c r="H7" i="7" s="1"/>
  <c r="N7" i="7" s="1"/>
  <c r="P23" i="2"/>
  <c r="B25" i="2"/>
  <c r="P24" i="2" l="1"/>
  <c r="B26" i="2"/>
  <c r="N25" i="2"/>
  <c r="O25" i="2" l="1"/>
  <c r="P25" i="2" s="1"/>
  <c r="Q25" i="2"/>
  <c r="D8" i="7" s="1"/>
  <c r="H8" i="7" s="1"/>
  <c r="N8" i="7" s="1"/>
  <c r="B27" i="2"/>
  <c r="N26" i="2"/>
  <c r="Q26" i="2" s="1"/>
  <c r="D9" i="7" s="1"/>
  <c r="H9" i="7" s="1"/>
  <c r="N9" i="7" s="1"/>
  <c r="O26" i="2" l="1"/>
  <c r="B28" i="2"/>
  <c r="N27" i="2"/>
  <c r="O27" i="2" l="1"/>
  <c r="P27" i="2" s="1"/>
  <c r="Q27" i="2"/>
  <c r="D10" i="7" s="1"/>
  <c r="H10" i="7" s="1"/>
  <c r="N10" i="7" s="1"/>
  <c r="P26" i="2"/>
  <c r="B29" i="2"/>
  <c r="N28" i="2"/>
  <c r="O28" i="2" l="1"/>
  <c r="P28" i="2" s="1"/>
  <c r="Q28" i="2"/>
  <c r="D11" i="7" s="1"/>
  <c r="H11" i="7" s="1"/>
  <c r="N11" i="7" s="1"/>
  <c r="B30" i="2"/>
  <c r="N30" i="2" s="1"/>
  <c r="N29" i="2"/>
  <c r="O29" i="2" l="1"/>
  <c r="P29" i="2" s="1"/>
  <c r="Q29" i="2"/>
  <c r="D12" i="7" s="1"/>
  <c r="H12" i="7" s="1"/>
  <c r="N12" i="7" s="1"/>
  <c r="O30" i="2"/>
  <c r="Q30" i="2"/>
  <c r="D13" i="7" s="1"/>
  <c r="H13" i="7" s="1"/>
  <c r="N13" i="7" s="1"/>
  <c r="O31" i="2" l="1"/>
  <c r="C3" i="8" s="1"/>
  <c r="P30" i="2"/>
</calcChain>
</file>

<file path=xl/sharedStrings.xml><?xml version="1.0" encoding="utf-8"?>
<sst xmlns="http://schemas.openxmlformats.org/spreadsheetml/2006/main" count="146" uniqueCount="74">
  <si>
    <t>Ultimate</t>
  </si>
  <si>
    <t xml:space="preserve">Incurred </t>
  </si>
  <si>
    <t>IBNR</t>
  </si>
  <si>
    <t>AvE</t>
  </si>
  <si>
    <t>Expected</t>
  </si>
  <si>
    <t>Year</t>
  </si>
  <si>
    <t xml:space="preserve">Cumulative Incurred claims </t>
  </si>
  <si>
    <t xml:space="preserve">Projected Incurred claims </t>
  </si>
  <si>
    <t>Accident Year (AY)/ Development Year (DY)</t>
  </si>
  <si>
    <t>AY</t>
  </si>
  <si>
    <t>AY/ DY</t>
  </si>
  <si>
    <t>AY/DY</t>
  </si>
  <si>
    <t xml:space="preserve">Check </t>
  </si>
  <si>
    <t>Check</t>
  </si>
  <si>
    <t>Total IBNR</t>
  </si>
  <si>
    <t xml:space="preserve">Inflation adjustment factor </t>
  </si>
  <si>
    <t>Claims Incurred in 2024</t>
  </si>
  <si>
    <t>Original trinagle for cumulative claims</t>
  </si>
  <si>
    <t>Amount in INR '000s</t>
  </si>
  <si>
    <t xml:space="preserve">Cumulative incurred claims </t>
  </si>
  <si>
    <r>
      <rPr>
        <b/>
        <u/>
        <sz val="10"/>
        <color theme="1"/>
        <rFont val="Calibri Light"/>
        <family val="2"/>
        <scheme val="major"/>
      </rPr>
      <t>Scenario Description</t>
    </r>
    <r>
      <rPr>
        <sz val="10"/>
        <color theme="1"/>
        <rFont val="Calibri Light"/>
        <family val="2"/>
        <scheme val="major"/>
      </rPr>
      <t>: Use 3-year average for computing development factors</t>
    </r>
  </si>
  <si>
    <r>
      <rPr>
        <b/>
        <u/>
        <sz val="10"/>
        <color theme="1"/>
        <rFont val="Calibri Light"/>
        <family val="2"/>
        <scheme val="major"/>
      </rPr>
      <t>Scenario Description</t>
    </r>
    <r>
      <rPr>
        <sz val="10"/>
        <color theme="1"/>
        <rFont val="Calibri Light"/>
        <family val="2"/>
        <scheme val="major"/>
      </rPr>
      <t>: Use 3-year average for computing development factors and inflation adjustment for claims from 2020</t>
    </r>
  </si>
  <si>
    <t xml:space="preserve">Incremental incurred claims </t>
  </si>
  <si>
    <t>5-Yr Weighted Factors</t>
  </si>
  <si>
    <t>5-Yr Weighted (Exc. 2019)</t>
  </si>
  <si>
    <t>3-Yr Weighted Factors</t>
  </si>
  <si>
    <t>Check1</t>
  </si>
  <si>
    <t>Check2</t>
  </si>
  <si>
    <t>Actual
(Incurred in FY24)</t>
  </si>
  <si>
    <t>AvE (Abs. Delta, INR. Lakhs)</t>
  </si>
  <si>
    <t>Expected incurred 2024</t>
  </si>
  <si>
    <t>Method 1</t>
  </si>
  <si>
    <t>Method 2</t>
  </si>
  <si>
    <t>Method 3</t>
  </si>
  <si>
    <t>Method 4</t>
  </si>
  <si>
    <t>Method</t>
  </si>
  <si>
    <t>IBNR (INR Lakhs)</t>
  </si>
  <si>
    <r>
      <rPr>
        <b/>
        <u/>
        <sz val="10"/>
        <color theme="1"/>
        <rFont val="Calibri Light"/>
        <family val="2"/>
        <scheme val="major"/>
      </rPr>
      <t>Scenario Description</t>
    </r>
    <r>
      <rPr>
        <sz val="10"/>
        <color theme="1"/>
        <rFont val="Calibri Light"/>
        <family val="2"/>
        <scheme val="major"/>
      </rPr>
      <t>: Use 5-year weighted average (excluding 2019) for computing development factors</t>
    </r>
  </si>
  <si>
    <r>
      <rPr>
        <b/>
        <u/>
        <sz val="10"/>
        <color theme="1"/>
        <rFont val="Calibri Light"/>
        <family val="2"/>
        <scheme val="major"/>
      </rPr>
      <t>Scenario Description</t>
    </r>
    <r>
      <rPr>
        <sz val="10"/>
        <color theme="1"/>
        <rFont val="Calibri Light"/>
        <family val="2"/>
        <scheme val="major"/>
      </rPr>
      <t>: Use 5-year average for computing development factors</t>
    </r>
  </si>
  <si>
    <r>
      <rPr>
        <b/>
        <u/>
        <sz val="10"/>
        <color theme="1"/>
        <rFont val="Calibri Light"/>
        <family val="2"/>
        <scheme val="major"/>
      </rPr>
      <t>Scenario Description</t>
    </r>
    <r>
      <rPr>
        <sz val="10"/>
        <color theme="1"/>
        <rFont val="Calibri Light"/>
        <family val="2"/>
        <scheme val="major"/>
      </rPr>
      <t xml:space="preserve">: Using the development factors in method 2, but omitting 2019 in the calculation/ using 4 year weighted average. </t>
    </r>
  </si>
  <si>
    <t xml:space="preserve">Data: </t>
  </si>
  <si>
    <t xml:space="preserve">Assumptions: </t>
  </si>
  <si>
    <t xml:space="preserve">•	The incurred claims triangle for loss years 2014- 2023 has been provided. 
•	Data has been provided for claims reported and paid over the years from year 2014 to 2023. In the triangle, the rows represent accident or loss years, and the columns represent development years. 
•	Development year 1 refers to the same year in which loss has occurred.
•	The amount of claims incurred in year 2024 are provided for each of the accident year. </t>
  </si>
  <si>
    <t xml:space="preserve">Calculation Approach: </t>
  </si>
  <si>
    <t xml:space="preserve">The claims data provided in the data tab is used to estimate reserves for 2024 for all accident years (loss years) from 2014 - 2023. 
For projecting to ultimate claims, there are 4 possible methods. </t>
  </si>
  <si>
    <t xml:space="preserve">Method 1: </t>
  </si>
  <si>
    <t xml:space="preserve">Method 2: </t>
  </si>
  <si>
    <t xml:space="preserve">Method 3: </t>
  </si>
  <si>
    <t xml:space="preserve">AvEs: </t>
  </si>
  <si>
    <t xml:space="preserve">In 2024, we have been provided the incurred amounts for each loss year. </t>
  </si>
  <si>
    <t>Incurred in 2024</t>
  </si>
  <si>
    <t>-</t>
  </si>
  <si>
    <t xml:space="preserve">Results: </t>
  </si>
  <si>
    <t xml:space="preserve">Total IBNR under different scenarios is as follows: </t>
  </si>
  <si>
    <t>Scenario</t>
  </si>
  <si>
    <t>Scenario 1</t>
  </si>
  <si>
    <t>Scenario 2</t>
  </si>
  <si>
    <t>Scenario 3</t>
  </si>
  <si>
    <t>Scenario 4</t>
  </si>
  <si>
    <t xml:space="preserve">Conclusions: </t>
  </si>
  <si>
    <t xml:space="preserve">Next steps: </t>
  </si>
  <si>
    <t xml:space="preserve">•	The claim amounts provided are correct/ data provided is assumed to have no errors.
•	The development of claims will follow same pattern over the years. 		
•	Claims inflation that was observed in the past is expected to continue in the future. 	
•	The claims for year 2014 are fully developed and there will be no more payments in respect of those claims. 									
•	The triangle is homogenous – 
        o	no large or catastrophe claims included (except 2019, the impact of which has been explicitly addressed)								
        o	There is no need to split the triangle by any other segments		
•	The inflation assumption of 5% p.a holds from 2020. 					
•	There is no change in claims settlement processes over the years. 			
•	The impact of the pandemic on claim development is restricted to 2019 and doesn't extend beyond. Therefore, any adjustments for pandemic impacts are only applied to 2019. 
•	The claim amounts are total cost to company and there is no reinsurance credit. 		
•	Trend identified in development factors from past data holds true irrespective of inflation adjustment.										
•	IBNR claims reserve is set basis simple addition of projected claims and not the present value of future incurred but not reported claims. 	</t>
  </si>
  <si>
    <r>
      <rPr>
        <b/>
        <sz val="12"/>
        <color theme="1"/>
        <rFont val="Calibri"/>
        <family val="2"/>
        <scheme val="minor"/>
      </rPr>
      <t xml:space="preserve">Overview: </t>
    </r>
    <r>
      <rPr>
        <sz val="12"/>
        <color theme="1"/>
        <rFont val="Calibri"/>
        <family val="2"/>
        <scheme val="minor"/>
      </rPr>
      <t xml:space="preserve">
The purpose of this spreadsheet is to be able to calculate the claims reserves required in order to settle the payments for the claims already incurred but not reported for the commercial vehicle motor own damage insurance portfolio of the company. 
We use the basic chain ladder method for this purpose and different choice of development factors and inflation assumptions in four different methods. 	</t>
    </r>
  </si>
  <si>
    <r>
      <t>Method 4:</t>
    </r>
    <r>
      <rPr>
        <sz val="12"/>
        <color theme="1"/>
        <rFont val="Calibri"/>
        <family val="2"/>
        <scheme val="minor"/>
      </rPr>
      <t xml:space="preserve"> </t>
    </r>
  </si>
  <si>
    <r>
      <t>Actual Vs Expected</t>
    </r>
    <r>
      <rPr>
        <sz val="12"/>
        <color theme="1"/>
        <rFont val="Calibri"/>
        <family val="2"/>
        <scheme val="minor"/>
      </rPr>
      <t xml:space="preserve">: </t>
    </r>
  </si>
  <si>
    <t xml:space="preserve">Since this is a large, stable book for a short-tailed line, we use the 5-year weighted average development factor for projecting claims to ultimate.	
•	The IBNR for each loss year is the difference between ultimate projected and incurred for that year. Total of IBNR for all years from 2013-2024 is calculated.			
•	A simple check shows that IBNR for each year since 2015 is greater than that of the previous year, which is what we would naturally expect.
•	The only exceptions are the years 2019 and 2020. This is because the experience of 2019 is very low compared to the other years. 	
The year 2019 shows abnormal development, with sudden drop in claims incurred in 2019. 
This is expected as 2019 saw very low exposure due to restrictions imposed during the pandemic. 
Fewer vehicles meant fewer accidents and so claims incurred in 2019 are much lower than other years. 
The next 3 scenarios are possible ways to deal with this. </t>
  </si>
  <si>
    <t xml:space="preserve">We use the 5-year weighted average development factor for projecting claims to ultimate, but we exclude 2019 in calculating this factor. 				
We do not expect this kind of development to repeat in the near future and including it will distort the development pattern, so we omit 2019 from the calculation. But we use 5 years' data to calculate development factors, consistent with the first method. 			  
The IBNR for each loss year is the difference between ultimate projected and incurred for that year. Total of IBNR for all years from 2013-2024 is calculated.
A simple check shows that IBNR for each year from 2015 is greater than the previous year. The only exception is 2019 and 2020. This is because the experience of 2019 is very low compared to the other years and adjusting development factors doesn't have a significant impact because the amounts incurred are very low. 								</t>
  </si>
  <si>
    <t xml:space="preserve">We use the 3-year weighted average development factor for projecting claims to ultimate, in order to exclude 2019 which has abnormally low incurred amounts.		
We do not expect this kind of drop in exposures from pandemic lockdowns to repeat in the near future and so, we omit 2019 from the calculation of development factors. 			
Also, since it is a short-tailed line, changing the method from a 5-year weighted average to a 3-year weighted average is appropriate. 
The IBNR for each loss year is the difference between ultimate projected and incurred for that year. Total of IBNR for all years from 2013-2024 is calculated.	
A simple check shows that IBNR for each year from 2015 is greater than the previous year. 
The only exception is 2019 and 2020. This is because the incurred amount of 2019 is very low compared to the other years and changing the development factor doesn't produce a significant impact on IBNR for 2019.  											</t>
  </si>
  <si>
    <t xml:space="preserve">We make an explicit adjustment to the basic chain ladder method for inflation for the years 2020 onwards to adjust this because, post pandemic, cost of repairs and cost of vehicle manufacture have increased significantly and the assumption we use is 5% p.a. inflation in claims costs.									
We first calculate the projected ultimate amounts for years 2014 to 2023 using a 3-year weighted average similar to development factor as in Scenario 2 and check if we arrive at the same IBNR.
From the triangle with projected amounts, we calculate the incremental incurred claims for years 2020-2023. 										
These are the expected incurred amounts for each development period for years 2020-2023. We then adjusted for inflation of 5% each year. 						
For years 2020-2023, we sum the inflation adjusted incremental incurred claims over all development years to get the inflation adjusted IBNR for 2020-2023.		
Total of IBNR for all years from 2013-2024 is calculated. 				
In this case the alternate method of converting incremental to cumulative and then projecting to ultimate and calculating IBNR is also valid. </t>
  </si>
  <si>
    <t>For each scenario, we calculate the expected incurred amount for the year 2024 from the triangles as the difference between expected cumulative incurred in 20204 less incurred upto 2023.       
For example, for loss year 2016, we calculate the amount we expected in the 9th development year as the difference between our projected amount for this year less what was incurred in 2023. 	
For the Actual vs expected for each loss year, we calculate the actual incurred amount in the table provided less the expected amount as described in the step above.</t>
  </si>
  <si>
    <t xml:space="preserve">•	IBNR is the maximum for method 4 where we make an explicit assumption for future inflation. 
•	Method 3 with the 3-year weighted average development factor is higher than Method 1. 
•	This is because method 1 has 2019 included in development factor calculation, which is pulling down the development factors and resulting in lower reserves. 
•	Scenario 2 gives least reserves/ is less than method 1.			
•	 since it involves going back more in time when claims costs were possibly lower.	</t>
  </si>
  <si>
    <t xml:space="preserve">•	The AvEs are the same for older years upto 2016 under all scenarios. 
•	For the later years, the expected amounts are different for each scenario and are sensitive to changes in the development pattern. 		
•	The actual minus expected amounts are very small for 2014 – 2019. This is expected because they are developed years and very little change is expected to occur. 		
•	We have mostly negative differences except for 2023. 	</t>
  </si>
  <si>
    <t>•	Looking at the results from all the 4 methods, we conclude that, as expected, including 2019 results in lower IBNR reserves/ ultimate claims. 					
•	Method 1 is a very simplistic approach which assumes that during 2019 Pandemic as well as during the post pandemic recovery, the claims experience is the same as pre-pandemic times. 
•	But this is not the case as we can see from the triangle that claims in 2019 look very low compared to other years, hence one should explore other methods for estimating reserves.    
•	Since the pandemic is not expected to recur every few years, leaving 2019 out of calculating development factors is reasonable. 						
•	Which makes both methods 2 and 3 valid improvements over method 1. 		
•	In method 2, leaving out 2019 but going back one more year to have a five-year average still results in lower IBNR. 								
•	This is because claims from older years have mostly been lower probably due to lower inflation. (Or any point to say that older years are less relevant to current time)		
•	In method 3, we use a 3-year weighted average. Also, for a short-tailed line like motor own/ accidental damage, using a 3year weighted average is a valid approach since we expect claims to be settled quickly. 								
•	Post pandemic recovery has caused inflation to be higher than our experience and this is the input we have received.								
•	We can see from the method 4 results, that making an adjustment for inflation explicitly results in a higher IBNR than simply even using a 3-year weighted average in other methods.         
•	This could mean that the implied inflation in recent claims experience was less than 5% p.a. 							
•	For years before 2020, we do not make any adjustments because they are close to being fully developed and we hold much smaller amounts as reserves. Impact of an inflation adjustment maybe very minor. 								
•	Since our AvE numbers are mostly negative for all older years, this means we are cautious in our reserving. 									
•	For the latest year, we have very little information to project from, and the AvE numbers suggest we are underestimating ultimate amounts. 					
•	The AvE number is less reliable at the current point in time, may become more relevant as time progresses and the year develops.						  	
•	For the older years that are mostly developed, changing development factor calculation methods has little effect on these. 							
•	Only the more recent and less developed years, the choice of scenario will impact AvE results. 	
•	Applying a uniform 5% p.a. inflation adjustment may not be suitable for all accident years.</t>
  </si>
  <si>
    <t xml:space="preserve">•	Review appropriateness of each method used for this line of business. It is a short-tailed line, so a three-to-five-year history makes sense.  			
•	Review the 5% p.a inflation adjustment that was suggested. 
         o	 Is there a reason to assume 5%p.a. or validate the 5% p.a	.		
         o	 Evaluate if it is likely to continue at the same rate?  			
         •	Monitor claims inflation for the next year and review
•	Check data for homogeneity and if not consider further subdividing triangle, for example by distribution channel, gross vehicle weight, type of commercial vehicle – carrying petrol/ inflammables, etc. 								
•	Track AvEs for the next few years for any big movements				
•	Exclude 2019 for future reserve estimates as this is a 1-in-a-100-year (very rare) event, not likely to repeat and so should not be used to project claims for the future. 		
•	Possibly move to another method for reserve estimation such as ACPC to monitor frequency and severity trends. 							              		
•	We can investigate if we need to treat 2020 also in a similar manner as 2019, since this was the year when recovery out of the pandemic was happening and amounts in the triangle are still not back to pre-covid levels which could mean slower reporting, development, and settlement of claims. 										
•	Consider any regulatory guidance on how to reserve for pandemic years. 		
•	Check if there is a trend shift in claim/car types (e.g., data might suggest claims cost of hatchback cars and more recent claims might be on sedans, etc.) Hence, evaluate if adjustments of portfolio type (in addition to inflation) are required.					
•	See if actual incurred for 2024 used in the analysis is consistent with historic actuals.  
•	For reserve computation, check if regulator requires any prudence to be kept on top of best estimate assumptions.					
•	Look for trends in claims processing costs/ ALAE in addition to claims. amount. 	
•	Check if reserve estimation needs an independent peer review of assumptions and/ or methodology.  						
•	Check for trends in exposure, premium development/ unform inception of policies and other factors that could affect reporting delays over the years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</si>
</sst>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_(* \(#,##0\);_(* &quot;-&quot;??_);_(@_)"/>
    <numFmt numFmtId="166" formatCode="0.000"/>
    <numFmt numFmtId="167" formatCode="0_);\(0\)"/>
  </numFmts>
  <fonts count="22">
    <font>
      <sz val="11"/>
      <color theme="1"/>
      <name val="SwissReSans"/>
      <family val="2"/>
    </font>
    <font>
      <sz val="11"/>
      <color theme="1"/>
      <name val="SwissReSans"/>
      <family val="2"/>
    </font>
    <font>
      <sz val="10"/>
      <color theme="1"/>
      <name val="Calibri Light"/>
      <family val="2"/>
      <scheme val="major"/>
    </font>
    <font>
      <sz val="10"/>
      <name val="Calibri Light"/>
      <family val="2"/>
      <scheme val="major"/>
    </font>
    <font>
      <b/>
      <sz val="10"/>
      <color rgb="FF92D050"/>
      <name val="Calibri Light"/>
      <family val="2"/>
      <scheme val="major"/>
    </font>
    <font>
      <sz val="10"/>
      <color rgb="FF7030A0"/>
      <name val="Calibri Light"/>
      <family val="2"/>
      <scheme val="major"/>
    </font>
    <font>
      <sz val="10"/>
      <color rgb="FF000000"/>
      <name val="Calibri Light"/>
      <family val="2"/>
      <scheme val="major"/>
    </font>
    <font>
      <b/>
      <sz val="10"/>
      <color rgb="FF7030A0"/>
      <name val="Calibri Light"/>
      <family val="2"/>
      <scheme val="major"/>
    </font>
    <font>
      <sz val="10"/>
      <color rgb="FFFF0000"/>
      <name val="Calibri Light"/>
      <family val="2"/>
      <scheme val="major"/>
    </font>
    <font>
      <sz val="10"/>
      <color theme="4" tint="-0.249977111117893"/>
      <name val="Calibri Light"/>
      <family val="2"/>
      <scheme val="major"/>
    </font>
    <font>
      <b/>
      <sz val="10"/>
      <color theme="1"/>
      <name val="Calibri Light"/>
      <family val="2"/>
      <scheme val="major"/>
    </font>
    <font>
      <b/>
      <u/>
      <sz val="10"/>
      <color theme="1"/>
      <name val="Calibri Light"/>
      <family val="2"/>
      <scheme val="major"/>
    </font>
    <font>
      <b/>
      <sz val="10"/>
      <color rgb="FFFF0000"/>
      <name val="Calibri Light"/>
      <family val="2"/>
      <scheme val="major"/>
    </font>
    <font>
      <i/>
      <sz val="10"/>
      <color theme="1"/>
      <name val="Calibri Light"/>
      <family val="2"/>
      <scheme val="major"/>
    </font>
    <font>
      <b/>
      <sz val="10"/>
      <name val="Calibri Light"/>
      <family val="2"/>
      <scheme val="major"/>
    </font>
    <font>
      <sz val="10"/>
      <color rgb="FF92D050"/>
      <name val="Calibri Light"/>
      <family val="2"/>
      <scheme val="major"/>
    </font>
    <font>
      <sz val="12"/>
      <color theme="1"/>
      <name val="Calibri"/>
      <family val="2"/>
      <scheme val="minor"/>
    </font>
    <font>
      <b/>
      <sz val="12"/>
      <color theme="1"/>
      <name val="Calibri"/>
      <family val="2"/>
      <scheme val="minor"/>
    </font>
    <font>
      <u/>
      <sz val="12"/>
      <color theme="1"/>
      <name val="Calibri"/>
      <family val="2"/>
      <scheme val="minor"/>
    </font>
    <font>
      <sz val="12"/>
      <color rgb="FF000000"/>
      <name val="Calibri"/>
      <family val="2"/>
      <scheme val="minor"/>
    </font>
    <font>
      <b/>
      <sz val="12"/>
      <color rgb="FF000000"/>
      <name val="Calibri"/>
      <family val="2"/>
      <scheme val="minor"/>
    </font>
    <font>
      <b/>
      <u/>
      <sz val="12"/>
      <color theme="1"/>
      <name val="Calibri"/>
      <family val="2"/>
      <scheme val="minor"/>
    </font>
  </fonts>
  <fills count="3">
    <fill>
      <patternFill patternType="none"/>
    </fill>
    <fill>
      <patternFill patternType="gray125"/>
    </fill>
    <fill>
      <patternFill patternType="solid">
        <fgColor theme="5"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96">
    <xf numFmtId="0" fontId="0" fillId="0" borderId="0" xfId="0"/>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2" fillId="0" borderId="1"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165" fontId="3" fillId="0" borderId="1" xfId="1" applyNumberFormat="1" applyFont="1" applyFill="1" applyBorder="1" applyAlignment="1">
      <alignment horizontal="center" vertical="center"/>
    </xf>
    <xf numFmtId="0" fontId="3" fillId="0" borderId="0" xfId="0" applyFont="1" applyAlignment="1">
      <alignment horizontal="center" vertical="center"/>
    </xf>
    <xf numFmtId="165" fontId="3" fillId="0" borderId="0" xfId="1" applyNumberFormat="1" applyFont="1" applyFill="1" applyAlignment="1">
      <alignment horizontal="center" vertical="center"/>
    </xf>
    <xf numFmtId="165" fontId="3" fillId="0" borderId="2" xfId="1" applyNumberFormat="1"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165" fontId="2" fillId="0" borderId="1" xfId="0" applyNumberFormat="1" applyFont="1" applyBorder="1" applyAlignment="1">
      <alignment horizontal="center" vertical="center"/>
    </xf>
    <xf numFmtId="164" fontId="2" fillId="0" borderId="1" xfId="1" applyFont="1" applyBorder="1" applyAlignment="1">
      <alignment horizontal="center" vertical="center"/>
    </xf>
    <xf numFmtId="0" fontId="7" fillId="0" borderId="0" xfId="0" applyFont="1" applyAlignment="1">
      <alignment horizontal="center" vertical="center"/>
    </xf>
    <xf numFmtId="165" fontId="2" fillId="0" borderId="1" xfId="1" applyNumberFormat="1" applyFont="1" applyBorder="1" applyAlignment="1">
      <alignment horizontal="center" vertical="center"/>
    </xf>
    <xf numFmtId="165" fontId="2" fillId="0" borderId="0" xfId="1" applyNumberFormat="1" applyFont="1" applyAlignment="1">
      <alignment horizontal="center" vertical="center"/>
    </xf>
    <xf numFmtId="165" fontId="3" fillId="0" borderId="3" xfId="1" applyNumberFormat="1" applyFont="1" applyBorder="1" applyAlignment="1">
      <alignment horizontal="center" vertical="center"/>
    </xf>
    <xf numFmtId="165" fontId="3" fillId="0" borderId="1" xfId="1" applyNumberFormat="1" applyFont="1" applyBorder="1" applyAlignment="1">
      <alignment horizontal="center" vertical="center"/>
    </xf>
    <xf numFmtId="165" fontId="8" fillId="0" borderId="0" xfId="1" applyNumberFormat="1" applyFont="1" applyAlignment="1">
      <alignment horizontal="center" vertical="center"/>
    </xf>
    <xf numFmtId="165" fontId="5" fillId="0" borderId="0" xfId="1" applyNumberFormat="1" applyFont="1" applyAlignment="1">
      <alignment horizontal="center" vertical="center"/>
    </xf>
    <xf numFmtId="165" fontId="9" fillId="0" borderId="1" xfId="1" applyNumberFormat="1" applyFont="1" applyBorder="1" applyAlignment="1">
      <alignment horizontal="center" vertical="center"/>
    </xf>
    <xf numFmtId="165" fontId="8" fillId="2" borderId="1" xfId="1" applyNumberFormat="1" applyFont="1" applyFill="1" applyBorder="1" applyAlignment="1">
      <alignment horizontal="center" vertical="center"/>
    </xf>
    <xf numFmtId="165" fontId="9" fillId="2" borderId="1" xfId="1" applyNumberFormat="1" applyFont="1" applyFill="1" applyBorder="1" applyAlignment="1">
      <alignment horizontal="center" vertical="center"/>
    </xf>
    <xf numFmtId="165"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165" fontId="9" fillId="0" borderId="1" xfId="1" applyNumberFormat="1" applyFont="1" applyFill="1" applyBorder="1" applyAlignment="1">
      <alignment horizontal="center" vertical="center"/>
    </xf>
    <xf numFmtId="165" fontId="2" fillId="0" borderId="0" xfId="1" applyNumberFormat="1" applyFont="1" applyBorder="1" applyAlignment="1">
      <alignment horizontal="center" vertical="center"/>
    </xf>
    <xf numFmtId="165" fontId="9" fillId="0" borderId="0" xfId="1" applyNumberFormat="1" applyFont="1" applyBorder="1" applyAlignment="1">
      <alignment horizontal="center" vertical="center"/>
    </xf>
    <xf numFmtId="165" fontId="2" fillId="0" borderId="0" xfId="0" applyNumberFormat="1" applyFont="1" applyAlignment="1">
      <alignment horizontal="center" vertical="center"/>
    </xf>
    <xf numFmtId="165" fontId="9" fillId="0" borderId="0" xfId="1" applyNumberFormat="1" applyFont="1" applyAlignment="1">
      <alignment horizontal="center" vertical="center"/>
    </xf>
    <xf numFmtId="165" fontId="3" fillId="0" borderId="0" xfId="0" applyNumberFormat="1" applyFont="1" applyAlignment="1">
      <alignment horizontal="center" vertical="center"/>
    </xf>
    <xf numFmtId="165" fontId="2" fillId="0" borderId="4" xfId="0" applyNumberFormat="1" applyFont="1" applyBorder="1" applyAlignment="1">
      <alignment horizontal="center" vertical="center"/>
    </xf>
    <xf numFmtId="0" fontId="10"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xf>
    <xf numFmtId="0" fontId="12" fillId="0" borderId="0" xfId="0" applyFont="1" applyAlignment="1">
      <alignment horizontal="left"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3" fillId="0" borderId="0" xfId="0" applyFont="1" applyAlignment="1">
      <alignment horizontal="right" vertical="center"/>
    </xf>
    <xf numFmtId="0" fontId="11" fillId="0" borderId="0" xfId="0" applyFont="1" applyAlignment="1">
      <alignment horizontal="left" vertical="center"/>
    </xf>
    <xf numFmtId="0" fontId="10" fillId="0" borderId="3" xfId="0" applyFont="1" applyBorder="1" applyAlignment="1">
      <alignment horizontal="center" vertical="center"/>
    </xf>
    <xf numFmtId="0" fontId="14" fillId="0" borderId="1" xfId="0" applyFont="1" applyBorder="1" applyAlignment="1">
      <alignment horizontal="center" vertical="center"/>
    </xf>
    <xf numFmtId="165" fontId="5" fillId="0" borderId="0" xfId="1" applyNumberFormat="1" applyFont="1" applyAlignment="1">
      <alignment horizontal="left" vertical="center"/>
    </xf>
    <xf numFmtId="0" fontId="7" fillId="0" borderId="0" xfId="0" applyFont="1" applyAlignment="1">
      <alignment horizontal="left" vertical="center"/>
    </xf>
    <xf numFmtId="165" fontId="10" fillId="0" borderId="1" xfId="0" applyNumberFormat="1" applyFont="1" applyBorder="1" applyAlignment="1">
      <alignment horizontal="center" vertical="center"/>
    </xf>
    <xf numFmtId="0" fontId="10" fillId="2" borderId="1" xfId="0" applyFont="1" applyFill="1" applyBorder="1" applyAlignment="1">
      <alignment horizontal="left" vertical="center"/>
    </xf>
    <xf numFmtId="166" fontId="2" fillId="2" borderId="1" xfId="0" applyNumberFormat="1" applyFont="1" applyFill="1" applyBorder="1" applyAlignment="1">
      <alignment horizontal="center" vertical="center"/>
    </xf>
    <xf numFmtId="165" fontId="2" fillId="0" borderId="0" xfId="1" applyNumberFormat="1" applyFont="1" applyAlignment="1">
      <alignment horizontal="left" vertical="center"/>
    </xf>
    <xf numFmtId="2" fontId="2" fillId="0" borderId="1" xfId="0" applyNumberFormat="1" applyFont="1" applyBorder="1" applyAlignment="1">
      <alignment horizontal="center" vertical="center"/>
    </xf>
    <xf numFmtId="165" fontId="2" fillId="0" borderId="1" xfId="1" applyNumberFormat="1" applyFont="1" applyFill="1" applyBorder="1" applyAlignment="1">
      <alignment horizontal="center" vertical="center"/>
    </xf>
    <xf numFmtId="0" fontId="10" fillId="0" borderId="0" xfId="0" applyFont="1" applyAlignment="1">
      <alignment vertical="center"/>
    </xf>
    <xf numFmtId="0" fontId="15" fillId="0" borderId="0" xfId="0" applyFont="1" applyAlignment="1">
      <alignment horizontal="left" vertical="center"/>
    </xf>
    <xf numFmtId="0" fontId="2" fillId="0" borderId="1" xfId="0" applyFont="1" applyBorder="1" applyAlignment="1">
      <alignment horizontal="center" vertical="center" wrapText="1"/>
    </xf>
    <xf numFmtId="3" fontId="6" fillId="0" borderId="1" xfId="0" applyNumberFormat="1" applyFont="1" applyBorder="1" applyAlignment="1">
      <alignment horizontal="center" vertical="center" wrapText="1"/>
    </xf>
    <xf numFmtId="9" fontId="2" fillId="0" borderId="0" xfId="0" applyNumberFormat="1" applyFont="1" applyAlignment="1">
      <alignment horizontal="center" vertical="center"/>
    </xf>
    <xf numFmtId="166" fontId="2" fillId="0" borderId="0" xfId="0" applyNumberFormat="1" applyFont="1" applyAlignment="1">
      <alignment horizontal="center" vertical="center"/>
    </xf>
    <xf numFmtId="0" fontId="16" fillId="0" borderId="0" xfId="0" applyFont="1" applyAlignment="1">
      <alignment horizontal="left"/>
    </xf>
    <xf numFmtId="0" fontId="17" fillId="0" borderId="0" xfId="0" applyFont="1" applyAlignment="1">
      <alignment vertical="center"/>
    </xf>
    <xf numFmtId="0" fontId="16" fillId="0" borderId="0" xfId="0" applyFont="1"/>
    <xf numFmtId="0" fontId="17" fillId="0" borderId="0" xfId="0" applyFont="1"/>
    <xf numFmtId="0" fontId="18" fillId="0" borderId="0" xfId="0" applyFont="1" applyAlignment="1">
      <alignment vertical="center"/>
    </xf>
    <xf numFmtId="0" fontId="16" fillId="0" borderId="0" xfId="0" applyFont="1" applyAlignment="1">
      <alignment vertical="center"/>
    </xf>
    <xf numFmtId="0" fontId="16" fillId="0" borderId="7" xfId="0" applyFont="1" applyBorder="1" applyAlignment="1">
      <alignment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3" fontId="19" fillId="0" borderId="10" xfId="0" applyNumberFormat="1"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1" fillId="0" borderId="0" xfId="0" applyFont="1" applyAlignment="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3" fontId="19" fillId="0" borderId="10" xfId="0" applyNumberFormat="1" applyFont="1" applyBorder="1" applyAlignment="1">
      <alignment horizontal="center" vertical="center" wrapText="1"/>
    </xf>
    <xf numFmtId="0" fontId="20" fillId="0" borderId="12" xfId="0" applyFont="1" applyBorder="1" applyAlignment="1">
      <alignment horizontal="center" vertical="center"/>
    </xf>
    <xf numFmtId="0" fontId="20" fillId="0" borderId="11" xfId="0" applyFont="1" applyBorder="1" applyAlignment="1">
      <alignment horizontal="center" vertical="center"/>
    </xf>
    <xf numFmtId="0" fontId="20" fillId="0" borderId="8" xfId="0" applyFont="1" applyBorder="1" applyAlignment="1">
      <alignment horizontal="center" vertical="center"/>
    </xf>
    <xf numFmtId="167" fontId="19" fillId="0" borderId="10" xfId="0" applyNumberFormat="1" applyFont="1" applyBorder="1" applyAlignment="1">
      <alignment horizontal="center" vertical="center"/>
    </xf>
    <xf numFmtId="0" fontId="16" fillId="0" borderId="4" xfId="0" applyFont="1" applyBorder="1" applyAlignment="1">
      <alignment horizontal="left" wrapText="1"/>
    </xf>
    <xf numFmtId="0" fontId="16" fillId="0" borderId="6" xfId="0" applyFont="1" applyBorder="1" applyAlignment="1">
      <alignment horizontal="left" wrapText="1"/>
    </xf>
    <xf numFmtId="0" fontId="16" fillId="0" borderId="2" xfId="0" applyFont="1" applyBorder="1" applyAlignment="1">
      <alignment horizontal="left" wrapText="1"/>
    </xf>
    <xf numFmtId="0" fontId="16" fillId="0" borderId="4" xfId="0" applyFont="1" applyBorder="1" applyAlignment="1">
      <alignment vertical="center" wrapText="1"/>
    </xf>
    <xf numFmtId="0" fontId="16" fillId="0" borderId="6" xfId="0" applyFont="1" applyBorder="1" applyAlignment="1">
      <alignment vertical="center" wrapText="1"/>
    </xf>
    <xf numFmtId="0" fontId="16" fillId="0" borderId="2" xfId="0" applyFont="1" applyBorder="1" applyAlignment="1">
      <alignment vertical="center" wrapText="1"/>
    </xf>
    <xf numFmtId="0" fontId="16" fillId="0" borderId="4" xfId="0" applyFont="1" applyBorder="1" applyAlignment="1">
      <alignment horizontal="left" vertical="top" wrapText="1"/>
    </xf>
    <xf numFmtId="0" fontId="16" fillId="0" borderId="6" xfId="0" applyFont="1" applyBorder="1" applyAlignment="1">
      <alignment horizontal="left" vertical="top" wrapText="1"/>
    </xf>
    <xf numFmtId="0" fontId="16" fillId="0" borderId="2" xfId="0" applyFont="1" applyBorder="1" applyAlignment="1">
      <alignment horizontal="left" vertical="top" wrapText="1"/>
    </xf>
    <xf numFmtId="0" fontId="16" fillId="0" borderId="4" xfId="0" applyFont="1" applyBorder="1" applyAlignment="1">
      <alignment horizontal="left" vertical="center" wrapText="1"/>
    </xf>
    <xf numFmtId="0" fontId="16" fillId="0" borderId="6" xfId="0" applyFont="1" applyBorder="1" applyAlignment="1">
      <alignment horizontal="left" vertical="center" wrapText="1"/>
    </xf>
    <xf numFmtId="0" fontId="16" fillId="0" borderId="2" xfId="0" applyFont="1" applyBorder="1" applyAlignment="1">
      <alignment horizontal="left" vertical="center" wrapText="1"/>
    </xf>
    <xf numFmtId="0" fontId="10" fillId="0" borderId="1" xfId="0" applyFont="1" applyBorder="1" applyAlignment="1">
      <alignment horizontal="center" vertical="center"/>
    </xf>
    <xf numFmtId="0" fontId="10" fillId="0" borderId="5" xfId="0" applyFont="1" applyBorder="1" applyAlignment="1">
      <alignment horizontal="center" vertical="center" wrapText="1"/>
    </xf>
    <xf numFmtId="0" fontId="10" fillId="0" borderId="3" xfId="0" applyFont="1" applyBorder="1" applyAlignment="1">
      <alignment horizontal="center" vertical="center"/>
    </xf>
    <xf numFmtId="0" fontId="10" fillId="0" borderId="5" xfId="0" applyFont="1" applyBorder="1" applyAlignment="1">
      <alignment horizontal="center" vertical="center"/>
    </xf>
  </cellXfs>
  <cellStyles count="2">
    <cellStyle name="Comma" xfId="1" builtinId="3"/>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IBNR</a:t>
            </a:r>
            <a:r>
              <a:rPr lang="en-US" baseline="0"/>
              <a:t> Reserves (INR Lakhs)</a:t>
            </a:r>
            <a:endParaRPr lang="en-US"/>
          </a:p>
          <a:p>
            <a:pPr>
              <a:defRPr/>
            </a:pPr>
            <a:endParaRPr lang="en-US"/>
          </a:p>
        </c:rich>
      </c:tx>
      <c:layout>
        <c:manualLayout>
          <c:xMode val="edge"/>
          <c:yMode val="edge"/>
          <c:x val="0.23455232435725756"/>
          <c:y val="2.603036876355748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Charts!$B$3:$B$6</c:f>
              <c:strCache>
                <c:ptCount val="4"/>
                <c:pt idx="0">
                  <c:v>Method 1</c:v>
                </c:pt>
                <c:pt idx="1">
                  <c:v>Method 2</c:v>
                </c:pt>
                <c:pt idx="2">
                  <c:v>Method 3</c:v>
                </c:pt>
                <c:pt idx="3">
                  <c:v>Method 4</c:v>
                </c:pt>
              </c:strCache>
            </c:strRef>
          </c:cat>
          <c:val>
            <c:numRef>
              <c:f>Charts!$C$3:$C$6</c:f>
              <c:numCache>
                <c:formatCode>#,##0</c:formatCode>
                <c:ptCount val="4"/>
                <c:pt idx="0">
                  <c:v>161.48163720063371</c:v>
                </c:pt>
                <c:pt idx="1">
                  <c:v>161.41188614135868</c:v>
                </c:pt>
                <c:pt idx="2">
                  <c:v>171.18511754132621</c:v>
                </c:pt>
                <c:pt idx="3">
                  <c:v>191.1019970487161</c:v>
                </c:pt>
              </c:numCache>
            </c:numRef>
          </c:val>
          <c:extLst>
            <c:ext xmlns:c16="http://schemas.microsoft.com/office/drawing/2014/chart" uri="{C3380CC4-5D6E-409C-BE32-E72D297353CC}">
              <c16:uniqueId val="{00000000-1018-47B1-AF41-CE92CA6BC9BA}"/>
            </c:ext>
          </c:extLst>
        </c:ser>
        <c:dLbls>
          <c:dLblPos val="outEnd"/>
          <c:showLegendKey val="0"/>
          <c:showVal val="1"/>
          <c:showCatName val="0"/>
          <c:showSerName val="0"/>
          <c:showPercent val="0"/>
          <c:showBubbleSize val="0"/>
        </c:dLbls>
        <c:gapWidth val="100"/>
        <c:overlap val="-24"/>
        <c:axId val="942856911"/>
        <c:axId val="1788334160"/>
      </c:barChart>
      <c:catAx>
        <c:axId val="942856911"/>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crossAx val="1788334160"/>
        <c:crosses val="autoZero"/>
        <c:auto val="1"/>
        <c:lblAlgn val="ctr"/>
        <c:lblOffset val="100"/>
        <c:noMultiLvlLbl val="0"/>
      </c:catAx>
      <c:valAx>
        <c:axId val="1788334160"/>
        <c:scaling>
          <c:orientation val="minMax"/>
        </c:scaling>
        <c:delete val="1"/>
        <c:axPos val="l"/>
        <c:numFmt formatCode="#,##0" sourceLinked="1"/>
        <c:majorTickMark val="none"/>
        <c:minorTickMark val="none"/>
        <c:tickLblPos val="nextTo"/>
        <c:crossAx val="9428569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sng" strike="noStrike" kern="1200" spc="0" baseline="0">
                <a:solidFill>
                  <a:schemeClr val="tx1">
                    <a:lumMod val="65000"/>
                    <a:lumOff val="35000"/>
                  </a:schemeClr>
                </a:solidFill>
                <a:latin typeface="+mn-lt"/>
                <a:ea typeface="+mn-ea"/>
                <a:cs typeface="+mn-cs"/>
              </a:defRPr>
            </a:pPr>
            <a:r>
              <a:rPr lang="en-GB" b="1" u="sng"/>
              <a:t>Actual vs</a:t>
            </a:r>
            <a:r>
              <a:rPr lang="en-GB" b="1" u="sng" baseline="0"/>
              <a:t> Expected Claims -  2024 (INR Lakhs)</a:t>
            </a:r>
            <a:endParaRPr lang="en-GB" b="1" u="sng"/>
          </a:p>
        </c:rich>
      </c:tx>
      <c:layout>
        <c:manualLayout>
          <c:xMode val="edge"/>
          <c:yMode val="edge"/>
          <c:x val="0.23106385371366822"/>
          <c:y val="3.240750348715217E-2"/>
        </c:manualLayout>
      </c:layout>
      <c:overlay val="0"/>
      <c:spPr>
        <a:noFill/>
        <a:ln>
          <a:noFill/>
        </a:ln>
        <a:effectLst/>
      </c:spPr>
      <c:txPr>
        <a:bodyPr rot="0" spcFirstLastPara="1" vertOverflow="ellipsis" vert="horz" wrap="square" anchor="ctr" anchorCtr="1"/>
        <a:lstStyle/>
        <a:p>
          <a:pPr>
            <a:defRPr sz="1400" b="1" i="0" u="sng"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AvE!$N$3</c:f>
              <c:strCache>
                <c:ptCount val="1"/>
                <c:pt idx="0">
                  <c:v>Method 1</c:v>
                </c:pt>
              </c:strCache>
            </c:strRef>
          </c:tx>
          <c:spPr>
            <a:ln w="19050" cap="rnd">
              <a:noFill/>
              <a:round/>
            </a:ln>
            <a:effectLst/>
          </c:spPr>
          <c:marker>
            <c:symbol val="circle"/>
            <c:size val="5"/>
            <c:spPr>
              <a:solidFill>
                <a:schemeClr val="accent1"/>
              </a:solidFill>
              <a:ln w="9525">
                <a:solidFill>
                  <a:schemeClr val="accent1"/>
                </a:solidFill>
              </a:ln>
              <a:effectLst/>
            </c:spPr>
          </c:marker>
          <c:xVal>
            <c:numRef>
              <c:f>AvE!$M$4:$M$13</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xVal>
          <c:yVal>
            <c:numRef>
              <c:f>AvE!$N$4:$N$13</c:f>
              <c:numCache>
                <c:formatCode>_(* #,##0_);_(* \(#,##0\);_(* "-"??_);_(@_)</c:formatCode>
                <c:ptCount val="10"/>
                <c:pt idx="0">
                  <c:v>0</c:v>
                </c:pt>
                <c:pt idx="1">
                  <c:v>64.900000000000006</c:v>
                </c:pt>
                <c:pt idx="2">
                  <c:v>-197.48587098150514</c:v>
                </c:pt>
                <c:pt idx="3">
                  <c:v>34.469998260224237</c:v>
                </c:pt>
                <c:pt idx="4">
                  <c:v>-174.18823452907614</c:v>
                </c:pt>
                <c:pt idx="5">
                  <c:v>-352.73905485008379</c:v>
                </c:pt>
                <c:pt idx="6">
                  <c:v>-3186.6853767927132</c:v>
                </c:pt>
                <c:pt idx="7">
                  <c:v>-3360.8430242846161</c:v>
                </c:pt>
                <c:pt idx="8">
                  <c:v>-2260.8471263024676</c:v>
                </c:pt>
                <c:pt idx="9">
                  <c:v>6111.2532402225588</c:v>
                </c:pt>
              </c:numCache>
            </c:numRef>
          </c:yVal>
          <c:smooth val="0"/>
          <c:extLst>
            <c:ext xmlns:c16="http://schemas.microsoft.com/office/drawing/2014/chart" uri="{C3380CC4-5D6E-409C-BE32-E72D297353CC}">
              <c16:uniqueId val="{00000000-4937-4D7F-9BE1-7938D951F93F}"/>
            </c:ext>
          </c:extLst>
        </c:ser>
        <c:ser>
          <c:idx val="1"/>
          <c:order val="1"/>
          <c:tx>
            <c:strRef>
              <c:f>AvE!$P$3</c:f>
              <c:strCache>
                <c:ptCount val="1"/>
                <c:pt idx="0">
                  <c:v>Method 3</c:v>
                </c:pt>
              </c:strCache>
            </c:strRef>
          </c:tx>
          <c:spPr>
            <a:ln w="19050" cap="rnd">
              <a:noFill/>
              <a:round/>
            </a:ln>
            <a:effectLst/>
          </c:spPr>
          <c:marker>
            <c:symbol val="circle"/>
            <c:size val="5"/>
            <c:spPr>
              <a:solidFill>
                <a:schemeClr val="accent2"/>
              </a:solidFill>
              <a:ln w="9525">
                <a:solidFill>
                  <a:schemeClr val="accent2"/>
                </a:solidFill>
              </a:ln>
              <a:effectLst/>
            </c:spPr>
          </c:marker>
          <c:xVal>
            <c:numRef>
              <c:f>AvE!$M$4:$M$13</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xVal>
          <c:yVal>
            <c:numRef>
              <c:f>AvE!$P$4:$P$13</c:f>
              <c:numCache>
                <c:formatCode>_(* #,##0_);_(* \(#,##0\);_(* "-"??_);_(@_)</c:formatCode>
                <c:ptCount val="10"/>
                <c:pt idx="0">
                  <c:v>0</c:v>
                </c:pt>
                <c:pt idx="1">
                  <c:v>64.900000000000006</c:v>
                </c:pt>
                <c:pt idx="2">
                  <c:v>-197.48587098150514</c:v>
                </c:pt>
                <c:pt idx="3">
                  <c:v>34.469998260224237</c:v>
                </c:pt>
                <c:pt idx="4">
                  <c:v>-118.1115296734497</c:v>
                </c:pt>
                <c:pt idx="5">
                  <c:v>-340.45848197274842</c:v>
                </c:pt>
                <c:pt idx="6">
                  <c:v>-3556.5965945403232</c:v>
                </c:pt>
                <c:pt idx="7">
                  <c:v>-6410.2300865253437</c:v>
                </c:pt>
                <c:pt idx="8">
                  <c:v>-1122.4269768069219</c:v>
                </c:pt>
                <c:pt idx="9">
                  <c:v>6349.0709994073586</c:v>
                </c:pt>
              </c:numCache>
            </c:numRef>
          </c:yVal>
          <c:smooth val="0"/>
          <c:extLst>
            <c:ext xmlns:c16="http://schemas.microsoft.com/office/drawing/2014/chart" uri="{C3380CC4-5D6E-409C-BE32-E72D297353CC}">
              <c16:uniqueId val="{00000001-4937-4D7F-9BE1-7938D951F93F}"/>
            </c:ext>
          </c:extLst>
        </c:ser>
        <c:ser>
          <c:idx val="2"/>
          <c:order val="2"/>
          <c:tx>
            <c:strRef>
              <c:f>AvE!$O$3</c:f>
              <c:strCache>
                <c:ptCount val="1"/>
                <c:pt idx="0">
                  <c:v>Method 2</c:v>
                </c:pt>
              </c:strCache>
            </c:strRef>
          </c:tx>
          <c:spPr>
            <a:ln w="19050" cap="rnd">
              <a:noFill/>
              <a:round/>
            </a:ln>
            <a:effectLst/>
          </c:spPr>
          <c:marker>
            <c:symbol val="circle"/>
            <c:size val="5"/>
            <c:spPr>
              <a:solidFill>
                <a:schemeClr val="accent3"/>
              </a:solidFill>
              <a:ln w="9525">
                <a:solidFill>
                  <a:schemeClr val="accent3"/>
                </a:solidFill>
              </a:ln>
              <a:effectLst/>
            </c:spPr>
          </c:marker>
          <c:xVal>
            <c:numRef>
              <c:f>AvE!$M$4:$M$13</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xVal>
          <c:yVal>
            <c:numRef>
              <c:f>AvE!$O$4:$O$13</c:f>
              <c:numCache>
                <c:formatCode>_(* #,##0_);_(* \(#,##0\);_(* "-"??_);_(@_)</c:formatCode>
                <c:ptCount val="10"/>
                <c:pt idx="0">
                  <c:v>0</c:v>
                </c:pt>
                <c:pt idx="1">
                  <c:v>64.900000000000006</c:v>
                </c:pt>
                <c:pt idx="2">
                  <c:v>-197.48587098150514</c:v>
                </c:pt>
                <c:pt idx="3">
                  <c:v>34.469998260224237</c:v>
                </c:pt>
                <c:pt idx="4">
                  <c:v>-174.18823452907614</c:v>
                </c:pt>
                <c:pt idx="5">
                  <c:v>-352.73905485008379</c:v>
                </c:pt>
                <c:pt idx="6">
                  <c:v>-2782.8513345883416</c:v>
                </c:pt>
                <c:pt idx="7">
                  <c:v>-2400.174836732112</c:v>
                </c:pt>
                <c:pt idx="8">
                  <c:v>-2751.4626048540508</c:v>
                </c:pt>
                <c:pt idx="9">
                  <c:v>3308.6115367033517</c:v>
                </c:pt>
              </c:numCache>
            </c:numRef>
          </c:yVal>
          <c:smooth val="0"/>
          <c:extLst>
            <c:ext xmlns:c16="http://schemas.microsoft.com/office/drawing/2014/chart" uri="{C3380CC4-5D6E-409C-BE32-E72D297353CC}">
              <c16:uniqueId val="{00000002-4937-4D7F-9BE1-7938D951F93F}"/>
            </c:ext>
          </c:extLst>
        </c:ser>
        <c:ser>
          <c:idx val="3"/>
          <c:order val="3"/>
          <c:tx>
            <c:strRef>
              <c:f>AvE!$Q$3</c:f>
              <c:strCache>
                <c:ptCount val="1"/>
                <c:pt idx="0">
                  <c:v>Method 4</c:v>
                </c:pt>
              </c:strCache>
            </c:strRef>
          </c:tx>
          <c:spPr>
            <a:ln w="19050" cap="rnd">
              <a:noFill/>
              <a:round/>
            </a:ln>
            <a:effectLst/>
          </c:spPr>
          <c:marker>
            <c:symbol val="circle"/>
            <c:size val="5"/>
            <c:spPr>
              <a:solidFill>
                <a:schemeClr val="accent4"/>
              </a:solidFill>
              <a:ln w="9525">
                <a:solidFill>
                  <a:schemeClr val="accent4"/>
                </a:solidFill>
              </a:ln>
              <a:effectLst/>
            </c:spPr>
          </c:marker>
          <c:xVal>
            <c:numRef>
              <c:f>AvE!$M$4:$M$13</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xVal>
          <c:yVal>
            <c:numRef>
              <c:f>AvE!$Q$4:$Q$13</c:f>
              <c:numCache>
                <c:formatCode>_(* #,##0_);_(* \(#,##0\);_(* "-"??_);_(@_)</c:formatCode>
                <c:ptCount val="10"/>
                <c:pt idx="0">
                  <c:v>0</c:v>
                </c:pt>
                <c:pt idx="1">
                  <c:v>64.900000000000006</c:v>
                </c:pt>
                <c:pt idx="2">
                  <c:v>-197.48587098150514</c:v>
                </c:pt>
                <c:pt idx="3">
                  <c:v>34.469998260224237</c:v>
                </c:pt>
                <c:pt idx="4">
                  <c:v>-118.1115296734497</c:v>
                </c:pt>
                <c:pt idx="5">
                  <c:v>-340.45848197274842</c:v>
                </c:pt>
                <c:pt idx="6">
                  <c:v>-3762.0335492673375</c:v>
                </c:pt>
                <c:pt idx="7">
                  <c:v>-7282.9365908516202</c:v>
                </c:pt>
                <c:pt idx="8">
                  <c:v>-1930.1683256472647</c:v>
                </c:pt>
                <c:pt idx="9">
                  <c:v>5168.6435493777317</c:v>
                </c:pt>
              </c:numCache>
            </c:numRef>
          </c:yVal>
          <c:smooth val="0"/>
          <c:extLst>
            <c:ext xmlns:c16="http://schemas.microsoft.com/office/drawing/2014/chart" uri="{C3380CC4-5D6E-409C-BE32-E72D297353CC}">
              <c16:uniqueId val="{00000003-4937-4D7F-9BE1-7938D951F93F}"/>
            </c:ext>
          </c:extLst>
        </c:ser>
        <c:dLbls>
          <c:showLegendKey val="0"/>
          <c:showVal val="0"/>
          <c:showCatName val="0"/>
          <c:showSerName val="0"/>
          <c:showPercent val="0"/>
          <c:showBubbleSize val="0"/>
        </c:dLbls>
        <c:axId val="663744288"/>
        <c:axId val="665511312"/>
      </c:scatterChart>
      <c:valAx>
        <c:axId val="6637442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665511312"/>
        <c:crosses val="autoZero"/>
        <c:crossBetween val="midCat"/>
      </c:valAx>
      <c:valAx>
        <c:axId val="66551131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374428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52</xdr:row>
      <xdr:rowOff>0</xdr:rowOff>
    </xdr:from>
    <xdr:to>
      <xdr:col>5</xdr:col>
      <xdr:colOff>644080</xdr:colOff>
      <xdr:row>66</xdr:row>
      <xdr:rowOff>182627</xdr:rowOff>
    </xdr:to>
    <xdr:pic>
      <xdr:nvPicPr>
        <xdr:cNvPr id="5" name="Picture 4">
          <a:extLst>
            <a:ext uri="{FF2B5EF4-FFF2-40B4-BE49-F238E27FC236}">
              <a16:creationId xmlns:a16="http://schemas.microsoft.com/office/drawing/2014/main" id="{878E2AE9-1AA0-EA0B-FCE3-87D268A8F5BE}"/>
            </a:ext>
          </a:extLst>
        </xdr:cNvPr>
        <xdr:cNvPicPr>
          <a:picLocks noChangeAspect="1"/>
        </xdr:cNvPicPr>
      </xdr:nvPicPr>
      <xdr:blipFill>
        <a:blip xmlns:r="http://schemas.openxmlformats.org/officeDocument/2006/relationships" r:embed="rId1"/>
        <a:stretch>
          <a:fillRect/>
        </a:stretch>
      </xdr:blipFill>
      <xdr:spPr>
        <a:xfrm>
          <a:off x="0" y="18542000"/>
          <a:ext cx="5127180" cy="2938527"/>
        </a:xfrm>
        <a:prstGeom prst="rect">
          <a:avLst/>
        </a:prstGeom>
      </xdr:spPr>
    </xdr:pic>
    <xdr:clientData/>
  </xdr:twoCellAnchor>
  <xdr:twoCellAnchor editAs="oneCell">
    <xdr:from>
      <xdr:col>0</xdr:col>
      <xdr:colOff>0</xdr:colOff>
      <xdr:row>87</xdr:row>
      <xdr:rowOff>0</xdr:rowOff>
    </xdr:from>
    <xdr:to>
      <xdr:col>7</xdr:col>
      <xdr:colOff>152408</xdr:colOff>
      <xdr:row>105</xdr:row>
      <xdr:rowOff>59748</xdr:rowOff>
    </xdr:to>
    <xdr:pic>
      <xdr:nvPicPr>
        <xdr:cNvPr id="6" name="Picture 5">
          <a:extLst>
            <a:ext uri="{FF2B5EF4-FFF2-40B4-BE49-F238E27FC236}">
              <a16:creationId xmlns:a16="http://schemas.microsoft.com/office/drawing/2014/main" id="{CEC7F6B7-E4F4-1D61-E3CB-9CB9FBF9DD18}"/>
            </a:ext>
          </a:extLst>
        </xdr:cNvPr>
        <xdr:cNvPicPr>
          <a:picLocks noChangeAspect="1"/>
        </xdr:cNvPicPr>
      </xdr:nvPicPr>
      <xdr:blipFill>
        <a:blip xmlns:r="http://schemas.openxmlformats.org/officeDocument/2006/relationships" r:embed="rId2"/>
        <a:stretch>
          <a:fillRect/>
        </a:stretch>
      </xdr:blipFill>
      <xdr:spPr>
        <a:xfrm>
          <a:off x="0" y="25501600"/>
          <a:ext cx="5956308" cy="36030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116416</xdr:colOff>
      <xdr:row>1</xdr:row>
      <xdr:rowOff>3175</xdr:rowOff>
    </xdr:from>
    <xdr:to>
      <xdr:col>8</xdr:col>
      <xdr:colOff>273050</xdr:colOff>
      <xdr:row>16</xdr:row>
      <xdr:rowOff>73025</xdr:rowOff>
    </xdr:to>
    <xdr:graphicFrame macro="">
      <xdr:nvGraphicFramePr>
        <xdr:cNvPr id="4" name="Chart 3">
          <a:extLst>
            <a:ext uri="{FF2B5EF4-FFF2-40B4-BE49-F238E27FC236}">
              <a16:creationId xmlns:a16="http://schemas.microsoft.com/office/drawing/2014/main" id="{6BF69D79-DFD2-B4FE-1254-361552A10D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179916</xdr:colOff>
      <xdr:row>1</xdr:row>
      <xdr:rowOff>10584</xdr:rowOff>
    </xdr:from>
    <xdr:to>
      <xdr:col>25</xdr:col>
      <xdr:colOff>687916</xdr:colOff>
      <xdr:row>22</xdr:row>
      <xdr:rowOff>105833</xdr:rowOff>
    </xdr:to>
    <xdr:graphicFrame macro="">
      <xdr:nvGraphicFramePr>
        <xdr:cNvPr id="2" name="Chart 1">
          <a:extLst>
            <a:ext uri="{FF2B5EF4-FFF2-40B4-BE49-F238E27FC236}">
              <a16:creationId xmlns:a16="http://schemas.microsoft.com/office/drawing/2014/main" id="{059EE281-2A0F-44CE-8445-BB880A5FB3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E281D-E24C-4315-9A81-FF5DEF467346}">
  <sheetPr>
    <tabColor theme="4" tint="-0.249977111117893"/>
  </sheetPr>
  <dimension ref="A1:J111"/>
  <sheetViews>
    <sheetView showGridLines="0" tabSelected="1" zoomScale="70" zoomScaleNormal="70" workbookViewId="0">
      <selection activeCell="A69" sqref="A69:J69"/>
    </sheetView>
  </sheetViews>
  <sheetFormatPr defaultRowHeight="15.5"/>
  <cols>
    <col min="1" max="1" width="13.25" style="60" customWidth="1"/>
    <col min="2" max="2" width="14.33203125" style="60" bestFit="1" customWidth="1"/>
    <col min="3" max="5" width="10.4140625" style="60" bestFit="1" customWidth="1"/>
    <col min="6" max="9" width="8.6640625" style="60"/>
    <col min="10" max="10" width="70" style="60" customWidth="1"/>
    <col min="11" max="16384" width="8.6640625" style="60"/>
  </cols>
  <sheetData>
    <row r="1" spans="1:10" s="58" customFormat="1" ht="69.5" customHeight="1">
      <c r="A1" s="83" t="s">
        <v>62</v>
      </c>
      <c r="B1" s="84"/>
      <c r="C1" s="84"/>
      <c r="D1" s="84"/>
      <c r="E1" s="84"/>
      <c r="F1" s="84"/>
      <c r="G1" s="84"/>
      <c r="H1" s="84"/>
      <c r="I1" s="84"/>
      <c r="J1" s="85"/>
    </row>
    <row r="3" spans="1:10">
      <c r="A3" s="59" t="s">
        <v>40</v>
      </c>
    </row>
    <row r="4" spans="1:10" ht="89" customHeight="1">
      <c r="A4" s="89" t="s">
        <v>42</v>
      </c>
      <c r="B4" s="90"/>
      <c r="C4" s="90"/>
      <c r="D4" s="90"/>
      <c r="E4" s="90"/>
      <c r="F4" s="90"/>
      <c r="G4" s="90"/>
      <c r="H4" s="90"/>
      <c r="I4" s="90"/>
      <c r="J4" s="91"/>
    </row>
    <row r="5" spans="1:10">
      <c r="A5" s="59" t="s">
        <v>41</v>
      </c>
    </row>
    <row r="6" spans="1:10" ht="208.5" customHeight="1">
      <c r="A6" s="86" t="s">
        <v>61</v>
      </c>
      <c r="B6" s="87"/>
      <c r="C6" s="87"/>
      <c r="D6" s="87"/>
      <c r="E6" s="87"/>
      <c r="F6" s="87"/>
      <c r="G6" s="87"/>
      <c r="H6" s="87"/>
      <c r="I6" s="87"/>
      <c r="J6" s="88"/>
    </row>
    <row r="8" spans="1:10">
      <c r="A8" s="61" t="s">
        <v>43</v>
      </c>
    </row>
    <row r="10" spans="1:10" ht="30.5" customHeight="1">
      <c r="A10" s="80" t="s">
        <v>44</v>
      </c>
      <c r="B10" s="81"/>
      <c r="C10" s="81"/>
      <c r="D10" s="81"/>
      <c r="E10" s="81"/>
      <c r="F10" s="81"/>
      <c r="G10" s="81"/>
      <c r="H10" s="81"/>
      <c r="I10" s="81"/>
      <c r="J10" s="82"/>
    </row>
    <row r="12" spans="1:10">
      <c r="A12" s="62" t="s">
        <v>45</v>
      </c>
    </row>
    <row r="13" spans="1:10" ht="166.5" customHeight="1">
      <c r="A13" s="80" t="s">
        <v>65</v>
      </c>
      <c r="B13" s="81"/>
      <c r="C13" s="81"/>
      <c r="D13" s="81"/>
      <c r="E13" s="81"/>
      <c r="F13" s="81"/>
      <c r="G13" s="81"/>
      <c r="H13" s="81"/>
      <c r="I13" s="81"/>
      <c r="J13" s="82"/>
    </row>
    <row r="15" spans="1:10">
      <c r="A15" s="62" t="s">
        <v>46</v>
      </c>
    </row>
    <row r="17" spans="1:10" ht="126" customHeight="1">
      <c r="A17" s="80" t="s">
        <v>66</v>
      </c>
      <c r="B17" s="81"/>
      <c r="C17" s="81"/>
      <c r="D17" s="81"/>
      <c r="E17" s="81"/>
      <c r="F17" s="81"/>
      <c r="G17" s="81"/>
      <c r="H17" s="81"/>
      <c r="I17" s="81"/>
      <c r="J17" s="82"/>
    </row>
    <row r="19" spans="1:10">
      <c r="A19" s="62" t="s">
        <v>47</v>
      </c>
    </row>
    <row r="20" spans="1:10" ht="125.5" customHeight="1">
      <c r="A20" s="80" t="s">
        <v>67</v>
      </c>
      <c r="B20" s="81"/>
      <c r="C20" s="81"/>
      <c r="D20" s="81"/>
      <c r="E20" s="81"/>
      <c r="F20" s="81"/>
      <c r="G20" s="81"/>
      <c r="H20" s="81"/>
      <c r="I20" s="81"/>
      <c r="J20" s="82"/>
    </row>
    <row r="22" spans="1:10">
      <c r="A22" s="62" t="s">
        <v>63</v>
      </c>
    </row>
    <row r="24" spans="1:10" ht="157.5" customHeight="1">
      <c r="A24" s="80" t="s">
        <v>68</v>
      </c>
      <c r="B24" s="81"/>
      <c r="C24" s="81"/>
      <c r="D24" s="81"/>
      <c r="E24" s="81"/>
      <c r="F24" s="81"/>
      <c r="G24" s="81"/>
      <c r="H24" s="81"/>
      <c r="I24" s="81"/>
      <c r="J24" s="82"/>
    </row>
    <row r="26" spans="1:10">
      <c r="A26" s="62" t="s">
        <v>48</v>
      </c>
    </row>
    <row r="28" spans="1:10">
      <c r="A28" s="63" t="s">
        <v>49</v>
      </c>
    </row>
    <row r="29" spans="1:10" ht="16" thickBot="1"/>
    <row r="30" spans="1:10" ht="16" thickBot="1">
      <c r="A30" s="64"/>
      <c r="B30" s="65" t="s">
        <v>50</v>
      </c>
    </row>
    <row r="31" spans="1:10" ht="16" thickBot="1">
      <c r="A31" s="66">
        <v>2014</v>
      </c>
      <c r="B31" s="67" t="s">
        <v>51</v>
      </c>
    </row>
    <row r="32" spans="1:10" ht="16" thickBot="1">
      <c r="A32" s="66">
        <v>2015</v>
      </c>
      <c r="B32" s="68">
        <v>6490</v>
      </c>
    </row>
    <row r="33" spans="1:10" ht="16" thickBot="1">
      <c r="A33" s="66">
        <v>2016</v>
      </c>
      <c r="B33" s="68">
        <v>23860</v>
      </c>
    </row>
    <row r="34" spans="1:10" ht="16" thickBot="1">
      <c r="A34" s="66">
        <v>2017</v>
      </c>
      <c r="B34" s="68">
        <v>68630</v>
      </c>
    </row>
    <row r="35" spans="1:10" ht="16" thickBot="1">
      <c r="A35" s="66">
        <v>2018</v>
      </c>
      <c r="B35" s="68">
        <v>135950</v>
      </c>
    </row>
    <row r="36" spans="1:10" ht="16" thickBot="1">
      <c r="A36" s="66">
        <v>2019</v>
      </c>
      <c r="B36" s="68">
        <v>58010</v>
      </c>
    </row>
    <row r="37" spans="1:10" ht="16" thickBot="1">
      <c r="A37" s="66">
        <v>2020</v>
      </c>
      <c r="B37" s="68">
        <v>55214</v>
      </c>
    </row>
    <row r="38" spans="1:10" ht="16" thickBot="1">
      <c r="A38" s="66">
        <v>2021</v>
      </c>
      <c r="B38" s="68">
        <v>1104390</v>
      </c>
    </row>
    <row r="39" spans="1:10" ht="16" thickBot="1">
      <c r="A39" s="66">
        <v>2022</v>
      </c>
      <c r="B39" s="68">
        <v>1503240</v>
      </c>
    </row>
    <row r="40" spans="1:10" ht="16" thickBot="1">
      <c r="A40" s="66">
        <v>2023</v>
      </c>
      <c r="B40" s="68">
        <v>2995762</v>
      </c>
    </row>
    <row r="42" spans="1:10" ht="47" customHeight="1">
      <c r="A42" s="80" t="s">
        <v>69</v>
      </c>
      <c r="B42" s="81"/>
      <c r="C42" s="81"/>
      <c r="D42" s="81"/>
      <c r="E42" s="81"/>
      <c r="F42" s="81"/>
      <c r="G42" s="81"/>
      <c r="H42" s="81"/>
      <c r="I42" s="81"/>
      <c r="J42" s="82"/>
    </row>
    <row r="44" spans="1:10">
      <c r="A44" s="59" t="s">
        <v>52</v>
      </c>
    </row>
    <row r="46" spans="1:10" ht="15" customHeight="1" thickBot="1">
      <c r="A46" s="63" t="s">
        <v>53</v>
      </c>
    </row>
    <row r="47" spans="1:10" ht="15" customHeight="1" thickBot="1">
      <c r="A47" s="72" t="s">
        <v>54</v>
      </c>
      <c r="B47" s="73" t="s">
        <v>2</v>
      </c>
    </row>
    <row r="48" spans="1:10" ht="15" customHeight="1" thickBot="1">
      <c r="A48" s="74" t="s">
        <v>55</v>
      </c>
      <c r="B48" s="75">
        <v>16148164</v>
      </c>
    </row>
    <row r="49" spans="1:2" ht="15" customHeight="1" thickBot="1">
      <c r="A49" s="74" t="s">
        <v>56</v>
      </c>
      <c r="B49" s="75">
        <v>16141189</v>
      </c>
    </row>
    <row r="50" spans="1:2" ht="15" customHeight="1" thickBot="1">
      <c r="A50" s="74" t="s">
        <v>57</v>
      </c>
      <c r="B50" s="75">
        <v>17118512</v>
      </c>
    </row>
    <row r="51" spans="1:2" ht="15" customHeight="1" thickBot="1">
      <c r="A51" s="74" t="s">
        <v>58</v>
      </c>
      <c r="B51" s="75">
        <v>19110200</v>
      </c>
    </row>
    <row r="69" spans="1:10" ht="81" customHeight="1">
      <c r="A69" s="80" t="s">
        <v>70</v>
      </c>
      <c r="B69" s="81"/>
      <c r="C69" s="81"/>
      <c r="D69" s="81"/>
      <c r="E69" s="81"/>
      <c r="F69" s="81"/>
      <c r="G69" s="81"/>
      <c r="H69" s="81"/>
      <c r="I69" s="81"/>
      <c r="J69" s="82"/>
    </row>
    <row r="71" spans="1:10">
      <c r="A71" s="62" t="s">
        <v>64</v>
      </c>
    </row>
    <row r="73" spans="1:10" ht="70.5" customHeight="1">
      <c r="A73" s="80" t="s">
        <v>71</v>
      </c>
      <c r="B73" s="81"/>
      <c r="C73" s="81"/>
      <c r="D73" s="81"/>
      <c r="E73" s="81"/>
      <c r="F73" s="81"/>
      <c r="G73" s="81"/>
      <c r="H73" s="81"/>
      <c r="I73" s="81"/>
      <c r="J73" s="82"/>
    </row>
    <row r="74" spans="1:10" ht="16" thickBot="1"/>
    <row r="75" spans="1:10" ht="16" thickBot="1">
      <c r="A75" s="64"/>
      <c r="B75" s="76" t="s">
        <v>29</v>
      </c>
      <c r="C75" s="77"/>
      <c r="D75" s="77"/>
      <c r="E75" s="78"/>
    </row>
    <row r="76" spans="1:10" ht="16" thickBot="1">
      <c r="A76" s="69" t="s">
        <v>5</v>
      </c>
      <c r="B76" s="70" t="s">
        <v>31</v>
      </c>
      <c r="C76" s="70" t="s">
        <v>32</v>
      </c>
      <c r="D76" s="70" t="s">
        <v>33</v>
      </c>
      <c r="E76" s="70" t="s">
        <v>34</v>
      </c>
    </row>
    <row r="77" spans="1:10" ht="16" thickBot="1">
      <c r="A77" s="69">
        <v>2014</v>
      </c>
      <c r="B77" s="67" t="s">
        <v>51</v>
      </c>
      <c r="C77" s="67" t="s">
        <v>51</v>
      </c>
      <c r="D77" s="67" t="s">
        <v>51</v>
      </c>
      <c r="E77" s="67" t="s">
        <v>51</v>
      </c>
    </row>
    <row r="78" spans="1:10" ht="16" thickBot="1">
      <c r="A78" s="69">
        <v>2015</v>
      </c>
      <c r="B78" s="79">
        <v>65</v>
      </c>
      <c r="C78" s="79">
        <v>65</v>
      </c>
      <c r="D78" s="79">
        <v>65</v>
      </c>
      <c r="E78" s="79">
        <v>65</v>
      </c>
    </row>
    <row r="79" spans="1:10" ht="16" thickBot="1">
      <c r="A79" s="69">
        <v>2016</v>
      </c>
      <c r="B79" s="79">
        <v>-197</v>
      </c>
      <c r="C79" s="79">
        <v>-197</v>
      </c>
      <c r="D79" s="79">
        <v>-197</v>
      </c>
      <c r="E79" s="79">
        <v>-197</v>
      </c>
    </row>
    <row r="80" spans="1:10" ht="16" thickBot="1">
      <c r="A80" s="69">
        <v>2017</v>
      </c>
      <c r="B80" s="79">
        <v>34</v>
      </c>
      <c r="C80" s="79">
        <v>34</v>
      </c>
      <c r="D80" s="79">
        <v>34</v>
      </c>
      <c r="E80" s="79">
        <v>34</v>
      </c>
    </row>
    <row r="81" spans="1:5" ht="16" thickBot="1">
      <c r="A81" s="69">
        <v>2018</v>
      </c>
      <c r="B81" s="79">
        <v>-174</v>
      </c>
      <c r="C81" s="79">
        <v>-174</v>
      </c>
      <c r="D81" s="79">
        <v>-118</v>
      </c>
      <c r="E81" s="79">
        <v>-118</v>
      </c>
    </row>
    <row r="82" spans="1:5" ht="16" thickBot="1">
      <c r="A82" s="69">
        <v>2019</v>
      </c>
      <c r="B82" s="79">
        <v>-353</v>
      </c>
      <c r="C82" s="79">
        <v>-353</v>
      </c>
      <c r="D82" s="79">
        <v>-340</v>
      </c>
      <c r="E82" s="79">
        <v>-340</v>
      </c>
    </row>
    <row r="83" spans="1:5" ht="16" thickBot="1">
      <c r="A83" s="69">
        <v>2020</v>
      </c>
      <c r="B83" s="79">
        <v>-3187</v>
      </c>
      <c r="C83" s="79">
        <v>-2783</v>
      </c>
      <c r="D83" s="79">
        <v>-3557</v>
      </c>
      <c r="E83" s="79">
        <v>-3762</v>
      </c>
    </row>
    <row r="84" spans="1:5" ht="16" thickBot="1">
      <c r="A84" s="69">
        <v>2021</v>
      </c>
      <c r="B84" s="79">
        <v>-3361</v>
      </c>
      <c r="C84" s="79">
        <v>-2400</v>
      </c>
      <c r="D84" s="79">
        <v>-6410</v>
      </c>
      <c r="E84" s="79">
        <v>-7283</v>
      </c>
    </row>
    <row r="85" spans="1:5" ht="16" thickBot="1">
      <c r="A85" s="69">
        <v>2022</v>
      </c>
      <c r="B85" s="79">
        <v>-2261</v>
      </c>
      <c r="C85" s="79">
        <v>-2751</v>
      </c>
      <c r="D85" s="79">
        <v>-1122</v>
      </c>
      <c r="E85" s="79">
        <v>-1930</v>
      </c>
    </row>
    <row r="86" spans="1:5" ht="16" thickBot="1">
      <c r="A86" s="69">
        <v>2023</v>
      </c>
      <c r="B86" s="79">
        <v>6111</v>
      </c>
      <c r="C86" s="79">
        <v>3309</v>
      </c>
      <c r="D86" s="79">
        <v>6349</v>
      </c>
      <c r="E86" s="79">
        <v>5169</v>
      </c>
    </row>
    <row r="107" spans="1:10">
      <c r="A107" s="71" t="s">
        <v>59</v>
      </c>
    </row>
    <row r="108" spans="1:10" ht="312.5" customHeight="1">
      <c r="A108" s="80" t="s">
        <v>72</v>
      </c>
      <c r="B108" s="81"/>
      <c r="C108" s="81"/>
      <c r="D108" s="81"/>
      <c r="E108" s="81"/>
      <c r="F108" s="81"/>
      <c r="G108" s="81"/>
      <c r="H108" s="81"/>
      <c r="I108" s="81"/>
      <c r="J108" s="82"/>
    </row>
    <row r="110" spans="1:10">
      <c r="A110" s="71" t="s">
        <v>60</v>
      </c>
    </row>
    <row r="111" spans="1:10" ht="312.5" customHeight="1">
      <c r="A111" s="80" t="s">
        <v>73</v>
      </c>
      <c r="B111" s="81"/>
      <c r="C111" s="81"/>
      <c r="D111" s="81"/>
      <c r="E111" s="81"/>
      <c r="F111" s="81"/>
      <c r="G111" s="81"/>
      <c r="H111" s="81"/>
      <c r="I111" s="81"/>
      <c r="J111" s="82"/>
    </row>
  </sheetData>
  <mergeCells count="13">
    <mergeCell ref="A17:J17"/>
    <mergeCell ref="A1:J1"/>
    <mergeCell ref="A6:J6"/>
    <mergeCell ref="A4:J4"/>
    <mergeCell ref="A10:J10"/>
    <mergeCell ref="A13:J13"/>
    <mergeCell ref="A42:J42"/>
    <mergeCell ref="A69:J69"/>
    <mergeCell ref="A73:J73"/>
    <mergeCell ref="A111:J111"/>
    <mergeCell ref="A20:J20"/>
    <mergeCell ref="A24:J24"/>
    <mergeCell ref="A108:J10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F363A-8D79-4D75-8BE4-31C2E4F9449B}">
  <sheetPr>
    <tabColor theme="4" tint="-0.249977111117893"/>
  </sheetPr>
  <dimension ref="B1:M25"/>
  <sheetViews>
    <sheetView showGridLines="0" zoomScale="80" zoomScaleNormal="80" workbookViewId="0">
      <selection activeCell="C6" sqref="C6"/>
    </sheetView>
  </sheetViews>
  <sheetFormatPr defaultColWidth="9" defaultRowHeight="15" customHeight="1"/>
  <cols>
    <col min="1" max="1" width="1" style="6" customWidth="1"/>
    <col min="2" max="2" width="19.75" style="6" customWidth="1"/>
    <col min="3" max="12" width="13.58203125" style="6" customWidth="1"/>
    <col min="13" max="16384" width="9" style="6"/>
  </cols>
  <sheetData>
    <row r="1" spans="2:13" ht="5.25" customHeight="1"/>
    <row r="2" spans="2:13" ht="15" customHeight="1">
      <c r="B2" s="41" t="s">
        <v>17</v>
      </c>
      <c r="L2" s="40" t="s">
        <v>18</v>
      </c>
      <c r="M2" s="37"/>
    </row>
    <row r="3" spans="2:13" s="34" customFormat="1" ht="26">
      <c r="B3" s="38" t="s">
        <v>8</v>
      </c>
      <c r="C3" s="39">
        <v>1</v>
      </c>
      <c r="D3" s="39">
        <v>2</v>
      </c>
      <c r="E3" s="39">
        <v>3</v>
      </c>
      <c r="F3" s="39">
        <v>4</v>
      </c>
      <c r="G3" s="39">
        <v>5</v>
      </c>
      <c r="H3" s="39">
        <v>6</v>
      </c>
      <c r="I3" s="39">
        <v>7</v>
      </c>
      <c r="J3" s="39">
        <v>8</v>
      </c>
      <c r="K3" s="39">
        <v>9</v>
      </c>
      <c r="L3" s="39">
        <v>10</v>
      </c>
    </row>
    <row r="4" spans="2:13" ht="15" customHeight="1">
      <c r="B4" s="39">
        <v>2014</v>
      </c>
      <c r="C4" s="7">
        <v>1540580</v>
      </c>
      <c r="D4" s="7">
        <v>3269160</v>
      </c>
      <c r="E4" s="7">
        <v>4479630</v>
      </c>
      <c r="F4" s="7">
        <v>5281670</v>
      </c>
      <c r="G4" s="7">
        <v>5744710</v>
      </c>
      <c r="H4" s="7">
        <v>5994280</v>
      </c>
      <c r="I4" s="7">
        <v>6135730</v>
      </c>
      <c r="J4" s="7">
        <v>6196160</v>
      </c>
      <c r="K4" s="7">
        <v>6219560</v>
      </c>
      <c r="L4" s="7">
        <v>6219560</v>
      </c>
    </row>
    <row r="5" spans="2:13" ht="15" customHeight="1">
      <c r="B5" s="39">
        <f>B4+1</f>
        <v>2015</v>
      </c>
      <c r="C5" s="7">
        <v>1738560</v>
      </c>
      <c r="D5" s="7">
        <v>3576520</v>
      </c>
      <c r="E5" s="7">
        <v>4883060</v>
      </c>
      <c r="F5" s="7">
        <v>5693710</v>
      </c>
      <c r="G5" s="7">
        <v>6246550</v>
      </c>
      <c r="H5" s="7">
        <v>6489880</v>
      </c>
      <c r="I5" s="7">
        <v>6622680</v>
      </c>
      <c r="J5" s="7">
        <v>6689590</v>
      </c>
      <c r="K5" s="7">
        <v>6744410</v>
      </c>
      <c r="L5" s="8"/>
    </row>
    <row r="6" spans="2:13" ht="15" customHeight="1">
      <c r="B6" s="39">
        <f t="shared" ref="B6:B13" si="0">B5+1</f>
        <v>2016</v>
      </c>
      <c r="C6" s="7">
        <v>1818880</v>
      </c>
      <c r="D6" s="7">
        <v>3913310</v>
      </c>
      <c r="E6" s="7">
        <v>5271290</v>
      </c>
      <c r="F6" s="7">
        <v>6167930</v>
      </c>
      <c r="G6" s="7">
        <v>6674260</v>
      </c>
      <c r="H6" s="7">
        <v>6982770</v>
      </c>
      <c r="I6" s="7">
        <v>7129170</v>
      </c>
      <c r="J6" s="7">
        <v>7183960</v>
      </c>
      <c r="K6" s="8"/>
      <c r="L6" s="9"/>
    </row>
    <row r="7" spans="2:13" ht="15" customHeight="1">
      <c r="B7" s="39">
        <f t="shared" si="0"/>
        <v>2017</v>
      </c>
      <c r="C7" s="7">
        <v>1795200</v>
      </c>
      <c r="D7" s="7">
        <v>3819930</v>
      </c>
      <c r="E7" s="7">
        <v>5223240</v>
      </c>
      <c r="F7" s="7">
        <v>6133520</v>
      </c>
      <c r="G7" s="7">
        <v>6724720</v>
      </c>
      <c r="H7" s="7">
        <v>6983350</v>
      </c>
      <c r="I7" s="7">
        <v>7117620</v>
      </c>
      <c r="J7" s="8"/>
      <c r="K7" s="9"/>
      <c r="L7" s="9"/>
    </row>
    <row r="8" spans="2:13" ht="15" customHeight="1">
      <c r="B8" s="39">
        <f t="shared" si="0"/>
        <v>2018</v>
      </c>
      <c r="C8" s="7">
        <v>1810660</v>
      </c>
      <c r="D8" s="7">
        <v>4039570</v>
      </c>
      <c r="E8" s="7">
        <v>5483910</v>
      </c>
      <c r="F8" s="7">
        <v>6482740</v>
      </c>
      <c r="G8" s="7">
        <v>7065590</v>
      </c>
      <c r="H8" s="7">
        <v>7310330</v>
      </c>
      <c r="I8" s="8"/>
      <c r="J8" s="9"/>
      <c r="K8" s="9"/>
      <c r="L8" s="9"/>
    </row>
    <row r="9" spans="2:13" ht="15" customHeight="1">
      <c r="B9" s="39">
        <f t="shared" si="0"/>
        <v>2019</v>
      </c>
      <c r="C9" s="7">
        <v>954360</v>
      </c>
      <c r="D9" s="7">
        <v>1203240</v>
      </c>
      <c r="E9" s="7">
        <v>1461850</v>
      </c>
      <c r="F9" s="7">
        <v>1876710</v>
      </c>
      <c r="G9" s="7">
        <v>2320390</v>
      </c>
      <c r="H9" s="8"/>
      <c r="I9" s="9"/>
      <c r="J9" s="9"/>
      <c r="K9" s="9"/>
      <c r="L9" s="9"/>
    </row>
    <row r="10" spans="2:13" ht="15" customHeight="1">
      <c r="B10" s="39">
        <f t="shared" si="0"/>
        <v>2020</v>
      </c>
      <c r="C10" s="7">
        <v>1192310</v>
      </c>
      <c r="D10" s="7">
        <v>1906570</v>
      </c>
      <c r="E10" s="10">
        <v>2621380</v>
      </c>
      <c r="F10" s="7">
        <v>3680950</v>
      </c>
      <c r="G10" s="8"/>
      <c r="H10" s="9"/>
      <c r="I10" s="9"/>
      <c r="J10" s="9"/>
      <c r="K10" s="9"/>
      <c r="L10" s="9"/>
    </row>
    <row r="11" spans="2:13" ht="15" customHeight="1">
      <c r="B11" s="39">
        <f t="shared" si="0"/>
        <v>2021</v>
      </c>
      <c r="C11" s="7">
        <v>2588390</v>
      </c>
      <c r="D11" s="7">
        <v>5119370</v>
      </c>
      <c r="E11" s="10">
        <v>6751660</v>
      </c>
      <c r="F11" s="8"/>
      <c r="G11" s="9"/>
      <c r="H11" s="9"/>
      <c r="I11" s="9"/>
      <c r="J11" s="9"/>
      <c r="K11" s="9"/>
      <c r="L11" s="9"/>
    </row>
    <row r="12" spans="2:13" ht="15" customHeight="1">
      <c r="B12" s="39">
        <f t="shared" si="0"/>
        <v>2022</v>
      </c>
      <c r="C12" s="7">
        <v>2715650</v>
      </c>
      <c r="D12" s="7">
        <v>5101910</v>
      </c>
      <c r="E12" s="8"/>
      <c r="F12" s="9"/>
      <c r="G12" s="9"/>
      <c r="H12" s="9"/>
      <c r="I12" s="9"/>
      <c r="J12" s="9"/>
      <c r="K12" s="9"/>
      <c r="L12" s="9"/>
    </row>
    <row r="13" spans="2:13" ht="15" customHeight="1">
      <c r="B13" s="39">
        <f t="shared" si="0"/>
        <v>2023</v>
      </c>
      <c r="C13" s="7">
        <v>2723420</v>
      </c>
      <c r="D13" s="8"/>
      <c r="E13" s="9"/>
      <c r="F13" s="9"/>
      <c r="G13" s="9"/>
      <c r="H13" s="9"/>
      <c r="I13" s="9"/>
      <c r="J13" s="9"/>
      <c r="K13" s="9"/>
      <c r="L13" s="9"/>
    </row>
    <row r="15" spans="2:13" ht="26">
      <c r="B15" s="39" t="s">
        <v>9</v>
      </c>
      <c r="C15" s="38" t="s">
        <v>16</v>
      </c>
      <c r="H15" s="35"/>
    </row>
    <row r="16" spans="2:13" ht="15" customHeight="1">
      <c r="B16" s="39">
        <v>2014</v>
      </c>
      <c r="C16" s="13">
        <v>0</v>
      </c>
      <c r="H16" s="35"/>
    </row>
    <row r="17" spans="2:8" ht="13">
      <c r="B17" s="39">
        <f>B16+1</f>
        <v>2015</v>
      </c>
      <c r="C17" s="13">
        <v>6490</v>
      </c>
      <c r="H17" s="36"/>
    </row>
    <row r="18" spans="2:8" ht="15" customHeight="1">
      <c r="B18" s="39">
        <f t="shared" ref="B18:B25" si="1">B17+1</f>
        <v>2016</v>
      </c>
      <c r="C18" s="13">
        <v>23860</v>
      </c>
      <c r="H18" s="37"/>
    </row>
    <row r="19" spans="2:8" ht="15" customHeight="1">
      <c r="B19" s="39">
        <f t="shared" si="1"/>
        <v>2017</v>
      </c>
      <c r="C19" s="13">
        <v>68630</v>
      </c>
      <c r="H19" s="37"/>
    </row>
    <row r="20" spans="2:8" ht="15" customHeight="1">
      <c r="B20" s="39">
        <f t="shared" si="1"/>
        <v>2018</v>
      </c>
      <c r="C20" s="13">
        <v>135950</v>
      </c>
      <c r="H20" s="37"/>
    </row>
    <row r="21" spans="2:8" ht="15" customHeight="1">
      <c r="B21" s="39">
        <f t="shared" si="1"/>
        <v>2019</v>
      </c>
      <c r="C21" s="13">
        <v>58009.75</v>
      </c>
      <c r="H21" s="37"/>
    </row>
    <row r="22" spans="2:8" ht="15" customHeight="1">
      <c r="B22" s="39">
        <f t="shared" si="1"/>
        <v>2020</v>
      </c>
      <c r="C22" s="13">
        <v>55214.249999999534</v>
      </c>
      <c r="H22" s="37"/>
    </row>
    <row r="23" spans="2:8" ht="15" customHeight="1">
      <c r="B23" s="39">
        <f t="shared" si="1"/>
        <v>2021</v>
      </c>
      <c r="C23" s="13">
        <v>1104390</v>
      </c>
      <c r="H23" s="37"/>
    </row>
    <row r="24" spans="2:8" ht="15" customHeight="1">
      <c r="B24" s="39">
        <f t="shared" si="1"/>
        <v>2022</v>
      </c>
      <c r="C24" s="13">
        <v>1503240</v>
      </c>
      <c r="H24" s="37"/>
    </row>
    <row r="25" spans="2:8" ht="15" customHeight="1">
      <c r="B25" s="39">
        <f t="shared" si="1"/>
        <v>2023</v>
      </c>
      <c r="C25" s="13">
        <v>2995762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F1052-7805-46DD-B283-FA7FD2036741}">
  <sheetPr>
    <tabColor theme="4" tint="-0.249977111117893"/>
  </sheetPr>
  <dimension ref="A1:R45"/>
  <sheetViews>
    <sheetView showGridLines="0" zoomScale="90" zoomScaleNormal="90" workbookViewId="0">
      <selection activeCell="C8" sqref="C8"/>
    </sheetView>
  </sheetViews>
  <sheetFormatPr defaultColWidth="12.58203125" defaultRowHeight="15" customHeight="1"/>
  <cols>
    <col min="1" max="1" width="1" style="6" customWidth="1"/>
    <col min="2" max="2" width="9.08203125" style="6" bestFit="1" customWidth="1"/>
    <col min="3" max="16384" width="12.58203125" style="6"/>
  </cols>
  <sheetData>
    <row r="1" spans="1:12" ht="5.25" customHeight="1"/>
    <row r="2" spans="1:12" ht="15" customHeight="1">
      <c r="B2" s="5" t="s">
        <v>38</v>
      </c>
      <c r="I2" s="37"/>
    </row>
    <row r="3" spans="1:12" ht="5.25" customHeight="1">
      <c r="A3" s="34"/>
    </row>
    <row r="4" spans="1:12" ht="15" customHeight="1">
      <c r="B4" s="41" t="s">
        <v>6</v>
      </c>
    </row>
    <row r="5" spans="1:12" ht="15" customHeight="1">
      <c r="A5" s="34"/>
      <c r="B5" s="39" t="s">
        <v>10</v>
      </c>
      <c r="C5" s="39">
        <v>1</v>
      </c>
      <c r="D5" s="39">
        <v>2</v>
      </c>
      <c r="E5" s="39">
        <v>3</v>
      </c>
      <c r="F5" s="39">
        <v>4</v>
      </c>
      <c r="G5" s="39">
        <v>5</v>
      </c>
      <c r="H5" s="39">
        <v>6</v>
      </c>
      <c r="I5" s="39">
        <v>7</v>
      </c>
      <c r="J5" s="39">
        <v>8</v>
      </c>
      <c r="K5" s="39">
        <v>9</v>
      </c>
      <c r="L5" s="39">
        <v>10</v>
      </c>
    </row>
    <row r="6" spans="1:12" ht="15" customHeight="1">
      <c r="B6" s="39">
        <v>2014</v>
      </c>
      <c r="C6" s="16">
        <f>Data!C4</f>
        <v>1540580</v>
      </c>
      <c r="D6" s="16">
        <f>Data!D4</f>
        <v>3269160</v>
      </c>
      <c r="E6" s="16">
        <f>Data!E4</f>
        <v>4479630</v>
      </c>
      <c r="F6" s="16">
        <f>Data!F4</f>
        <v>5281670</v>
      </c>
      <c r="G6" s="16">
        <f>Data!G4</f>
        <v>5744710</v>
      </c>
      <c r="H6" s="16">
        <f>Data!H4</f>
        <v>5994280</v>
      </c>
      <c r="I6" s="16">
        <f>Data!I4</f>
        <v>6135730</v>
      </c>
      <c r="J6" s="16">
        <f>Data!J4</f>
        <v>6196160</v>
      </c>
      <c r="K6" s="16">
        <f>Data!K4</f>
        <v>6219560</v>
      </c>
      <c r="L6" s="16">
        <f>Data!L4</f>
        <v>6219560</v>
      </c>
    </row>
    <row r="7" spans="1:12" ht="15" customHeight="1">
      <c r="B7" s="42">
        <f t="shared" ref="B7:B15" si="0">B6+1</f>
        <v>2015</v>
      </c>
      <c r="C7" s="16">
        <f>Data!C5</f>
        <v>1738560</v>
      </c>
      <c r="D7" s="16">
        <f>Data!D5</f>
        <v>3576520</v>
      </c>
      <c r="E7" s="16">
        <f>Data!E5</f>
        <v>4883060</v>
      </c>
      <c r="F7" s="16">
        <f>Data!F5</f>
        <v>5693710</v>
      </c>
      <c r="G7" s="16">
        <f>Data!G5</f>
        <v>6246550</v>
      </c>
      <c r="H7" s="16">
        <f>Data!H5</f>
        <v>6489880</v>
      </c>
      <c r="I7" s="16">
        <f>Data!I5</f>
        <v>6622680</v>
      </c>
      <c r="J7" s="16">
        <f>Data!J5</f>
        <v>6689590</v>
      </c>
      <c r="K7" s="16">
        <f>Data!K5</f>
        <v>6744410</v>
      </c>
      <c r="L7" s="17"/>
    </row>
    <row r="8" spans="1:12" ht="15" customHeight="1">
      <c r="B8" s="39">
        <f t="shared" si="0"/>
        <v>2016</v>
      </c>
      <c r="C8" s="16">
        <f>Data!C6</f>
        <v>1818880</v>
      </c>
      <c r="D8" s="16">
        <f>Data!D6</f>
        <v>3913310</v>
      </c>
      <c r="E8" s="16">
        <f>Data!E6</f>
        <v>5271290</v>
      </c>
      <c r="F8" s="16">
        <f>Data!F6</f>
        <v>6167930</v>
      </c>
      <c r="G8" s="16">
        <f>Data!G6</f>
        <v>6674260</v>
      </c>
      <c r="H8" s="16">
        <f>Data!H6</f>
        <v>6982770</v>
      </c>
      <c r="I8" s="16">
        <f>Data!I6</f>
        <v>7129170</v>
      </c>
      <c r="J8" s="16">
        <f>Data!J6</f>
        <v>7183960</v>
      </c>
      <c r="K8" s="17"/>
      <c r="L8" s="17"/>
    </row>
    <row r="9" spans="1:12" ht="15" customHeight="1">
      <c r="B9" s="39">
        <f t="shared" si="0"/>
        <v>2017</v>
      </c>
      <c r="C9" s="16">
        <f>Data!C7</f>
        <v>1795200</v>
      </c>
      <c r="D9" s="16">
        <f>Data!D7</f>
        <v>3819930</v>
      </c>
      <c r="E9" s="16">
        <f>Data!E7</f>
        <v>5223240</v>
      </c>
      <c r="F9" s="16">
        <f>Data!F7</f>
        <v>6133520</v>
      </c>
      <c r="G9" s="16">
        <f>Data!G7</f>
        <v>6724720</v>
      </c>
      <c r="H9" s="16">
        <f>Data!H7</f>
        <v>6983350</v>
      </c>
      <c r="I9" s="16">
        <f>Data!I7</f>
        <v>7117620</v>
      </c>
      <c r="J9" s="17"/>
      <c r="K9" s="17"/>
      <c r="L9" s="37"/>
    </row>
    <row r="10" spans="1:12" ht="15" customHeight="1">
      <c r="B10" s="39">
        <f t="shared" si="0"/>
        <v>2018</v>
      </c>
      <c r="C10" s="16">
        <f>Data!C8</f>
        <v>1810660</v>
      </c>
      <c r="D10" s="16">
        <f>Data!D8</f>
        <v>4039570</v>
      </c>
      <c r="E10" s="16">
        <f>Data!E8</f>
        <v>5483910</v>
      </c>
      <c r="F10" s="16">
        <f>Data!F8</f>
        <v>6482740</v>
      </c>
      <c r="G10" s="16">
        <f>Data!G8</f>
        <v>7065590</v>
      </c>
      <c r="H10" s="16">
        <f>Data!H8</f>
        <v>7310330</v>
      </c>
      <c r="I10" s="17"/>
      <c r="J10" s="17"/>
      <c r="K10" s="17"/>
      <c r="L10" s="17"/>
    </row>
    <row r="11" spans="1:12" ht="15" customHeight="1">
      <c r="B11" s="39">
        <f t="shared" si="0"/>
        <v>2019</v>
      </c>
      <c r="C11" s="16">
        <f>Data!C9</f>
        <v>954360</v>
      </c>
      <c r="D11" s="16">
        <f>Data!D9</f>
        <v>1203240</v>
      </c>
      <c r="E11" s="16">
        <f>Data!E9</f>
        <v>1461850</v>
      </c>
      <c r="F11" s="16">
        <f>Data!F9</f>
        <v>1876710</v>
      </c>
      <c r="G11" s="16">
        <f>Data!G9</f>
        <v>2320390</v>
      </c>
      <c r="H11" s="17"/>
      <c r="I11" s="17"/>
      <c r="J11" s="17"/>
      <c r="K11" s="17"/>
      <c r="L11" s="35"/>
    </row>
    <row r="12" spans="1:12" ht="15" customHeight="1">
      <c r="B12" s="43">
        <f t="shared" si="0"/>
        <v>2020</v>
      </c>
      <c r="C12" s="16">
        <f>Data!C10</f>
        <v>1192310</v>
      </c>
      <c r="D12" s="16">
        <f>Data!D10</f>
        <v>1906570</v>
      </c>
      <c r="E12" s="16">
        <f>Data!E10</f>
        <v>2621380</v>
      </c>
      <c r="F12" s="16">
        <f>Data!F10</f>
        <v>3680950</v>
      </c>
      <c r="G12" s="20"/>
      <c r="H12" s="17"/>
      <c r="I12" s="17"/>
      <c r="J12" s="17"/>
      <c r="K12" s="17"/>
      <c r="L12" s="35"/>
    </row>
    <row r="13" spans="1:12" ht="15" customHeight="1">
      <c r="B13" s="39">
        <f t="shared" si="0"/>
        <v>2021</v>
      </c>
      <c r="C13" s="16">
        <f>Data!C11</f>
        <v>2588390</v>
      </c>
      <c r="D13" s="16">
        <f>Data!D11</f>
        <v>5119370</v>
      </c>
      <c r="E13" s="16">
        <f>Data!E11</f>
        <v>6751660</v>
      </c>
      <c r="F13" s="17"/>
      <c r="G13" s="17"/>
      <c r="H13" s="17"/>
      <c r="I13" s="17"/>
      <c r="J13" s="17"/>
      <c r="K13" s="17"/>
      <c r="L13" s="44"/>
    </row>
    <row r="14" spans="1:12" ht="15" customHeight="1">
      <c r="B14" s="39">
        <f t="shared" si="0"/>
        <v>2022</v>
      </c>
      <c r="C14" s="16">
        <f>Data!C12</f>
        <v>2715650</v>
      </c>
      <c r="D14" s="16">
        <f>Data!D12</f>
        <v>5101910</v>
      </c>
      <c r="E14" s="17"/>
      <c r="F14" s="17"/>
      <c r="G14" s="17"/>
      <c r="H14" s="17"/>
      <c r="I14" s="17"/>
      <c r="J14" s="17"/>
      <c r="K14" s="17"/>
      <c r="L14" s="17"/>
    </row>
    <row r="15" spans="1:12" ht="15" customHeight="1">
      <c r="B15" s="39">
        <f t="shared" si="0"/>
        <v>2023</v>
      </c>
      <c r="C15" s="16">
        <f>Data!C13</f>
        <v>2723420</v>
      </c>
      <c r="D15" s="17"/>
      <c r="E15" s="17"/>
      <c r="F15" s="17"/>
      <c r="G15" s="17"/>
      <c r="H15" s="17"/>
      <c r="I15" s="17"/>
      <c r="J15" s="17"/>
      <c r="K15" s="17"/>
      <c r="L15" s="17"/>
    </row>
    <row r="16" spans="1:12" ht="15" customHeight="1">
      <c r="C16" s="17"/>
      <c r="D16" s="17"/>
      <c r="E16" s="17"/>
      <c r="F16" s="17"/>
      <c r="G16" s="17"/>
      <c r="H16" s="17"/>
      <c r="I16" s="17"/>
      <c r="J16" s="17"/>
      <c r="K16" s="17"/>
      <c r="L16" s="17"/>
    </row>
    <row r="17" spans="2:18" ht="15" customHeight="1">
      <c r="B17" s="47" t="s">
        <v>23</v>
      </c>
      <c r="C17" s="26"/>
      <c r="D17" s="48">
        <f>SUM(D10:D14)/SUM(C10:C14)</f>
        <v>1.8756037173765869</v>
      </c>
      <c r="E17" s="48">
        <f>SUM(E9:E13)/SUM(D9:D13)</f>
        <v>1.3389563345159454</v>
      </c>
      <c r="F17" s="48">
        <f>SUM(F8:F12)/SUM(E8:E12)</f>
        <v>1.2133511317851404</v>
      </c>
      <c r="G17" s="48">
        <f>SUM(G7:G11)/SUM(F7:F11)</f>
        <v>1.1015723624823133</v>
      </c>
      <c r="H17" s="48">
        <f>SUM(H6:H10)/SUM(G6:G10)</f>
        <v>1.0402017141450395</v>
      </c>
      <c r="I17" s="48">
        <f>SUM(I6:I9)/SUM(H6:H9)</f>
        <v>1.0209797401010499</v>
      </c>
      <c r="J17" s="48">
        <f>SUM(J6:J8)/SUM(I6:I8)</f>
        <v>1.0091579769886532</v>
      </c>
      <c r="K17" s="48">
        <f>SUM(K6:K7)/SUM(J6:J7)</f>
        <v>1.0060702714238596</v>
      </c>
      <c r="L17" s="48">
        <f>L6/K6</f>
        <v>1</v>
      </c>
      <c r="M17" s="45"/>
    </row>
    <row r="18" spans="2:18" ht="15" customHeight="1">
      <c r="M18" s="37"/>
    </row>
    <row r="19" spans="2:18" ht="15" customHeight="1">
      <c r="B19" s="41" t="s">
        <v>7</v>
      </c>
      <c r="L19" s="37"/>
    </row>
    <row r="20" spans="2:18" ht="13">
      <c r="B20" s="39" t="s">
        <v>11</v>
      </c>
      <c r="C20" s="39">
        <v>1</v>
      </c>
      <c r="D20" s="39">
        <v>2</v>
      </c>
      <c r="E20" s="39">
        <v>3</v>
      </c>
      <c r="F20" s="39">
        <v>4</v>
      </c>
      <c r="G20" s="39">
        <v>5</v>
      </c>
      <c r="H20" s="39">
        <v>6</v>
      </c>
      <c r="I20" s="39">
        <v>7</v>
      </c>
      <c r="J20" s="39">
        <v>8</v>
      </c>
      <c r="K20" s="39">
        <v>9</v>
      </c>
      <c r="L20" s="39">
        <v>10</v>
      </c>
      <c r="M20" s="39" t="s">
        <v>0</v>
      </c>
      <c r="N20" s="39" t="s">
        <v>1</v>
      </c>
      <c r="O20" s="39" t="s">
        <v>2</v>
      </c>
      <c r="P20" s="39" t="s">
        <v>12</v>
      </c>
      <c r="Q20" s="39" t="s">
        <v>30</v>
      </c>
    </row>
    <row r="21" spans="2:18" ht="15" customHeight="1">
      <c r="B21" s="39">
        <v>2014</v>
      </c>
      <c r="C21" s="16">
        <f t="shared" ref="C21:L21" si="1">C6</f>
        <v>1540580</v>
      </c>
      <c r="D21" s="16">
        <f t="shared" si="1"/>
        <v>3269160</v>
      </c>
      <c r="E21" s="16">
        <f t="shared" si="1"/>
        <v>4479630</v>
      </c>
      <c r="F21" s="16">
        <f t="shared" si="1"/>
        <v>5281670</v>
      </c>
      <c r="G21" s="16">
        <f t="shared" si="1"/>
        <v>5744710</v>
      </c>
      <c r="H21" s="16">
        <f t="shared" si="1"/>
        <v>5994280</v>
      </c>
      <c r="I21" s="16">
        <f t="shared" si="1"/>
        <v>6135730</v>
      </c>
      <c r="J21" s="16">
        <f t="shared" si="1"/>
        <v>6196160</v>
      </c>
      <c r="K21" s="16">
        <f t="shared" si="1"/>
        <v>6219560</v>
      </c>
      <c r="L21" s="16">
        <f t="shared" si="1"/>
        <v>6219560</v>
      </c>
      <c r="M21" s="13">
        <f t="shared" ref="M21:M29" si="2">L21</f>
        <v>6219560</v>
      </c>
      <c r="N21" s="13">
        <f ca="1">OFFSET(L21,0,$B$21-B21)</f>
        <v>6219560</v>
      </c>
      <c r="O21" s="33">
        <f t="shared" ref="O21:O30" ca="1" si="3">M21-N21</f>
        <v>0</v>
      </c>
      <c r="P21" s="4"/>
      <c r="Q21" s="13">
        <f ca="1">OFFSET(L21,0,$B$21-B21+1)-N21</f>
        <v>0</v>
      </c>
    </row>
    <row r="22" spans="2:18" ht="15" customHeight="1">
      <c r="B22" s="39">
        <f>B21+1</f>
        <v>2015</v>
      </c>
      <c r="C22" s="16">
        <f t="shared" ref="C22:K22" si="4">C7</f>
        <v>1738560</v>
      </c>
      <c r="D22" s="16">
        <f t="shared" si="4"/>
        <v>3576520</v>
      </c>
      <c r="E22" s="16">
        <f t="shared" si="4"/>
        <v>4883060</v>
      </c>
      <c r="F22" s="16">
        <f t="shared" si="4"/>
        <v>5693710</v>
      </c>
      <c r="G22" s="16">
        <f t="shared" si="4"/>
        <v>6246550</v>
      </c>
      <c r="H22" s="16">
        <f t="shared" si="4"/>
        <v>6489880</v>
      </c>
      <c r="I22" s="16">
        <f t="shared" si="4"/>
        <v>6622680</v>
      </c>
      <c r="J22" s="16">
        <f t="shared" si="4"/>
        <v>6689590</v>
      </c>
      <c r="K22" s="16">
        <f t="shared" si="4"/>
        <v>6744410</v>
      </c>
      <c r="L22" s="22">
        <f t="shared" ref="L22:L30" si="5">K22*L$17</f>
        <v>6744410</v>
      </c>
      <c r="M22" s="13">
        <f t="shared" si="2"/>
        <v>6744410</v>
      </c>
      <c r="N22" s="13">
        <f ca="1">OFFSET(L22,0,$B$21-B22)</f>
        <v>6744410</v>
      </c>
      <c r="O22" s="33">
        <f t="shared" ca="1" si="3"/>
        <v>0</v>
      </c>
      <c r="P22" s="4" t="b">
        <f ca="1">O22&gt;=O21</f>
        <v>1</v>
      </c>
      <c r="Q22" s="13">
        <f t="shared" ref="Q22:Q30" ca="1" si="6">OFFSET(L22,0,$B$21-B22+1)-N22</f>
        <v>0</v>
      </c>
    </row>
    <row r="23" spans="2:18" ht="15" customHeight="1">
      <c r="B23" s="39">
        <f t="shared" ref="B23:B30" si="7">B22+1</f>
        <v>2016</v>
      </c>
      <c r="C23" s="16">
        <f t="shared" ref="C23:J23" si="8">C8</f>
        <v>1818880</v>
      </c>
      <c r="D23" s="16">
        <f t="shared" si="8"/>
        <v>3913310</v>
      </c>
      <c r="E23" s="16">
        <f t="shared" si="8"/>
        <v>5271290</v>
      </c>
      <c r="F23" s="16">
        <f t="shared" si="8"/>
        <v>6167930</v>
      </c>
      <c r="G23" s="16">
        <f t="shared" si="8"/>
        <v>6674260</v>
      </c>
      <c r="H23" s="16">
        <f t="shared" si="8"/>
        <v>6982770</v>
      </c>
      <c r="I23" s="16">
        <f t="shared" si="8"/>
        <v>7129170</v>
      </c>
      <c r="J23" s="16">
        <f t="shared" si="8"/>
        <v>7183960</v>
      </c>
      <c r="K23" s="22">
        <f t="shared" ref="K23:K30" si="9">J23*K$17</f>
        <v>7227568.5870981505</v>
      </c>
      <c r="L23" s="22">
        <f t="shared" si="5"/>
        <v>7227568.5870981505</v>
      </c>
      <c r="M23" s="13">
        <f t="shared" si="2"/>
        <v>7227568.5870981505</v>
      </c>
      <c r="N23" s="13">
        <f ca="1">OFFSET(L23,0,$B$21-B23)</f>
        <v>7183960</v>
      </c>
      <c r="O23" s="33">
        <f t="shared" ca="1" si="3"/>
        <v>43608.587098150514</v>
      </c>
      <c r="P23" s="4" t="b">
        <f ca="1">O23&gt;=O22</f>
        <v>1</v>
      </c>
      <c r="Q23" s="13">
        <f t="shared" ca="1" si="6"/>
        <v>43608.587098150514</v>
      </c>
    </row>
    <row r="24" spans="2:18" ht="15" customHeight="1">
      <c r="B24" s="39">
        <f t="shared" si="7"/>
        <v>2017</v>
      </c>
      <c r="C24" s="16">
        <f t="shared" ref="C24:I24" si="10">C9</f>
        <v>1795200</v>
      </c>
      <c r="D24" s="16">
        <f t="shared" si="10"/>
        <v>3819930</v>
      </c>
      <c r="E24" s="16">
        <f t="shared" si="10"/>
        <v>5223240</v>
      </c>
      <c r="F24" s="16">
        <f t="shared" si="10"/>
        <v>6133520</v>
      </c>
      <c r="G24" s="16">
        <f t="shared" si="10"/>
        <v>6724720</v>
      </c>
      <c r="H24" s="16">
        <f t="shared" si="10"/>
        <v>6983350</v>
      </c>
      <c r="I24" s="16">
        <f t="shared" si="10"/>
        <v>7117620</v>
      </c>
      <c r="J24" s="22">
        <f>I24*J$17</f>
        <v>7182803.0001739776</v>
      </c>
      <c r="K24" s="22">
        <f t="shared" si="9"/>
        <v>7226404.5639691465</v>
      </c>
      <c r="L24" s="22">
        <f t="shared" si="5"/>
        <v>7226404.5639691465</v>
      </c>
      <c r="M24" s="13">
        <f t="shared" si="2"/>
        <v>7226404.5639691465</v>
      </c>
      <c r="N24" s="13">
        <f ca="1">OFFSET(L24,0,$B$21-B24)</f>
        <v>7117620</v>
      </c>
      <c r="O24" s="33">
        <f ca="1">M24-N24</f>
        <v>108784.56396914646</v>
      </c>
      <c r="P24" s="4" t="b">
        <f t="shared" ref="P24:P30" ca="1" si="11">O24&gt;=O23</f>
        <v>1</v>
      </c>
      <c r="Q24" s="13">
        <f t="shared" ca="1" si="6"/>
        <v>65183.000173977576</v>
      </c>
    </row>
    <row r="25" spans="2:18" ht="15" customHeight="1">
      <c r="B25" s="39">
        <f t="shared" si="7"/>
        <v>2018</v>
      </c>
      <c r="C25" s="16">
        <f t="shared" ref="C25:H25" si="12">C10</f>
        <v>1810660</v>
      </c>
      <c r="D25" s="16">
        <f t="shared" si="12"/>
        <v>4039570</v>
      </c>
      <c r="E25" s="16">
        <f t="shared" si="12"/>
        <v>5483910</v>
      </c>
      <c r="F25" s="16">
        <f t="shared" si="12"/>
        <v>6482740</v>
      </c>
      <c r="G25" s="16">
        <f t="shared" si="12"/>
        <v>7065590</v>
      </c>
      <c r="H25" s="16">
        <f t="shared" si="12"/>
        <v>7310330</v>
      </c>
      <c r="I25" s="22">
        <f>H25*I$17</f>
        <v>7463698.8234529076</v>
      </c>
      <c r="J25" s="22">
        <f t="shared" ref="J25:J30" si="13">I25*J$17</f>
        <v>7532051.2055283273</v>
      </c>
      <c r="K25" s="22">
        <f t="shared" si="9"/>
        <v>7577772.8007242931</v>
      </c>
      <c r="L25" s="22">
        <f t="shared" si="5"/>
        <v>7577772.8007242931</v>
      </c>
      <c r="M25" s="13">
        <f t="shared" si="2"/>
        <v>7577772.8007242931</v>
      </c>
      <c r="N25" s="13">
        <f t="shared" ref="N25:N30" ca="1" si="14">OFFSET(L25,0,$B$21-B25)</f>
        <v>7310330</v>
      </c>
      <c r="O25" s="33">
        <f ca="1">M25-N25</f>
        <v>267442.80072429311</v>
      </c>
      <c r="P25" s="4" t="b">
        <f t="shared" ca="1" si="11"/>
        <v>1</v>
      </c>
      <c r="Q25" s="13">
        <f t="shared" ca="1" si="6"/>
        <v>153368.82345290761</v>
      </c>
    </row>
    <row r="26" spans="2:18" ht="15" customHeight="1">
      <c r="B26" s="39">
        <f t="shared" si="7"/>
        <v>2019</v>
      </c>
      <c r="C26" s="16">
        <f>C11</f>
        <v>954360</v>
      </c>
      <c r="D26" s="16">
        <f t="shared" ref="D26:G26" si="15">D11</f>
        <v>1203240</v>
      </c>
      <c r="E26" s="16">
        <f t="shared" si="15"/>
        <v>1461850</v>
      </c>
      <c r="F26" s="16">
        <f t="shared" si="15"/>
        <v>1876710</v>
      </c>
      <c r="G26" s="16">
        <f t="shared" si="15"/>
        <v>2320390</v>
      </c>
      <c r="H26" s="27">
        <f>G26*H$17</f>
        <v>2413673.6554850084</v>
      </c>
      <c r="I26" s="22">
        <f t="shared" ref="I26:I30" si="16">H26*I$17</f>
        <v>2464311.9014658346</v>
      </c>
      <c r="J26" s="22">
        <f t="shared" si="13"/>
        <v>2486880.0131523227</v>
      </c>
      <c r="K26" s="22">
        <f t="shared" si="9"/>
        <v>2501976.0498307291</v>
      </c>
      <c r="L26" s="22">
        <f t="shared" si="5"/>
        <v>2501976.0498307291</v>
      </c>
      <c r="M26" s="13">
        <f t="shared" si="2"/>
        <v>2501976.0498307291</v>
      </c>
      <c r="N26" s="13">
        <f t="shared" ca="1" si="14"/>
        <v>2320390</v>
      </c>
      <c r="O26" s="33">
        <f ca="1">M26-N26</f>
        <v>181586.04983072914</v>
      </c>
      <c r="P26" s="4" t="b">
        <f t="shared" ca="1" si="11"/>
        <v>0</v>
      </c>
      <c r="Q26" s="13">
        <f t="shared" ca="1" si="6"/>
        <v>93283.655485008378</v>
      </c>
    </row>
    <row r="27" spans="2:18" ht="15" customHeight="1">
      <c r="B27" s="39">
        <f t="shared" si="7"/>
        <v>2020</v>
      </c>
      <c r="C27" s="16">
        <f>C12</f>
        <v>1192310</v>
      </c>
      <c r="D27" s="16">
        <f t="shared" ref="D27:F27" si="17">D12</f>
        <v>1906570</v>
      </c>
      <c r="E27" s="16">
        <f t="shared" si="17"/>
        <v>2621380</v>
      </c>
      <c r="F27" s="16">
        <f t="shared" si="17"/>
        <v>3680950</v>
      </c>
      <c r="G27" s="27">
        <f>F27*G$17</f>
        <v>4054832.7876792708</v>
      </c>
      <c r="H27" s="27">
        <f>G27*H$17</f>
        <v>4217844.0163154863</v>
      </c>
      <c r="I27" s="22">
        <f t="shared" si="16"/>
        <v>4306333.2875645533</v>
      </c>
      <c r="J27" s="22">
        <f t="shared" si="13"/>
        <v>4345770.5887175407</v>
      </c>
      <c r="K27" s="22">
        <f t="shared" si="9"/>
        <v>4372150.5957368826</v>
      </c>
      <c r="L27" s="22">
        <f t="shared" si="5"/>
        <v>4372150.5957368826</v>
      </c>
      <c r="M27" s="13">
        <f t="shared" si="2"/>
        <v>4372150.5957368826</v>
      </c>
      <c r="N27" s="13">
        <f t="shared" ca="1" si="14"/>
        <v>3680950</v>
      </c>
      <c r="O27" s="33">
        <f t="shared" ca="1" si="3"/>
        <v>691200.59573688265</v>
      </c>
      <c r="P27" s="4" t="b">
        <f t="shared" ca="1" si="11"/>
        <v>1</v>
      </c>
      <c r="Q27" s="13">
        <f t="shared" ca="1" si="6"/>
        <v>373882.78767927084</v>
      </c>
    </row>
    <row r="28" spans="2:18" ht="15" customHeight="1">
      <c r="B28" s="39">
        <f t="shared" si="7"/>
        <v>2021</v>
      </c>
      <c r="C28" s="16">
        <f>C13</f>
        <v>2588390</v>
      </c>
      <c r="D28" s="16">
        <f t="shared" ref="D28:E28" si="18">D13</f>
        <v>5119370</v>
      </c>
      <c r="E28" s="16">
        <f t="shared" si="18"/>
        <v>6751660</v>
      </c>
      <c r="F28" s="22">
        <f>E28*F$17</f>
        <v>8192134.3024284616</v>
      </c>
      <c r="G28" s="22">
        <f>F28*G$17</f>
        <v>9024228.7372985184</v>
      </c>
      <c r="H28" s="22">
        <f>G28*H$17</f>
        <v>9387018.2013748437</v>
      </c>
      <c r="I28" s="22">
        <f t="shared" si="16"/>
        <v>9583955.4035635125</v>
      </c>
      <c r="J28" s="22">
        <f t="shared" si="13"/>
        <v>9671725.0466096252</v>
      </c>
      <c r="K28" s="22">
        <f t="shared" si="9"/>
        <v>9730435.0427794866</v>
      </c>
      <c r="L28" s="22">
        <f t="shared" si="5"/>
        <v>9730435.0427794866</v>
      </c>
      <c r="M28" s="13">
        <f t="shared" si="2"/>
        <v>9730435.0427794866</v>
      </c>
      <c r="N28" s="13">
        <f t="shared" ca="1" si="14"/>
        <v>6751660</v>
      </c>
      <c r="O28" s="33">
        <f t="shared" ca="1" si="3"/>
        <v>2978775.0427794866</v>
      </c>
      <c r="P28" s="4" t="b">
        <f t="shared" ca="1" si="11"/>
        <v>1</v>
      </c>
      <c r="Q28" s="13">
        <f t="shared" ca="1" si="6"/>
        <v>1440474.3024284616</v>
      </c>
    </row>
    <row r="29" spans="2:18" ht="15" customHeight="1">
      <c r="B29" s="39">
        <f t="shared" si="7"/>
        <v>2022</v>
      </c>
      <c r="C29" s="16">
        <f>C14</f>
        <v>2715650</v>
      </c>
      <c r="D29" s="16">
        <f>D14</f>
        <v>5101910</v>
      </c>
      <c r="E29" s="22">
        <f>D29*E$17</f>
        <v>6831234.7126302468</v>
      </c>
      <c r="F29" s="22">
        <f>E29*F$17</f>
        <v>8288686.3700598488</v>
      </c>
      <c r="G29" s="22">
        <f>F29*G$17</f>
        <v>9130587.8265417777</v>
      </c>
      <c r="H29" s="22">
        <f>G29*H$17</f>
        <v>9497653.1083205882</v>
      </c>
      <c r="I29" s="22">
        <f t="shared" si="16"/>
        <v>9696911.4021030832</v>
      </c>
      <c r="J29" s="22">
        <f t="shared" si="13"/>
        <v>9785715.4935845509</v>
      </c>
      <c r="K29" s="22">
        <f t="shared" si="9"/>
        <v>9845117.4427072778</v>
      </c>
      <c r="L29" s="22">
        <f t="shared" si="5"/>
        <v>9845117.4427072778</v>
      </c>
      <c r="M29" s="13">
        <f t="shared" si="2"/>
        <v>9845117.4427072778</v>
      </c>
      <c r="N29" s="13">
        <f t="shared" ca="1" si="14"/>
        <v>5101910</v>
      </c>
      <c r="O29" s="33">
        <f t="shared" ca="1" si="3"/>
        <v>4743207.4427072778</v>
      </c>
      <c r="P29" s="4" t="b">
        <f t="shared" ca="1" si="11"/>
        <v>1</v>
      </c>
      <c r="Q29" s="13">
        <f t="shared" ca="1" si="6"/>
        <v>1729324.7126302468</v>
      </c>
    </row>
    <row r="30" spans="2:18" ht="15" customHeight="1">
      <c r="B30" s="39">
        <f t="shared" si="7"/>
        <v>2023</v>
      </c>
      <c r="C30" s="16">
        <f>C15</f>
        <v>2723420</v>
      </c>
      <c r="D30" s="22">
        <f>C30*D$17</f>
        <v>5108056.6759777442</v>
      </c>
      <c r="E30" s="22">
        <f>D30*E$17</f>
        <v>6839464.8433668651</v>
      </c>
      <c r="F30" s="22">
        <f>E30*F$17</f>
        <v>8298672.408503864</v>
      </c>
      <c r="G30" s="22">
        <f>F30*G$17</f>
        <v>9141588.1705023907</v>
      </c>
      <c r="H30" s="22">
        <f>G30*H$17</f>
        <v>9509095.6849646028</v>
      </c>
      <c r="I30" s="22">
        <f t="shared" si="16"/>
        <v>9708594.0410311744</v>
      </c>
      <c r="J30" s="22">
        <f t="shared" si="13"/>
        <v>9797505.1218511127</v>
      </c>
      <c r="K30" s="22">
        <f t="shared" si="9"/>
        <v>9856978.6372174043</v>
      </c>
      <c r="L30" s="22">
        <f t="shared" si="5"/>
        <v>9856978.6372174043</v>
      </c>
      <c r="M30" s="13">
        <f t="shared" ref="M30" si="19">L30</f>
        <v>9856978.6372174043</v>
      </c>
      <c r="N30" s="13">
        <f t="shared" ca="1" si="14"/>
        <v>2723420</v>
      </c>
      <c r="O30" s="33">
        <f t="shared" ca="1" si="3"/>
        <v>7133558.6372174043</v>
      </c>
      <c r="P30" s="4" t="b">
        <f t="shared" ca="1" si="11"/>
        <v>1</v>
      </c>
      <c r="Q30" s="13">
        <f t="shared" ca="1" si="6"/>
        <v>2384636.6759777442</v>
      </c>
    </row>
    <row r="31" spans="2:18" ht="15" customHeight="1">
      <c r="N31" s="4" t="s">
        <v>14</v>
      </c>
      <c r="O31" s="13">
        <f ca="1">SUM(O21:O30)</f>
        <v>16148163.720063372</v>
      </c>
      <c r="P31" s="2"/>
      <c r="Q31" s="3"/>
      <c r="R31" s="1"/>
    </row>
    <row r="32" spans="2:18" ht="15" customHeight="1">
      <c r="P32" s="37"/>
    </row>
    <row r="34" spans="3:12" ht="15" customHeight="1">
      <c r="C34" s="30"/>
      <c r="D34" s="30"/>
      <c r="E34" s="30"/>
      <c r="F34" s="30"/>
      <c r="G34" s="30"/>
      <c r="H34" s="30"/>
      <c r="I34" s="30"/>
      <c r="J34" s="30"/>
      <c r="K34" s="30"/>
      <c r="L34" s="30"/>
    </row>
    <row r="35" spans="3:12" ht="15" customHeight="1">
      <c r="C35" s="30"/>
      <c r="D35" s="30"/>
      <c r="E35" s="30"/>
      <c r="F35" s="30"/>
      <c r="G35" s="30"/>
      <c r="H35" s="30"/>
      <c r="I35" s="30"/>
      <c r="J35" s="30"/>
      <c r="K35" s="30"/>
      <c r="L35" s="30"/>
    </row>
    <row r="36" spans="3:12" ht="15" customHeight="1">
      <c r="C36" s="30"/>
      <c r="D36" s="30"/>
      <c r="E36" s="30"/>
      <c r="F36" s="30"/>
      <c r="G36" s="30"/>
      <c r="H36" s="30"/>
      <c r="I36" s="30"/>
      <c r="J36" s="30"/>
      <c r="K36" s="30"/>
      <c r="L36" s="30"/>
    </row>
    <row r="37" spans="3:12" ht="15" customHeight="1">
      <c r="C37" s="30"/>
      <c r="D37" s="30"/>
      <c r="E37" s="30"/>
      <c r="F37" s="30"/>
      <c r="G37" s="30"/>
      <c r="H37" s="30"/>
      <c r="I37" s="30"/>
      <c r="J37" s="30"/>
      <c r="K37" s="30"/>
      <c r="L37" s="30"/>
    </row>
    <row r="38" spans="3:12" ht="15" customHeight="1">
      <c r="C38" s="30"/>
      <c r="D38" s="30"/>
      <c r="E38" s="30"/>
      <c r="F38" s="30"/>
      <c r="G38" s="30"/>
      <c r="H38" s="30"/>
      <c r="I38" s="30"/>
      <c r="J38" s="30"/>
      <c r="K38" s="30"/>
      <c r="L38" s="30"/>
    </row>
    <row r="39" spans="3:12" ht="15" customHeight="1">
      <c r="C39" s="30"/>
      <c r="D39" s="30"/>
      <c r="E39" s="30"/>
      <c r="F39" s="30"/>
      <c r="G39" s="30"/>
      <c r="H39" s="30"/>
      <c r="I39" s="30"/>
      <c r="J39" s="30"/>
      <c r="K39" s="30"/>
      <c r="L39" s="30"/>
    </row>
    <row r="40" spans="3:12" ht="15" customHeight="1">
      <c r="C40" s="30"/>
      <c r="D40" s="30"/>
      <c r="E40" s="30"/>
      <c r="F40" s="30"/>
      <c r="G40" s="30"/>
      <c r="H40" s="30"/>
      <c r="I40" s="30"/>
      <c r="J40" s="30"/>
      <c r="K40" s="30"/>
      <c r="L40" s="30"/>
    </row>
    <row r="41" spans="3:12" ht="15" customHeight="1">
      <c r="C41" s="30"/>
      <c r="D41" s="30"/>
      <c r="E41" s="30"/>
      <c r="F41" s="30"/>
      <c r="G41" s="30"/>
      <c r="H41" s="30"/>
      <c r="I41" s="30"/>
      <c r="J41" s="30"/>
      <c r="K41" s="30"/>
      <c r="L41" s="30"/>
    </row>
    <row r="42" spans="3:12" ht="15" customHeight="1">
      <c r="C42" s="30"/>
      <c r="D42" s="30"/>
      <c r="E42" s="30"/>
      <c r="F42" s="30"/>
      <c r="G42" s="30"/>
      <c r="H42" s="30"/>
      <c r="I42" s="30"/>
      <c r="J42" s="30"/>
      <c r="K42" s="30"/>
      <c r="L42" s="30"/>
    </row>
    <row r="43" spans="3:12" ht="15" customHeight="1">
      <c r="C43" s="30"/>
      <c r="D43" s="32"/>
      <c r="E43" s="30"/>
      <c r="F43" s="30"/>
      <c r="G43" s="30"/>
      <c r="H43" s="30"/>
      <c r="I43" s="30"/>
      <c r="J43" s="30"/>
      <c r="K43" s="30"/>
      <c r="L43" s="30"/>
    </row>
    <row r="44" spans="3:12" ht="15" customHeight="1">
      <c r="C44" s="30"/>
      <c r="D44" s="30"/>
      <c r="E44" s="30"/>
      <c r="F44" s="30"/>
      <c r="G44" s="30"/>
      <c r="H44" s="30"/>
      <c r="I44" s="30"/>
      <c r="J44" s="30"/>
      <c r="K44" s="30"/>
      <c r="L44" s="30"/>
    </row>
    <row r="45" spans="3:12" ht="15" customHeight="1">
      <c r="C45" s="30"/>
      <c r="D45" s="30"/>
      <c r="E45" s="30"/>
      <c r="F45" s="30"/>
      <c r="G45" s="30"/>
      <c r="H45" s="30"/>
      <c r="I45" s="30"/>
      <c r="J45" s="30"/>
      <c r="K45" s="30"/>
      <c r="L45" s="30"/>
    </row>
  </sheetData>
  <conditionalFormatting sqref="P22:P30">
    <cfRule type="cellIs" dxfId="7" priority="1" operator="equal">
      <formula>FALSE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ECB73-E5BD-43E6-8647-9EE885170EA0}">
  <sheetPr>
    <tabColor rgb="FF92D050"/>
  </sheetPr>
  <dimension ref="A1:R45"/>
  <sheetViews>
    <sheetView showGridLines="0" zoomScale="90" zoomScaleNormal="90" workbookViewId="0">
      <selection activeCell="H17" sqref="H17"/>
    </sheetView>
  </sheetViews>
  <sheetFormatPr defaultColWidth="12.58203125" defaultRowHeight="15" customHeight="1"/>
  <cols>
    <col min="1" max="1" width="1" style="6" customWidth="1"/>
    <col min="2" max="2" width="9.08203125" style="6" bestFit="1" customWidth="1"/>
    <col min="3" max="16384" width="12.58203125" style="6"/>
  </cols>
  <sheetData>
    <row r="1" spans="1:12" ht="5.25" customHeight="1"/>
    <row r="2" spans="1:12" ht="15" customHeight="1">
      <c r="B2" s="5" t="s">
        <v>37</v>
      </c>
      <c r="I2" s="37"/>
    </row>
    <row r="3" spans="1:12" ht="5.25" customHeight="1">
      <c r="A3" s="34"/>
    </row>
    <row r="4" spans="1:12" ht="15" customHeight="1">
      <c r="B4" s="41" t="s">
        <v>19</v>
      </c>
      <c r="D4" s="37"/>
      <c r="E4" s="45"/>
    </row>
    <row r="5" spans="1:12" s="34" customFormat="1" ht="15" customHeight="1">
      <c r="B5" s="39" t="s">
        <v>10</v>
      </c>
      <c r="C5" s="39">
        <v>1</v>
      </c>
      <c r="D5" s="39">
        <v>2</v>
      </c>
      <c r="E5" s="39">
        <v>3</v>
      </c>
      <c r="F5" s="39">
        <v>4</v>
      </c>
      <c r="G5" s="39">
        <v>5</v>
      </c>
      <c r="H5" s="39">
        <v>6</v>
      </c>
      <c r="I5" s="39">
        <v>7</v>
      </c>
      <c r="J5" s="39">
        <v>8</v>
      </c>
      <c r="K5" s="39">
        <v>9</v>
      </c>
      <c r="L5" s="39">
        <v>10</v>
      </c>
    </row>
    <row r="6" spans="1:12" ht="15" customHeight="1">
      <c r="B6" s="39">
        <v>2014</v>
      </c>
      <c r="C6" s="16">
        <f>Data!C4</f>
        <v>1540580</v>
      </c>
      <c r="D6" s="16">
        <f>Data!D4</f>
        <v>3269160</v>
      </c>
      <c r="E6" s="16">
        <f>Data!E4</f>
        <v>4479630</v>
      </c>
      <c r="F6" s="16">
        <f>Data!F4</f>
        <v>5281670</v>
      </c>
      <c r="G6" s="16">
        <f>Data!G4</f>
        <v>5744710</v>
      </c>
      <c r="H6" s="16">
        <f>Data!H4</f>
        <v>5994280</v>
      </c>
      <c r="I6" s="16">
        <f>Data!I4</f>
        <v>6135730</v>
      </c>
      <c r="J6" s="16">
        <f>Data!J4</f>
        <v>6196160</v>
      </c>
      <c r="K6" s="16">
        <f>Data!K4</f>
        <v>6219560</v>
      </c>
      <c r="L6" s="16">
        <f>Data!L4</f>
        <v>6219560</v>
      </c>
    </row>
    <row r="7" spans="1:12" ht="15" customHeight="1">
      <c r="B7" s="42">
        <f>B6+1</f>
        <v>2015</v>
      </c>
      <c r="C7" s="16">
        <f>Data!C5</f>
        <v>1738560</v>
      </c>
      <c r="D7" s="16">
        <f>Data!D5</f>
        <v>3576520</v>
      </c>
      <c r="E7" s="16">
        <f>Data!E5</f>
        <v>4883060</v>
      </c>
      <c r="F7" s="16">
        <f>Data!F5</f>
        <v>5693710</v>
      </c>
      <c r="G7" s="16">
        <f>Data!G5</f>
        <v>6246550</v>
      </c>
      <c r="H7" s="16">
        <v>6489880</v>
      </c>
      <c r="I7" s="16">
        <v>6622680</v>
      </c>
      <c r="J7" s="16">
        <v>6689590</v>
      </c>
      <c r="K7" s="16">
        <v>6744410</v>
      </c>
      <c r="L7" s="17"/>
    </row>
    <row r="8" spans="1:12" ht="15" customHeight="1">
      <c r="B8" s="39">
        <f t="shared" ref="B8:B15" si="0">B7+1</f>
        <v>2016</v>
      </c>
      <c r="C8" s="16">
        <f>Data!C6</f>
        <v>1818880</v>
      </c>
      <c r="D8" s="16">
        <f>Data!D6</f>
        <v>3913310</v>
      </c>
      <c r="E8" s="16">
        <f>Data!E6</f>
        <v>5271290</v>
      </c>
      <c r="F8" s="16">
        <f>Data!F6</f>
        <v>6167930</v>
      </c>
      <c r="G8" s="16">
        <f>Data!G6</f>
        <v>6674260</v>
      </c>
      <c r="H8" s="16">
        <v>6982770</v>
      </c>
      <c r="I8" s="16">
        <v>7129170</v>
      </c>
      <c r="J8" s="16">
        <v>7183960</v>
      </c>
      <c r="K8" s="17"/>
      <c r="L8" s="17"/>
    </row>
    <row r="9" spans="1:12" ht="15" customHeight="1">
      <c r="B9" s="39">
        <f t="shared" si="0"/>
        <v>2017</v>
      </c>
      <c r="C9" s="16">
        <f>Data!C7</f>
        <v>1795200</v>
      </c>
      <c r="D9" s="16">
        <f>Data!D7</f>
        <v>3819930</v>
      </c>
      <c r="E9" s="16">
        <f>Data!E7</f>
        <v>5223240</v>
      </c>
      <c r="F9" s="16">
        <f>Data!F7</f>
        <v>6133520</v>
      </c>
      <c r="G9" s="16">
        <f>Data!G7</f>
        <v>6724720</v>
      </c>
      <c r="H9" s="16">
        <v>6983350</v>
      </c>
      <c r="I9" s="16">
        <v>7117620</v>
      </c>
      <c r="J9" s="17"/>
      <c r="K9" s="17"/>
      <c r="L9" s="17"/>
    </row>
    <row r="10" spans="1:12" ht="15" customHeight="1">
      <c r="B10" s="39">
        <f t="shared" si="0"/>
        <v>2018</v>
      </c>
      <c r="C10" s="16">
        <f>Data!C8</f>
        <v>1810660</v>
      </c>
      <c r="D10" s="16">
        <f>Data!D8</f>
        <v>4039570</v>
      </c>
      <c r="E10" s="16">
        <f>Data!E8</f>
        <v>5483910</v>
      </c>
      <c r="F10" s="16">
        <f>Data!F8</f>
        <v>6482740</v>
      </c>
      <c r="G10" s="16">
        <f>Data!G8</f>
        <v>7065590</v>
      </c>
      <c r="H10" s="16">
        <v>7310330</v>
      </c>
      <c r="I10" s="17"/>
      <c r="J10" s="17"/>
      <c r="K10" s="17"/>
      <c r="L10" s="17"/>
    </row>
    <row r="11" spans="1:12" ht="15" customHeight="1">
      <c r="B11" s="39">
        <f t="shared" si="0"/>
        <v>2019</v>
      </c>
      <c r="C11" s="16">
        <f>Data!C9</f>
        <v>954360</v>
      </c>
      <c r="D11" s="16">
        <f>Data!D9</f>
        <v>1203240</v>
      </c>
      <c r="E11" s="16">
        <f>Data!E9</f>
        <v>1461850</v>
      </c>
      <c r="F11" s="16">
        <f>Data!F9</f>
        <v>1876710</v>
      </c>
      <c r="G11" s="16">
        <f>Data!G9</f>
        <v>2320390</v>
      </c>
      <c r="H11" s="17"/>
      <c r="I11" s="17"/>
      <c r="J11" s="17"/>
      <c r="K11" s="17"/>
      <c r="L11" s="17"/>
    </row>
    <row r="12" spans="1:12" ht="15" customHeight="1">
      <c r="B12" s="43">
        <f t="shared" si="0"/>
        <v>2020</v>
      </c>
      <c r="C12" s="16">
        <f>Data!C10</f>
        <v>1192310</v>
      </c>
      <c r="D12" s="16">
        <f>Data!D10</f>
        <v>1906570</v>
      </c>
      <c r="E12" s="16">
        <f>Data!E10</f>
        <v>2621380</v>
      </c>
      <c r="F12" s="16">
        <f>Data!F10</f>
        <v>3680950</v>
      </c>
      <c r="G12" s="20"/>
      <c r="H12" s="17"/>
      <c r="I12" s="17"/>
      <c r="J12" s="17"/>
      <c r="K12" s="17"/>
      <c r="L12" s="17"/>
    </row>
    <row r="13" spans="1:12" ht="15" customHeight="1">
      <c r="B13" s="39">
        <f t="shared" si="0"/>
        <v>2021</v>
      </c>
      <c r="C13" s="16">
        <f>Data!C11</f>
        <v>2588390</v>
      </c>
      <c r="D13" s="16">
        <f>Data!D11</f>
        <v>5119370</v>
      </c>
      <c r="E13" s="16">
        <f>Data!E11</f>
        <v>6751660</v>
      </c>
      <c r="F13" s="17"/>
      <c r="G13" s="17"/>
      <c r="H13" s="17"/>
      <c r="I13" s="17"/>
      <c r="J13" s="17"/>
      <c r="K13" s="17"/>
      <c r="L13" s="17"/>
    </row>
    <row r="14" spans="1:12" ht="15" customHeight="1">
      <c r="B14" s="39">
        <f t="shared" si="0"/>
        <v>2022</v>
      </c>
      <c r="C14" s="16">
        <f>Data!C12</f>
        <v>2715650</v>
      </c>
      <c r="D14" s="16">
        <f>Data!D12</f>
        <v>5101910</v>
      </c>
      <c r="E14" s="17"/>
      <c r="F14" s="17"/>
      <c r="G14" s="17"/>
      <c r="H14" s="17"/>
      <c r="I14" s="17"/>
      <c r="J14" s="17"/>
      <c r="K14" s="17"/>
      <c r="L14" s="17"/>
    </row>
    <row r="15" spans="1:12" ht="15" customHeight="1">
      <c r="A15" s="5"/>
      <c r="B15" s="39">
        <f t="shared" si="0"/>
        <v>2023</v>
      </c>
      <c r="C15" s="16">
        <f>Data!C13</f>
        <v>2723420</v>
      </c>
      <c r="D15" s="17"/>
      <c r="E15" s="17"/>
      <c r="F15" s="37"/>
      <c r="G15" s="17"/>
      <c r="H15" s="17"/>
      <c r="I15" s="17"/>
      <c r="J15" s="17"/>
      <c r="K15" s="17"/>
      <c r="L15" s="49"/>
    </row>
    <row r="16" spans="1:12" ht="15" customHeight="1">
      <c r="C16" s="17"/>
      <c r="D16" s="17"/>
      <c r="E16" s="17"/>
      <c r="F16" s="17"/>
      <c r="G16" s="17"/>
      <c r="H16" s="17"/>
      <c r="I16" s="17"/>
      <c r="J16" s="17"/>
      <c r="K16" s="17"/>
      <c r="L16" s="17"/>
    </row>
    <row r="17" spans="2:18" ht="15" customHeight="1">
      <c r="B17" s="47" t="s">
        <v>24</v>
      </c>
      <c r="C17" s="26"/>
      <c r="D17" s="48">
        <f>SUM(D12:D14,D9:D10)/SUM(C12:C14,C9:C10)</f>
        <v>1.9785126224855749</v>
      </c>
      <c r="E17" s="48">
        <f>SUM(E12:E13,E8:E10)/SUM(D12:D13,D8:D10)</f>
        <v>1.3485726444577433</v>
      </c>
      <c r="F17" s="48">
        <f>SUM(F7:F10,F12)/SUM(E7:E10,E12)</f>
        <v>1.1991225096751335</v>
      </c>
      <c r="G17" s="48">
        <f>SUM(G6:G10)/SUM(F6:F10)</f>
        <v>1.0906014435020399</v>
      </c>
      <c r="H17" s="48">
        <f>SUM(H6:H10)/SUM(G6:G10)</f>
        <v>1.0402017141450395</v>
      </c>
      <c r="I17" s="48">
        <f>SUM(I6:I9)/SUM(H6:H9)</f>
        <v>1.0209797401010499</v>
      </c>
      <c r="J17" s="48">
        <f>SUM(J6:J8)/SUM(I6:I8)</f>
        <v>1.0091579769886532</v>
      </c>
      <c r="K17" s="48">
        <f>SUM(K6:K7)/SUM(J6:J7)</f>
        <v>1.0060702714238596</v>
      </c>
      <c r="L17" s="48">
        <f>L6/K6</f>
        <v>1</v>
      </c>
      <c r="M17" s="45"/>
    </row>
    <row r="19" spans="2:18" ht="15" customHeight="1">
      <c r="B19" s="41" t="s">
        <v>19</v>
      </c>
      <c r="D19" s="37"/>
      <c r="E19" s="12"/>
      <c r="L19" s="37"/>
    </row>
    <row r="20" spans="2:18" s="34" customFormat="1" ht="26">
      <c r="B20" s="39" t="s">
        <v>10</v>
      </c>
      <c r="C20" s="39">
        <v>1</v>
      </c>
      <c r="D20" s="39">
        <v>2</v>
      </c>
      <c r="E20" s="39">
        <v>3</v>
      </c>
      <c r="F20" s="39">
        <v>4</v>
      </c>
      <c r="G20" s="39">
        <v>5</v>
      </c>
      <c r="H20" s="39">
        <v>6</v>
      </c>
      <c r="I20" s="39">
        <v>7</v>
      </c>
      <c r="J20" s="39">
        <v>8</v>
      </c>
      <c r="K20" s="39">
        <v>9</v>
      </c>
      <c r="L20" s="39">
        <v>10</v>
      </c>
      <c r="M20" s="39" t="s">
        <v>0</v>
      </c>
      <c r="N20" s="39" t="s">
        <v>1</v>
      </c>
      <c r="O20" s="39" t="s">
        <v>2</v>
      </c>
      <c r="P20" s="39" t="s">
        <v>13</v>
      </c>
      <c r="Q20" s="38" t="s">
        <v>30</v>
      </c>
    </row>
    <row r="21" spans="2:18" ht="15" customHeight="1">
      <c r="B21" s="39">
        <v>2014</v>
      </c>
      <c r="C21" s="16">
        <f>C6</f>
        <v>1540580</v>
      </c>
      <c r="D21" s="16">
        <f t="shared" ref="D21:L21" si="1">D6</f>
        <v>3269160</v>
      </c>
      <c r="E21" s="16">
        <f t="shared" si="1"/>
        <v>4479630</v>
      </c>
      <c r="F21" s="16">
        <f t="shared" si="1"/>
        <v>5281670</v>
      </c>
      <c r="G21" s="16">
        <f t="shared" ref="G21:K21" si="2">G6</f>
        <v>5744710</v>
      </c>
      <c r="H21" s="16">
        <f t="shared" si="2"/>
        <v>5994280</v>
      </c>
      <c r="I21" s="16">
        <f t="shared" si="2"/>
        <v>6135730</v>
      </c>
      <c r="J21" s="16">
        <f t="shared" si="2"/>
        <v>6196160</v>
      </c>
      <c r="K21" s="16">
        <f t="shared" si="2"/>
        <v>6219560</v>
      </c>
      <c r="L21" s="16">
        <f t="shared" si="1"/>
        <v>6219560</v>
      </c>
      <c r="M21" s="13">
        <f>L21</f>
        <v>6219560</v>
      </c>
      <c r="N21" s="13">
        <f ca="1">OFFSET(L21,0,$B$21-B21)</f>
        <v>6219560</v>
      </c>
      <c r="O21" s="13">
        <f ca="1">M21-N21</f>
        <v>0</v>
      </c>
      <c r="P21" s="4"/>
      <c r="Q21" s="13">
        <f ca="1">OFFSET(L21,0,$B$21-B21+1)-N21</f>
        <v>0</v>
      </c>
      <c r="R21" s="30"/>
    </row>
    <row r="22" spans="2:18" ht="15" customHeight="1">
      <c r="B22" s="39">
        <f>B21+1</f>
        <v>2015</v>
      </c>
      <c r="C22" s="16">
        <f t="shared" ref="C22:F30" si="3">C7</f>
        <v>1738560</v>
      </c>
      <c r="D22" s="16">
        <f t="shared" si="3"/>
        <v>3576520</v>
      </c>
      <c r="E22" s="16">
        <f t="shared" si="3"/>
        <v>4883060</v>
      </c>
      <c r="F22" s="16">
        <f t="shared" si="3"/>
        <v>5693710</v>
      </c>
      <c r="G22" s="16">
        <f t="shared" ref="G22:K22" si="4">G7</f>
        <v>6246550</v>
      </c>
      <c r="H22" s="16">
        <f t="shared" si="4"/>
        <v>6489880</v>
      </c>
      <c r="I22" s="16">
        <f t="shared" si="4"/>
        <v>6622680</v>
      </c>
      <c r="J22" s="16">
        <f t="shared" si="4"/>
        <v>6689590</v>
      </c>
      <c r="K22" s="16">
        <f t="shared" si="4"/>
        <v>6744410</v>
      </c>
      <c r="L22" s="22">
        <f t="shared" ref="L22:L30" si="5">K22*L$17</f>
        <v>6744410</v>
      </c>
      <c r="M22" s="13">
        <f>L22</f>
        <v>6744410</v>
      </c>
      <c r="N22" s="13">
        <f t="shared" ref="N22:N30" ca="1" si="6">OFFSET(L22,0,$B$21-B22)</f>
        <v>6744410</v>
      </c>
      <c r="O22" s="13">
        <f t="shared" ref="O22:O30" ca="1" si="7">M22-N22</f>
        <v>0</v>
      </c>
      <c r="P22" s="4" t="b">
        <f ca="1">O22&gt;=O21</f>
        <v>1</v>
      </c>
      <c r="Q22" s="13">
        <f t="shared" ref="Q22:Q30" ca="1" si="8">OFFSET(L22,0,$B$21-B22+1)-N22</f>
        <v>0</v>
      </c>
      <c r="R22" s="30"/>
    </row>
    <row r="23" spans="2:18" ht="15" customHeight="1">
      <c r="B23" s="39">
        <f t="shared" ref="B23:B30" si="9">B22+1</f>
        <v>2016</v>
      </c>
      <c r="C23" s="16">
        <f t="shared" si="3"/>
        <v>1818880</v>
      </c>
      <c r="D23" s="16">
        <f t="shared" si="3"/>
        <v>3913310</v>
      </c>
      <c r="E23" s="16">
        <f t="shared" si="3"/>
        <v>5271290</v>
      </c>
      <c r="F23" s="16">
        <f t="shared" si="3"/>
        <v>6167930</v>
      </c>
      <c r="G23" s="16">
        <f t="shared" ref="G23:J23" si="10">G8</f>
        <v>6674260</v>
      </c>
      <c r="H23" s="16">
        <f t="shared" si="10"/>
        <v>6982770</v>
      </c>
      <c r="I23" s="16">
        <f t="shared" si="10"/>
        <v>7129170</v>
      </c>
      <c r="J23" s="16">
        <f t="shared" si="10"/>
        <v>7183960</v>
      </c>
      <c r="K23" s="22">
        <f t="shared" ref="K23:K30" si="11">J23*K$17</f>
        <v>7227568.5870981505</v>
      </c>
      <c r="L23" s="22">
        <f t="shared" si="5"/>
        <v>7227568.5870981505</v>
      </c>
      <c r="M23" s="13">
        <f t="shared" ref="M23:M30" si="12">L23</f>
        <v>7227568.5870981505</v>
      </c>
      <c r="N23" s="13">
        <f t="shared" ca="1" si="6"/>
        <v>7183960</v>
      </c>
      <c r="O23" s="13">
        <f t="shared" ca="1" si="7"/>
        <v>43608.587098150514</v>
      </c>
      <c r="P23" s="4" t="b">
        <f t="shared" ref="P23:P30" ca="1" si="13">O23&gt;=O22</f>
        <v>1</v>
      </c>
      <c r="Q23" s="13">
        <f t="shared" ca="1" si="8"/>
        <v>43608.587098150514</v>
      </c>
      <c r="R23" s="30"/>
    </row>
    <row r="24" spans="2:18" ht="15" customHeight="1">
      <c r="B24" s="39">
        <f t="shared" si="9"/>
        <v>2017</v>
      </c>
      <c r="C24" s="16">
        <f t="shared" si="3"/>
        <v>1795200</v>
      </c>
      <c r="D24" s="16">
        <f t="shared" si="3"/>
        <v>3819930</v>
      </c>
      <c r="E24" s="16">
        <f t="shared" si="3"/>
        <v>5223240</v>
      </c>
      <c r="F24" s="16">
        <f t="shared" si="3"/>
        <v>6133520</v>
      </c>
      <c r="G24" s="16">
        <f t="shared" ref="G24:I24" si="14">G9</f>
        <v>6724720</v>
      </c>
      <c r="H24" s="16">
        <f t="shared" si="14"/>
        <v>6983350</v>
      </c>
      <c r="I24" s="16">
        <f t="shared" si="14"/>
        <v>7117620</v>
      </c>
      <c r="J24" s="22">
        <f t="shared" ref="J24:J30" si="15">I24*J$17</f>
        <v>7182803.0001739776</v>
      </c>
      <c r="K24" s="22">
        <f t="shared" si="11"/>
        <v>7226404.5639691465</v>
      </c>
      <c r="L24" s="22">
        <f t="shared" si="5"/>
        <v>7226404.5639691465</v>
      </c>
      <c r="M24" s="13">
        <f t="shared" si="12"/>
        <v>7226404.5639691465</v>
      </c>
      <c r="N24" s="13">
        <f t="shared" ca="1" si="6"/>
        <v>7117620</v>
      </c>
      <c r="O24" s="13">
        <f t="shared" ca="1" si="7"/>
        <v>108784.56396914646</v>
      </c>
      <c r="P24" s="4" t="b">
        <f t="shared" ca="1" si="13"/>
        <v>1</v>
      </c>
      <c r="Q24" s="13">
        <f t="shared" ca="1" si="8"/>
        <v>65183.000173977576</v>
      </c>
      <c r="R24" s="30"/>
    </row>
    <row r="25" spans="2:18" ht="15" customHeight="1">
      <c r="B25" s="39">
        <f t="shared" si="9"/>
        <v>2018</v>
      </c>
      <c r="C25" s="16">
        <f t="shared" si="3"/>
        <v>1810660</v>
      </c>
      <c r="D25" s="16">
        <f t="shared" si="3"/>
        <v>4039570</v>
      </c>
      <c r="E25" s="16">
        <f t="shared" si="3"/>
        <v>5483910</v>
      </c>
      <c r="F25" s="16">
        <f t="shared" si="3"/>
        <v>6482740</v>
      </c>
      <c r="G25" s="16">
        <f t="shared" ref="G25:H25" si="16">G10</f>
        <v>7065590</v>
      </c>
      <c r="H25" s="16">
        <f t="shared" si="16"/>
        <v>7310330</v>
      </c>
      <c r="I25" s="22">
        <f t="shared" ref="I25:I30" si="17">H25*I$17</f>
        <v>7463698.8234529076</v>
      </c>
      <c r="J25" s="22">
        <f t="shared" si="15"/>
        <v>7532051.2055283273</v>
      </c>
      <c r="K25" s="22">
        <f t="shared" si="11"/>
        <v>7577772.8007242931</v>
      </c>
      <c r="L25" s="22">
        <f t="shared" si="5"/>
        <v>7577772.8007242931</v>
      </c>
      <c r="M25" s="13">
        <f t="shared" si="12"/>
        <v>7577772.8007242931</v>
      </c>
      <c r="N25" s="13">
        <f t="shared" ca="1" si="6"/>
        <v>7310330</v>
      </c>
      <c r="O25" s="13">
        <f t="shared" ca="1" si="7"/>
        <v>267442.80072429311</v>
      </c>
      <c r="P25" s="4" t="b">
        <f t="shared" ca="1" si="13"/>
        <v>1</v>
      </c>
      <c r="Q25" s="13">
        <f t="shared" ca="1" si="8"/>
        <v>153368.82345290761</v>
      </c>
      <c r="R25" s="30"/>
    </row>
    <row r="26" spans="2:18" ht="15" customHeight="1">
      <c r="B26" s="39">
        <f t="shared" si="9"/>
        <v>2019</v>
      </c>
      <c r="C26" s="23">
        <f t="shared" si="3"/>
        <v>954360</v>
      </c>
      <c r="D26" s="23">
        <f t="shared" si="3"/>
        <v>1203240</v>
      </c>
      <c r="E26" s="23">
        <f t="shared" si="3"/>
        <v>1461850</v>
      </c>
      <c r="F26" s="23">
        <f t="shared" si="3"/>
        <v>1876710</v>
      </c>
      <c r="G26" s="23">
        <f t="shared" ref="G26" si="18">G11</f>
        <v>2320390</v>
      </c>
      <c r="H26" s="24">
        <f>G26*H$17</f>
        <v>2413673.6554850084</v>
      </c>
      <c r="I26" s="24">
        <f t="shared" si="17"/>
        <v>2464311.9014658346</v>
      </c>
      <c r="J26" s="24">
        <f t="shared" si="15"/>
        <v>2486880.0131523227</v>
      </c>
      <c r="K26" s="24">
        <f t="shared" si="11"/>
        <v>2501976.0498307291</v>
      </c>
      <c r="L26" s="24">
        <f t="shared" si="5"/>
        <v>2501976.0498307291</v>
      </c>
      <c r="M26" s="25">
        <f t="shared" si="12"/>
        <v>2501976.0498307291</v>
      </c>
      <c r="N26" s="25">
        <f t="shared" ca="1" si="6"/>
        <v>2320390</v>
      </c>
      <c r="O26" s="25">
        <f t="shared" ca="1" si="7"/>
        <v>181586.04983072914</v>
      </c>
      <c r="P26" s="4" t="b">
        <f t="shared" ca="1" si="13"/>
        <v>0</v>
      </c>
      <c r="Q26" s="13">
        <f t="shared" ca="1" si="8"/>
        <v>93283.655485008378</v>
      </c>
      <c r="R26" s="30"/>
    </row>
    <row r="27" spans="2:18" ht="15" customHeight="1">
      <c r="B27" s="39">
        <f t="shared" si="9"/>
        <v>2020</v>
      </c>
      <c r="C27" s="16">
        <f t="shared" si="3"/>
        <v>1192310</v>
      </c>
      <c r="D27" s="16">
        <f t="shared" si="3"/>
        <v>1906570</v>
      </c>
      <c r="E27" s="16">
        <f t="shared" si="3"/>
        <v>2621380</v>
      </c>
      <c r="F27" s="16">
        <f t="shared" si="3"/>
        <v>3680950</v>
      </c>
      <c r="G27" s="27">
        <f>F27*G$17</f>
        <v>4014449.3834588337</v>
      </c>
      <c r="H27" s="27">
        <f>G27*H$17</f>
        <v>4175837.1300223758</v>
      </c>
      <c r="I27" s="27">
        <f t="shared" si="17"/>
        <v>4263445.107714559</v>
      </c>
      <c r="J27" s="27">
        <f t="shared" si="15"/>
        <v>4302489.6399033945</v>
      </c>
      <c r="K27" s="27">
        <f t="shared" si="11"/>
        <v>4328606.919815952</v>
      </c>
      <c r="L27" s="27">
        <f t="shared" si="5"/>
        <v>4328606.919815952</v>
      </c>
      <c r="M27" s="13">
        <f t="shared" si="12"/>
        <v>4328606.919815952</v>
      </c>
      <c r="N27" s="13">
        <f t="shared" ca="1" si="6"/>
        <v>3680950</v>
      </c>
      <c r="O27" s="13">
        <f t="shared" ca="1" si="7"/>
        <v>647656.91981595196</v>
      </c>
      <c r="P27" s="4" t="b">
        <f t="shared" ca="1" si="13"/>
        <v>1</v>
      </c>
      <c r="Q27" s="13">
        <f t="shared" ca="1" si="8"/>
        <v>333499.38345883368</v>
      </c>
      <c r="R27" s="30"/>
    </row>
    <row r="28" spans="2:18" ht="15" customHeight="1">
      <c r="B28" s="39">
        <f t="shared" si="9"/>
        <v>2021</v>
      </c>
      <c r="C28" s="16">
        <f t="shared" si="3"/>
        <v>2588390</v>
      </c>
      <c r="D28" s="16">
        <f t="shared" si="3"/>
        <v>5119370</v>
      </c>
      <c r="E28" s="16">
        <f t="shared" si="3"/>
        <v>6751660</v>
      </c>
      <c r="F28" s="22">
        <f>E28*F$17</f>
        <v>8096067.4836732112</v>
      </c>
      <c r="G28" s="22">
        <f>F28*G$17</f>
        <v>8829582.8843839318</v>
      </c>
      <c r="H28" s="22">
        <f>G28*H$17</f>
        <v>9184547.2515218686</v>
      </c>
      <c r="I28" s="22">
        <f t="shared" si="17"/>
        <v>9377236.6658046097</v>
      </c>
      <c r="J28" s="22">
        <f t="shared" si="15"/>
        <v>9463113.1834072024</v>
      </c>
      <c r="K28" s="22">
        <f t="shared" si="11"/>
        <v>9520556.8489451893</v>
      </c>
      <c r="L28" s="22">
        <f t="shared" si="5"/>
        <v>9520556.8489451893</v>
      </c>
      <c r="M28" s="13">
        <f t="shared" si="12"/>
        <v>9520556.8489451893</v>
      </c>
      <c r="N28" s="13">
        <f t="shared" ca="1" si="6"/>
        <v>6751660</v>
      </c>
      <c r="O28" s="13">
        <f t="shared" ca="1" si="7"/>
        <v>2768896.8489451893</v>
      </c>
      <c r="P28" s="4" t="b">
        <f t="shared" ca="1" si="13"/>
        <v>1</v>
      </c>
      <c r="Q28" s="13">
        <f t="shared" ca="1" si="8"/>
        <v>1344407.4836732112</v>
      </c>
      <c r="R28" s="30"/>
    </row>
    <row r="29" spans="2:18" ht="15" customHeight="1">
      <c r="B29" s="39">
        <f t="shared" si="9"/>
        <v>2022</v>
      </c>
      <c r="C29" s="16">
        <f t="shared" si="3"/>
        <v>2715650</v>
      </c>
      <c r="D29" s="16">
        <f t="shared" si="3"/>
        <v>5101910</v>
      </c>
      <c r="E29" s="22">
        <f>D29*E$17</f>
        <v>6880296.2604854051</v>
      </c>
      <c r="F29" s="22">
        <f>E29*F$17</f>
        <v>8250318.1191816945</v>
      </c>
      <c r="G29" s="22">
        <f>F29*G$17</f>
        <v>8997808.8501305915</v>
      </c>
      <c r="H29" s="22">
        <f>G29*H$17</f>
        <v>9359536.1894552484</v>
      </c>
      <c r="I29" s="22">
        <f t="shared" si="17"/>
        <v>9555896.8261763901</v>
      </c>
      <c r="J29" s="22">
        <f t="shared" si="15"/>
        <v>9643409.5094164573</v>
      </c>
      <c r="K29" s="22">
        <f t="shared" si="11"/>
        <v>9701947.6225900445</v>
      </c>
      <c r="L29" s="22">
        <f t="shared" si="5"/>
        <v>9701947.6225900445</v>
      </c>
      <c r="M29" s="13">
        <f t="shared" si="12"/>
        <v>9701947.6225900445</v>
      </c>
      <c r="N29" s="13">
        <f t="shared" ca="1" si="6"/>
        <v>5101910</v>
      </c>
      <c r="O29" s="13">
        <f t="shared" ca="1" si="7"/>
        <v>4600037.6225900445</v>
      </c>
      <c r="P29" s="4" t="b">
        <f t="shared" ca="1" si="13"/>
        <v>1</v>
      </c>
      <c r="Q29" s="13">
        <f t="shared" ca="1" si="8"/>
        <v>1778386.2604854051</v>
      </c>
      <c r="R29" s="30"/>
    </row>
    <row r="30" spans="2:18" ht="15" customHeight="1">
      <c r="B30" s="39">
        <f t="shared" si="9"/>
        <v>2023</v>
      </c>
      <c r="C30" s="16">
        <f t="shared" si="3"/>
        <v>2723420</v>
      </c>
      <c r="D30" s="22">
        <f>C30*D$17</f>
        <v>5388320.8463296648</v>
      </c>
      <c r="E30" s="22">
        <f>D30*E$17</f>
        <v>7266542.0929215811</v>
      </c>
      <c r="F30" s="22">
        <f>E30*F$17</f>
        <v>8713474.1911241226</v>
      </c>
      <c r="G30" s="22">
        <f>F30*G$17</f>
        <v>9502927.5307577383</v>
      </c>
      <c r="H30" s="22">
        <f>G30*H$17</f>
        <v>9884961.5068902876</v>
      </c>
      <c r="I30" s="22">
        <f t="shared" si="17"/>
        <v>10092345.430213729</v>
      </c>
      <c r="J30" s="22">
        <f t="shared" si="15"/>
        <v>10184770.897425165</v>
      </c>
      <c r="K30" s="22">
        <f t="shared" si="11"/>
        <v>10246595.221162362</v>
      </c>
      <c r="L30" s="22">
        <f t="shared" si="5"/>
        <v>10246595.221162362</v>
      </c>
      <c r="M30" s="13">
        <f t="shared" si="12"/>
        <v>10246595.221162362</v>
      </c>
      <c r="N30" s="13">
        <f t="shared" ca="1" si="6"/>
        <v>2723420</v>
      </c>
      <c r="O30" s="13">
        <f t="shared" ca="1" si="7"/>
        <v>7523175.221162362</v>
      </c>
      <c r="P30" s="4" t="b">
        <f t="shared" ca="1" si="13"/>
        <v>1</v>
      </c>
      <c r="Q30" s="13">
        <f t="shared" ca="1" si="8"/>
        <v>2664900.8463296648</v>
      </c>
      <c r="R30" s="30"/>
    </row>
    <row r="31" spans="2:18" ht="15" customHeight="1">
      <c r="N31" s="4" t="s">
        <v>14</v>
      </c>
      <c r="O31" s="13">
        <f ca="1">SUM(O21:O30)</f>
        <v>16141188.614135867</v>
      </c>
    </row>
    <row r="34" spans="3:12" ht="15" customHeight="1">
      <c r="C34" s="32"/>
      <c r="D34" s="32"/>
      <c r="E34" s="32"/>
      <c r="F34" s="32"/>
      <c r="G34" s="32"/>
      <c r="H34" s="32"/>
      <c r="I34" s="32"/>
      <c r="J34" s="32"/>
      <c r="K34" s="32"/>
      <c r="L34" s="32"/>
    </row>
    <row r="35" spans="3:12" ht="15" customHeight="1">
      <c r="C35" s="32"/>
      <c r="D35" s="32"/>
      <c r="E35" s="32"/>
      <c r="F35" s="32"/>
      <c r="G35" s="32"/>
      <c r="H35" s="32"/>
      <c r="I35" s="32"/>
      <c r="J35" s="32"/>
      <c r="K35" s="32"/>
      <c r="L35" s="32"/>
    </row>
    <row r="36" spans="3:12" ht="15" customHeight="1">
      <c r="C36" s="32"/>
      <c r="D36" s="32"/>
      <c r="E36" s="32"/>
      <c r="F36" s="32"/>
      <c r="G36" s="32"/>
      <c r="H36" s="32"/>
      <c r="I36" s="32"/>
      <c r="J36" s="32"/>
      <c r="K36" s="32"/>
      <c r="L36" s="32"/>
    </row>
    <row r="37" spans="3:12" ht="15" customHeight="1">
      <c r="C37" s="32"/>
      <c r="D37" s="32"/>
      <c r="E37" s="32"/>
      <c r="F37" s="32"/>
      <c r="G37" s="32"/>
      <c r="H37" s="32"/>
      <c r="I37" s="32"/>
      <c r="J37" s="32"/>
      <c r="K37" s="32"/>
      <c r="L37" s="32"/>
    </row>
    <row r="38" spans="3:12" ht="15" customHeight="1">
      <c r="C38" s="32"/>
      <c r="D38" s="32"/>
      <c r="E38" s="32"/>
      <c r="F38" s="32"/>
      <c r="G38" s="32"/>
      <c r="H38" s="32"/>
      <c r="I38" s="32"/>
      <c r="J38" s="32"/>
      <c r="K38" s="32"/>
      <c r="L38" s="32"/>
    </row>
    <row r="39" spans="3:12" ht="15" customHeight="1">
      <c r="C39" s="32"/>
      <c r="D39" s="32"/>
      <c r="E39" s="32"/>
      <c r="F39" s="32"/>
      <c r="G39" s="32"/>
      <c r="H39" s="32"/>
      <c r="I39" s="32"/>
      <c r="J39" s="32"/>
      <c r="K39" s="32"/>
      <c r="L39" s="32"/>
    </row>
    <row r="40" spans="3:12" ht="15" customHeight="1">
      <c r="C40" s="32"/>
      <c r="D40" s="32"/>
      <c r="E40" s="32"/>
      <c r="F40" s="32"/>
      <c r="G40" s="32"/>
      <c r="H40" s="32"/>
      <c r="I40" s="32"/>
      <c r="J40" s="32"/>
      <c r="K40" s="32"/>
      <c r="L40" s="32"/>
    </row>
    <row r="41" spans="3:12" ht="15" customHeight="1">
      <c r="C41" s="32"/>
      <c r="D41" s="32"/>
      <c r="E41" s="32"/>
      <c r="F41" s="32"/>
      <c r="G41" s="32"/>
      <c r="H41" s="32"/>
      <c r="I41" s="32"/>
      <c r="J41" s="32"/>
      <c r="K41" s="32"/>
      <c r="L41" s="32"/>
    </row>
    <row r="42" spans="3:12" ht="15" customHeight="1">
      <c r="C42" s="32"/>
      <c r="D42" s="32"/>
      <c r="E42" s="32"/>
      <c r="F42" s="32"/>
      <c r="G42" s="32"/>
      <c r="H42" s="32"/>
      <c r="I42" s="32"/>
      <c r="J42" s="32"/>
      <c r="K42" s="32"/>
      <c r="L42" s="32"/>
    </row>
    <row r="43" spans="3:12" ht="15" customHeight="1">
      <c r="C43" s="32"/>
      <c r="D43" s="32"/>
      <c r="E43" s="32"/>
      <c r="F43" s="32"/>
      <c r="G43" s="32"/>
      <c r="H43" s="32"/>
      <c r="I43" s="32"/>
      <c r="J43" s="32"/>
      <c r="K43" s="32"/>
      <c r="L43" s="32"/>
    </row>
    <row r="44" spans="3:12" ht="15" customHeight="1">
      <c r="C44" s="30"/>
      <c r="D44" s="30"/>
      <c r="E44" s="30"/>
      <c r="F44" s="30"/>
      <c r="G44" s="30"/>
      <c r="H44" s="30"/>
      <c r="I44" s="30"/>
      <c r="J44" s="30"/>
      <c r="K44" s="30"/>
      <c r="L44" s="30"/>
    </row>
    <row r="45" spans="3:12" ht="15" customHeight="1">
      <c r="C45" s="30"/>
      <c r="D45" s="30"/>
      <c r="E45" s="30"/>
      <c r="F45" s="30"/>
      <c r="G45" s="30"/>
      <c r="H45" s="30"/>
      <c r="I45" s="30"/>
      <c r="J45" s="30"/>
      <c r="K45" s="30"/>
      <c r="L45" s="30"/>
    </row>
  </sheetData>
  <conditionalFormatting sqref="P21">
    <cfRule type="cellIs" priority="2" operator="equal">
      <formula>FALSE</formula>
    </cfRule>
  </conditionalFormatting>
  <conditionalFormatting sqref="P22:P30">
    <cfRule type="cellIs" dxfId="6" priority="1" operator="equal">
      <formula>FALSE</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DB5DA-5DD7-45A5-915A-1B9447C4A061}">
  <sheetPr>
    <tabColor rgb="FF92D050"/>
  </sheetPr>
  <dimension ref="A1:R45"/>
  <sheetViews>
    <sheetView showGridLines="0" zoomScale="90" zoomScaleNormal="90" workbookViewId="0"/>
  </sheetViews>
  <sheetFormatPr defaultColWidth="12.58203125" defaultRowHeight="15" customHeight="1"/>
  <cols>
    <col min="1" max="1" width="1" style="6" customWidth="1"/>
    <col min="2" max="2" width="9.08203125" style="6" bestFit="1" customWidth="1"/>
    <col min="3" max="16384" width="12.58203125" style="6"/>
  </cols>
  <sheetData>
    <row r="1" spans="1:12" ht="5.25" customHeight="1"/>
    <row r="2" spans="1:12" ht="15" customHeight="1">
      <c r="B2" s="5" t="s">
        <v>39</v>
      </c>
      <c r="I2" s="37"/>
    </row>
    <row r="3" spans="1:12" ht="5.25" customHeight="1">
      <c r="A3" s="34"/>
    </row>
    <row r="4" spans="1:12" ht="15" customHeight="1">
      <c r="B4" s="41" t="s">
        <v>19</v>
      </c>
      <c r="D4" s="37"/>
      <c r="E4" s="45"/>
    </row>
    <row r="5" spans="1:12" s="34" customFormat="1" ht="15" customHeight="1">
      <c r="B5" s="39" t="s">
        <v>10</v>
      </c>
      <c r="C5" s="39">
        <v>1</v>
      </c>
      <c r="D5" s="39">
        <v>2</v>
      </c>
      <c r="E5" s="39">
        <v>3</v>
      </c>
      <c r="F5" s="39">
        <v>4</v>
      </c>
      <c r="G5" s="39">
        <v>5</v>
      </c>
      <c r="H5" s="39">
        <v>6</v>
      </c>
      <c r="I5" s="39">
        <v>7</v>
      </c>
      <c r="J5" s="39">
        <v>8</v>
      </c>
      <c r="K5" s="39">
        <v>9</v>
      </c>
      <c r="L5" s="39">
        <v>10</v>
      </c>
    </row>
    <row r="6" spans="1:12" ht="15" customHeight="1">
      <c r="B6" s="39">
        <v>2014</v>
      </c>
      <c r="C6" s="16">
        <f>Data!C4</f>
        <v>1540580</v>
      </c>
      <c r="D6" s="16">
        <f>Data!D4</f>
        <v>3269160</v>
      </c>
      <c r="E6" s="16">
        <f>Data!E4</f>
        <v>4479630</v>
      </c>
      <c r="F6" s="16">
        <f>Data!F4</f>
        <v>5281670</v>
      </c>
      <c r="G6" s="16">
        <f>Data!G4</f>
        <v>5744710</v>
      </c>
      <c r="H6" s="16">
        <f>Data!H4</f>
        <v>5994280</v>
      </c>
      <c r="I6" s="16">
        <f>Data!I4</f>
        <v>6135730</v>
      </c>
      <c r="J6" s="16">
        <f>Data!J4</f>
        <v>6196160</v>
      </c>
      <c r="K6" s="16">
        <f>Data!K4</f>
        <v>6219560</v>
      </c>
      <c r="L6" s="16">
        <f>Data!L4</f>
        <v>6219560</v>
      </c>
    </row>
    <row r="7" spans="1:12" ht="15" customHeight="1">
      <c r="B7" s="42">
        <f>B6+1</f>
        <v>2015</v>
      </c>
      <c r="C7" s="16">
        <f>Data!C5</f>
        <v>1738560</v>
      </c>
      <c r="D7" s="16">
        <f>Data!D5</f>
        <v>3576520</v>
      </c>
      <c r="E7" s="16">
        <f>Data!E5</f>
        <v>4883060</v>
      </c>
      <c r="F7" s="16">
        <f>Data!F5</f>
        <v>5693710</v>
      </c>
      <c r="G7" s="16">
        <f>Data!G5</f>
        <v>6246550</v>
      </c>
      <c r="H7" s="16">
        <v>6489880</v>
      </c>
      <c r="I7" s="16">
        <v>6622680</v>
      </c>
      <c r="J7" s="16">
        <v>6689590</v>
      </c>
      <c r="K7" s="16">
        <v>6744410</v>
      </c>
      <c r="L7" s="17"/>
    </row>
    <row r="8" spans="1:12" ht="15" customHeight="1">
      <c r="B8" s="39">
        <f t="shared" ref="B8:B15" si="0">B7+1</f>
        <v>2016</v>
      </c>
      <c r="C8" s="16">
        <f>Data!C6</f>
        <v>1818880</v>
      </c>
      <c r="D8" s="16">
        <f>Data!D6</f>
        <v>3913310</v>
      </c>
      <c r="E8" s="16">
        <f>Data!E6</f>
        <v>5271290</v>
      </c>
      <c r="F8" s="16">
        <f>Data!F6</f>
        <v>6167930</v>
      </c>
      <c r="G8" s="16">
        <f>Data!G6</f>
        <v>6674260</v>
      </c>
      <c r="H8" s="16">
        <v>6982770</v>
      </c>
      <c r="I8" s="16">
        <v>7129170</v>
      </c>
      <c r="J8" s="16">
        <v>7183960</v>
      </c>
      <c r="K8" s="17"/>
      <c r="L8" s="17"/>
    </row>
    <row r="9" spans="1:12" ht="15" customHeight="1">
      <c r="B9" s="39">
        <f t="shared" si="0"/>
        <v>2017</v>
      </c>
      <c r="C9" s="16">
        <f>Data!C7</f>
        <v>1795200</v>
      </c>
      <c r="D9" s="16">
        <f>Data!D7</f>
        <v>3819930</v>
      </c>
      <c r="E9" s="16">
        <f>Data!E7</f>
        <v>5223240</v>
      </c>
      <c r="F9" s="16">
        <f>Data!F7</f>
        <v>6133520</v>
      </c>
      <c r="G9" s="16">
        <f>Data!G7</f>
        <v>6724720</v>
      </c>
      <c r="H9" s="16">
        <v>6983350</v>
      </c>
      <c r="I9" s="16">
        <v>7117620</v>
      </c>
      <c r="J9" s="17"/>
      <c r="K9" s="17"/>
      <c r="L9" s="17"/>
    </row>
    <row r="10" spans="1:12" ht="15" customHeight="1">
      <c r="B10" s="39">
        <f t="shared" si="0"/>
        <v>2018</v>
      </c>
      <c r="C10" s="16">
        <f>Data!C8</f>
        <v>1810660</v>
      </c>
      <c r="D10" s="16">
        <f>Data!D8</f>
        <v>4039570</v>
      </c>
      <c r="E10" s="16">
        <f>Data!E8</f>
        <v>5483910</v>
      </c>
      <c r="F10" s="16">
        <f>Data!F8</f>
        <v>6482740</v>
      </c>
      <c r="G10" s="16">
        <f>Data!G8</f>
        <v>7065590</v>
      </c>
      <c r="H10" s="16">
        <v>7310330</v>
      </c>
      <c r="I10" s="17"/>
      <c r="J10" s="17"/>
      <c r="K10" s="17"/>
      <c r="L10" s="17"/>
    </row>
    <row r="11" spans="1:12" ht="15" customHeight="1">
      <c r="B11" s="39">
        <f t="shared" si="0"/>
        <v>2019</v>
      </c>
      <c r="C11" s="16">
        <f>Data!C9</f>
        <v>954360</v>
      </c>
      <c r="D11" s="16">
        <f>Data!D9</f>
        <v>1203240</v>
      </c>
      <c r="E11" s="16">
        <f>Data!E9</f>
        <v>1461850</v>
      </c>
      <c r="F11" s="16">
        <f>Data!F9</f>
        <v>1876710</v>
      </c>
      <c r="G11" s="16">
        <f>Data!G9</f>
        <v>2320390</v>
      </c>
      <c r="H11" s="17"/>
      <c r="I11" s="17"/>
      <c r="J11" s="17"/>
      <c r="K11" s="17"/>
      <c r="L11" s="17"/>
    </row>
    <row r="12" spans="1:12" ht="15" customHeight="1">
      <c r="B12" s="43">
        <f t="shared" si="0"/>
        <v>2020</v>
      </c>
      <c r="C12" s="16">
        <f>Data!C10</f>
        <v>1192310</v>
      </c>
      <c r="D12" s="16">
        <f>Data!D10</f>
        <v>1906570</v>
      </c>
      <c r="E12" s="16">
        <f>Data!E10</f>
        <v>2621380</v>
      </c>
      <c r="F12" s="16">
        <f>Data!F10</f>
        <v>3680950</v>
      </c>
      <c r="G12" s="20"/>
      <c r="H12" s="17"/>
      <c r="I12" s="17"/>
      <c r="J12" s="17"/>
      <c r="K12" s="17"/>
      <c r="L12" s="17"/>
    </row>
    <row r="13" spans="1:12" ht="15" customHeight="1">
      <c r="B13" s="39">
        <f t="shared" si="0"/>
        <v>2021</v>
      </c>
      <c r="C13" s="16">
        <f>Data!C11</f>
        <v>2588390</v>
      </c>
      <c r="D13" s="16">
        <f>Data!D11</f>
        <v>5119370</v>
      </c>
      <c r="E13" s="16">
        <f>Data!E11</f>
        <v>6751660</v>
      </c>
      <c r="F13" s="17"/>
      <c r="G13" s="17"/>
      <c r="H13" s="17"/>
      <c r="I13" s="17"/>
      <c r="J13" s="17"/>
      <c r="K13" s="17"/>
      <c r="L13" s="17"/>
    </row>
    <row r="14" spans="1:12" ht="15" customHeight="1">
      <c r="B14" s="39">
        <f t="shared" si="0"/>
        <v>2022</v>
      </c>
      <c r="C14" s="16">
        <f>Data!C12</f>
        <v>2715650</v>
      </c>
      <c r="D14" s="16">
        <f>Data!D12</f>
        <v>5101910</v>
      </c>
      <c r="E14" s="17"/>
      <c r="F14" s="17"/>
      <c r="G14" s="17"/>
      <c r="H14" s="17"/>
      <c r="I14" s="17"/>
      <c r="J14" s="17"/>
      <c r="K14" s="17"/>
      <c r="L14" s="17"/>
    </row>
    <row r="15" spans="1:12" ht="15" customHeight="1">
      <c r="A15" s="5"/>
      <c r="B15" s="39">
        <f t="shared" si="0"/>
        <v>2023</v>
      </c>
      <c r="C15" s="16">
        <f>Data!C13</f>
        <v>2723420</v>
      </c>
      <c r="D15" s="17"/>
      <c r="E15" s="17"/>
      <c r="F15" s="37"/>
      <c r="G15" s="17"/>
      <c r="H15" s="17"/>
      <c r="I15" s="17"/>
      <c r="J15" s="17"/>
      <c r="K15" s="17"/>
      <c r="L15" s="49"/>
    </row>
    <row r="16" spans="1:12" ht="15" customHeight="1">
      <c r="C16" s="17"/>
      <c r="D16" s="17"/>
      <c r="E16" s="17"/>
      <c r="F16" s="17"/>
      <c r="G16" s="17"/>
      <c r="H16" s="17"/>
      <c r="I16" s="17"/>
      <c r="J16" s="17"/>
      <c r="K16" s="17"/>
      <c r="L16" s="17"/>
    </row>
    <row r="17" spans="2:18" ht="15" customHeight="1">
      <c r="B17" s="47" t="s">
        <v>24</v>
      </c>
      <c r="C17" s="26"/>
      <c r="D17" s="48">
        <f>SUM(D12:D14,D10)/SUM(C12:C14,C10)</f>
        <v>1.9462381771539941</v>
      </c>
      <c r="E17" s="48">
        <f>SUM(E12:E13,E9:E10)/SUM(D12:D13,D9:D10)</f>
        <v>1.3489819582088269</v>
      </c>
      <c r="F17" s="48">
        <f>SUM(F8:F10,F12)/SUM(E8:E10,E12)</f>
        <v>1.2078149143378807</v>
      </c>
      <c r="G17" s="48">
        <f>SUM(G6:G10)/SUM(F6:F10)</f>
        <v>1.0906014435020399</v>
      </c>
      <c r="H17" s="48">
        <f>SUM(H6:H10)/SUM(G6:G10)</f>
        <v>1.0402017141450395</v>
      </c>
      <c r="I17" s="48">
        <f>SUM(I6:I9)/SUM(H6:H9)</f>
        <v>1.0209797401010499</v>
      </c>
      <c r="J17" s="48">
        <f>SUM(J6:J8)/SUM(I6:I8)</f>
        <v>1.0091579769886532</v>
      </c>
      <c r="K17" s="48">
        <f>SUM(K6:K7)/SUM(J6:J7)</f>
        <v>1.0060702714238596</v>
      </c>
      <c r="L17" s="48">
        <f>L6/K6</f>
        <v>1</v>
      </c>
      <c r="M17" s="45"/>
    </row>
    <row r="18" spans="2:18" ht="15" customHeight="1">
      <c r="D18" s="57"/>
      <c r="E18" s="57"/>
      <c r="F18" s="57"/>
      <c r="G18" s="57"/>
      <c r="H18" s="57"/>
      <c r="I18" s="57"/>
      <c r="J18" s="57"/>
      <c r="K18" s="57"/>
      <c r="L18" s="57"/>
    </row>
    <row r="19" spans="2:18" ht="15" customHeight="1">
      <c r="B19" s="41" t="s">
        <v>19</v>
      </c>
      <c r="D19" s="37"/>
      <c r="E19" s="12"/>
      <c r="L19" s="37"/>
    </row>
    <row r="20" spans="2:18" s="34" customFormat="1" ht="26">
      <c r="B20" s="39" t="s">
        <v>10</v>
      </c>
      <c r="C20" s="39">
        <v>1</v>
      </c>
      <c r="D20" s="39">
        <v>2</v>
      </c>
      <c r="E20" s="39">
        <v>3</v>
      </c>
      <c r="F20" s="39">
        <v>4</v>
      </c>
      <c r="G20" s="39">
        <v>5</v>
      </c>
      <c r="H20" s="39">
        <v>6</v>
      </c>
      <c r="I20" s="39">
        <v>7</v>
      </c>
      <c r="J20" s="39">
        <v>8</v>
      </c>
      <c r="K20" s="39">
        <v>9</v>
      </c>
      <c r="L20" s="39">
        <v>10</v>
      </c>
      <c r="M20" s="39" t="s">
        <v>0</v>
      </c>
      <c r="N20" s="39" t="s">
        <v>1</v>
      </c>
      <c r="O20" s="39" t="s">
        <v>2</v>
      </c>
      <c r="P20" s="39" t="s">
        <v>13</v>
      </c>
      <c r="Q20" s="38" t="s">
        <v>30</v>
      </c>
    </row>
    <row r="21" spans="2:18" ht="15" customHeight="1">
      <c r="B21" s="39">
        <v>2014</v>
      </c>
      <c r="C21" s="16">
        <f>C6</f>
        <v>1540580</v>
      </c>
      <c r="D21" s="16">
        <f t="shared" ref="D21:L26" si="1">D6</f>
        <v>3269160</v>
      </c>
      <c r="E21" s="16">
        <f t="shared" si="1"/>
        <v>4479630</v>
      </c>
      <c r="F21" s="16">
        <f t="shared" si="1"/>
        <v>5281670</v>
      </c>
      <c r="G21" s="16">
        <f t="shared" si="1"/>
        <v>5744710</v>
      </c>
      <c r="H21" s="16">
        <f t="shared" si="1"/>
        <v>5994280</v>
      </c>
      <c r="I21" s="16">
        <f t="shared" si="1"/>
        <v>6135730</v>
      </c>
      <c r="J21" s="16">
        <f t="shared" si="1"/>
        <v>6196160</v>
      </c>
      <c r="K21" s="16">
        <f t="shared" si="1"/>
        <v>6219560</v>
      </c>
      <c r="L21" s="16">
        <f t="shared" si="1"/>
        <v>6219560</v>
      </c>
      <c r="M21" s="13">
        <f>L21</f>
        <v>6219560</v>
      </c>
      <c r="N21" s="13">
        <f ca="1">OFFSET(L21,0,$B$21-B21)</f>
        <v>6219560</v>
      </c>
      <c r="O21" s="13">
        <f ca="1">M21-N21</f>
        <v>0</v>
      </c>
      <c r="P21" s="4"/>
      <c r="Q21" s="13">
        <f ca="1">OFFSET(L21,0,$B$21-B21+1)-N21</f>
        <v>0</v>
      </c>
      <c r="R21" s="30"/>
    </row>
    <row r="22" spans="2:18" ht="15" customHeight="1">
      <c r="B22" s="39">
        <f>B21+1</f>
        <v>2015</v>
      </c>
      <c r="C22" s="16">
        <f t="shared" ref="C22:F30" si="2">C7</f>
        <v>1738560</v>
      </c>
      <c r="D22" s="16">
        <f t="shared" si="2"/>
        <v>3576520</v>
      </c>
      <c r="E22" s="16">
        <f t="shared" si="2"/>
        <v>4883060</v>
      </c>
      <c r="F22" s="16">
        <f t="shared" si="2"/>
        <v>5693710</v>
      </c>
      <c r="G22" s="16">
        <f t="shared" si="1"/>
        <v>6246550</v>
      </c>
      <c r="H22" s="16">
        <f t="shared" si="1"/>
        <v>6489880</v>
      </c>
      <c r="I22" s="16">
        <f t="shared" si="1"/>
        <v>6622680</v>
      </c>
      <c r="J22" s="16">
        <f t="shared" si="1"/>
        <v>6689590</v>
      </c>
      <c r="K22" s="16">
        <f t="shared" si="1"/>
        <v>6744410</v>
      </c>
      <c r="L22" s="22">
        <f t="shared" ref="L22:L30" si="3">K22*L$17</f>
        <v>6744410</v>
      </c>
      <c r="M22" s="13">
        <f>L22</f>
        <v>6744410</v>
      </c>
      <c r="N22" s="13">
        <f t="shared" ref="N22:N30" ca="1" si="4">OFFSET(L22,0,$B$21-B22)</f>
        <v>6744410</v>
      </c>
      <c r="O22" s="13">
        <f t="shared" ref="O22:O30" ca="1" si="5">M22-N22</f>
        <v>0</v>
      </c>
      <c r="P22" s="4" t="b">
        <f ca="1">O22&gt;=O21</f>
        <v>1</v>
      </c>
      <c r="Q22" s="13">
        <f t="shared" ref="Q22:Q30" ca="1" si="6">OFFSET(L22,0,$B$21-B22+1)-N22</f>
        <v>0</v>
      </c>
      <c r="R22" s="30"/>
    </row>
    <row r="23" spans="2:18" ht="15" customHeight="1">
      <c r="B23" s="39">
        <f t="shared" ref="B23:B30" si="7">B22+1</f>
        <v>2016</v>
      </c>
      <c r="C23" s="16">
        <f t="shared" si="2"/>
        <v>1818880</v>
      </c>
      <c r="D23" s="16">
        <f t="shared" si="2"/>
        <v>3913310</v>
      </c>
      <c r="E23" s="16">
        <f t="shared" si="2"/>
        <v>5271290</v>
      </c>
      <c r="F23" s="16">
        <f t="shared" si="2"/>
        <v>6167930</v>
      </c>
      <c r="G23" s="16">
        <f t="shared" si="1"/>
        <v>6674260</v>
      </c>
      <c r="H23" s="16">
        <f t="shared" si="1"/>
        <v>6982770</v>
      </c>
      <c r="I23" s="16">
        <f t="shared" si="1"/>
        <v>7129170</v>
      </c>
      <c r="J23" s="16">
        <f t="shared" si="1"/>
        <v>7183960</v>
      </c>
      <c r="K23" s="22">
        <f t="shared" ref="K23:K30" si="8">J23*K$17</f>
        <v>7227568.5870981505</v>
      </c>
      <c r="L23" s="22">
        <f t="shared" si="3"/>
        <v>7227568.5870981505</v>
      </c>
      <c r="M23" s="13">
        <f t="shared" ref="M23:M30" si="9">L23</f>
        <v>7227568.5870981505</v>
      </c>
      <c r="N23" s="13">
        <f t="shared" ca="1" si="4"/>
        <v>7183960</v>
      </c>
      <c r="O23" s="13">
        <f t="shared" ca="1" si="5"/>
        <v>43608.587098150514</v>
      </c>
      <c r="P23" s="4" t="b">
        <f t="shared" ref="P23:P30" ca="1" si="10">O23&gt;=O22</f>
        <v>1</v>
      </c>
      <c r="Q23" s="13">
        <f t="shared" ca="1" si="6"/>
        <v>43608.587098150514</v>
      </c>
      <c r="R23" s="30"/>
    </row>
    <row r="24" spans="2:18" ht="15" customHeight="1">
      <c r="B24" s="39">
        <f t="shared" si="7"/>
        <v>2017</v>
      </c>
      <c r="C24" s="16">
        <f t="shared" si="2"/>
        <v>1795200</v>
      </c>
      <c r="D24" s="16">
        <f t="shared" si="2"/>
        <v>3819930</v>
      </c>
      <c r="E24" s="16">
        <f t="shared" si="2"/>
        <v>5223240</v>
      </c>
      <c r="F24" s="16">
        <f t="shared" si="2"/>
        <v>6133520</v>
      </c>
      <c r="G24" s="16">
        <f t="shared" si="1"/>
        <v>6724720</v>
      </c>
      <c r="H24" s="16">
        <f t="shared" si="1"/>
        <v>6983350</v>
      </c>
      <c r="I24" s="16">
        <f t="shared" si="1"/>
        <v>7117620</v>
      </c>
      <c r="J24" s="22">
        <f t="shared" ref="J24:J30" si="11">I24*J$17</f>
        <v>7182803.0001739776</v>
      </c>
      <c r="K24" s="22">
        <f t="shared" si="8"/>
        <v>7226404.5639691465</v>
      </c>
      <c r="L24" s="22">
        <f t="shared" si="3"/>
        <v>7226404.5639691465</v>
      </c>
      <c r="M24" s="13">
        <f t="shared" si="9"/>
        <v>7226404.5639691465</v>
      </c>
      <c r="N24" s="13">
        <f t="shared" ca="1" si="4"/>
        <v>7117620</v>
      </c>
      <c r="O24" s="13">
        <f t="shared" ca="1" si="5"/>
        <v>108784.56396914646</v>
      </c>
      <c r="P24" s="4" t="b">
        <f t="shared" ca="1" si="10"/>
        <v>1</v>
      </c>
      <c r="Q24" s="13">
        <f t="shared" ca="1" si="6"/>
        <v>65183.000173977576</v>
      </c>
      <c r="R24" s="30"/>
    </row>
    <row r="25" spans="2:18" ht="15" customHeight="1">
      <c r="B25" s="39">
        <f t="shared" si="7"/>
        <v>2018</v>
      </c>
      <c r="C25" s="16">
        <f t="shared" si="2"/>
        <v>1810660</v>
      </c>
      <c r="D25" s="16">
        <f t="shared" si="2"/>
        <v>4039570</v>
      </c>
      <c r="E25" s="16">
        <f t="shared" si="2"/>
        <v>5483910</v>
      </c>
      <c r="F25" s="16">
        <f t="shared" si="2"/>
        <v>6482740</v>
      </c>
      <c r="G25" s="16">
        <f t="shared" si="1"/>
        <v>7065590</v>
      </c>
      <c r="H25" s="16">
        <f t="shared" si="1"/>
        <v>7310330</v>
      </c>
      <c r="I25" s="22">
        <f t="shared" ref="I25:I30" si="12">H25*I$17</f>
        <v>7463698.8234529076</v>
      </c>
      <c r="J25" s="22">
        <f t="shared" si="11"/>
        <v>7532051.2055283273</v>
      </c>
      <c r="K25" s="22">
        <f t="shared" si="8"/>
        <v>7577772.8007242931</v>
      </c>
      <c r="L25" s="22">
        <f t="shared" si="3"/>
        <v>7577772.8007242931</v>
      </c>
      <c r="M25" s="13">
        <f t="shared" si="9"/>
        <v>7577772.8007242931</v>
      </c>
      <c r="N25" s="13">
        <f t="shared" ca="1" si="4"/>
        <v>7310330</v>
      </c>
      <c r="O25" s="13">
        <f t="shared" ca="1" si="5"/>
        <v>267442.80072429311</v>
      </c>
      <c r="P25" s="4" t="b">
        <f t="shared" ca="1" si="10"/>
        <v>1</v>
      </c>
      <c r="Q25" s="13">
        <f t="shared" ca="1" si="6"/>
        <v>153368.82345290761</v>
      </c>
      <c r="R25" s="30"/>
    </row>
    <row r="26" spans="2:18" ht="15" customHeight="1">
      <c r="B26" s="39">
        <f t="shared" si="7"/>
        <v>2019</v>
      </c>
      <c r="C26" s="23">
        <f t="shared" si="2"/>
        <v>954360</v>
      </c>
      <c r="D26" s="23">
        <f t="shared" si="2"/>
        <v>1203240</v>
      </c>
      <c r="E26" s="23">
        <f t="shared" si="2"/>
        <v>1461850</v>
      </c>
      <c r="F26" s="23">
        <f t="shared" si="2"/>
        <v>1876710</v>
      </c>
      <c r="G26" s="23">
        <f t="shared" si="1"/>
        <v>2320390</v>
      </c>
      <c r="H26" s="24">
        <f>G26*H$17</f>
        <v>2413673.6554850084</v>
      </c>
      <c r="I26" s="24">
        <f t="shared" si="12"/>
        <v>2464311.9014658346</v>
      </c>
      <c r="J26" s="24">
        <f t="shared" si="11"/>
        <v>2486880.0131523227</v>
      </c>
      <c r="K26" s="24">
        <f t="shared" si="8"/>
        <v>2501976.0498307291</v>
      </c>
      <c r="L26" s="24">
        <f t="shared" si="3"/>
        <v>2501976.0498307291</v>
      </c>
      <c r="M26" s="25">
        <f t="shared" si="9"/>
        <v>2501976.0498307291</v>
      </c>
      <c r="N26" s="25">
        <f t="shared" ca="1" si="4"/>
        <v>2320390</v>
      </c>
      <c r="O26" s="25">
        <f t="shared" ca="1" si="5"/>
        <v>181586.04983072914</v>
      </c>
      <c r="P26" s="4" t="b">
        <f t="shared" ca="1" si="10"/>
        <v>0</v>
      </c>
      <c r="Q26" s="13">
        <f t="shared" ca="1" si="6"/>
        <v>93283.655485008378</v>
      </c>
      <c r="R26" s="30"/>
    </row>
    <row r="27" spans="2:18" ht="15" customHeight="1">
      <c r="B27" s="39">
        <f t="shared" si="7"/>
        <v>2020</v>
      </c>
      <c r="C27" s="16">
        <f t="shared" si="2"/>
        <v>1192310</v>
      </c>
      <c r="D27" s="16">
        <f t="shared" si="2"/>
        <v>1906570</v>
      </c>
      <c r="E27" s="16">
        <f t="shared" si="2"/>
        <v>2621380</v>
      </c>
      <c r="F27" s="16">
        <f t="shared" si="2"/>
        <v>3680950</v>
      </c>
      <c r="G27" s="27">
        <f>F27*G$17</f>
        <v>4014449.3834588337</v>
      </c>
      <c r="H27" s="27">
        <f>G27*H$17</f>
        <v>4175837.1300223758</v>
      </c>
      <c r="I27" s="27">
        <f t="shared" si="12"/>
        <v>4263445.107714559</v>
      </c>
      <c r="J27" s="27">
        <f t="shared" si="11"/>
        <v>4302489.6399033945</v>
      </c>
      <c r="K27" s="27">
        <f t="shared" si="8"/>
        <v>4328606.919815952</v>
      </c>
      <c r="L27" s="27">
        <f t="shared" si="3"/>
        <v>4328606.919815952</v>
      </c>
      <c r="M27" s="13">
        <f t="shared" si="9"/>
        <v>4328606.919815952</v>
      </c>
      <c r="N27" s="13">
        <f t="shared" ca="1" si="4"/>
        <v>3680950</v>
      </c>
      <c r="O27" s="13">
        <f t="shared" ca="1" si="5"/>
        <v>647656.91981595196</v>
      </c>
      <c r="P27" s="4" t="b">
        <f t="shared" ca="1" si="10"/>
        <v>1</v>
      </c>
      <c r="Q27" s="13">
        <f t="shared" ca="1" si="6"/>
        <v>333499.38345883368</v>
      </c>
      <c r="R27" s="30"/>
    </row>
    <row r="28" spans="2:18" ht="15" customHeight="1">
      <c r="B28" s="39">
        <f t="shared" si="7"/>
        <v>2021</v>
      </c>
      <c r="C28" s="16">
        <f t="shared" si="2"/>
        <v>2588390</v>
      </c>
      <c r="D28" s="16">
        <f t="shared" si="2"/>
        <v>5119370</v>
      </c>
      <c r="E28" s="16">
        <f t="shared" si="2"/>
        <v>6751660</v>
      </c>
      <c r="F28" s="22">
        <f>E28*F$17</f>
        <v>8154755.6445384957</v>
      </c>
      <c r="G28" s="22">
        <f>F28*G$17</f>
        <v>8893588.2773400918</v>
      </c>
      <c r="H28" s="22">
        <f>G28*H$17</f>
        <v>9251125.770989392</v>
      </c>
      <c r="I28" s="22">
        <f t="shared" si="12"/>
        <v>9445211.9853068739</v>
      </c>
      <c r="J28" s="22">
        <f t="shared" si="11"/>
        <v>9531711.0193212647</v>
      </c>
      <c r="K28" s="22">
        <f t="shared" si="8"/>
        <v>9589571.0923423376</v>
      </c>
      <c r="L28" s="22">
        <f t="shared" si="3"/>
        <v>9589571.0923423376</v>
      </c>
      <c r="M28" s="13">
        <f t="shared" si="9"/>
        <v>9589571.0923423376</v>
      </c>
      <c r="N28" s="13">
        <f t="shared" ca="1" si="4"/>
        <v>6751660</v>
      </c>
      <c r="O28" s="13">
        <f t="shared" ca="1" si="5"/>
        <v>2837911.0923423376</v>
      </c>
      <c r="P28" s="4" t="b">
        <f t="shared" ca="1" si="10"/>
        <v>1</v>
      </c>
      <c r="Q28" s="13">
        <f t="shared" ca="1" si="6"/>
        <v>1403095.6445384957</v>
      </c>
      <c r="R28" s="30"/>
    </row>
    <row r="29" spans="2:18" ht="15" customHeight="1">
      <c r="B29" s="39">
        <f t="shared" si="7"/>
        <v>2022</v>
      </c>
      <c r="C29" s="16">
        <f t="shared" si="2"/>
        <v>2715650</v>
      </c>
      <c r="D29" s="16">
        <f t="shared" si="2"/>
        <v>5101910</v>
      </c>
      <c r="E29" s="22">
        <f>D29*E$17</f>
        <v>6882384.5424051965</v>
      </c>
      <c r="F29" s="22">
        <f>E29*F$17</f>
        <v>8312646.6965254862</v>
      </c>
      <c r="G29" s="22">
        <f>F29*G$17</f>
        <v>9065784.4865531586</v>
      </c>
      <c r="H29" s="22">
        <f>G29*H$17</f>
        <v>9430244.5629821029</v>
      </c>
      <c r="I29" s="22">
        <f t="shared" si="12"/>
        <v>9628088.6430028062</v>
      </c>
      <c r="J29" s="22">
        <f t="shared" si="11"/>
        <v>9716262.4572401382</v>
      </c>
      <c r="K29" s="22">
        <f t="shared" si="8"/>
        <v>9775242.8075810429</v>
      </c>
      <c r="L29" s="22">
        <f t="shared" si="3"/>
        <v>9775242.8075810429</v>
      </c>
      <c r="M29" s="13">
        <f t="shared" si="9"/>
        <v>9775242.8075810429</v>
      </c>
      <c r="N29" s="13">
        <f t="shared" ca="1" si="4"/>
        <v>5101910</v>
      </c>
      <c r="O29" s="13">
        <f t="shared" ca="1" si="5"/>
        <v>4673332.8075810429</v>
      </c>
      <c r="P29" s="4" t="b">
        <f t="shared" ca="1" si="10"/>
        <v>1</v>
      </c>
      <c r="Q29" s="13">
        <f t="shared" ca="1" si="6"/>
        <v>1780474.5424051965</v>
      </c>
      <c r="R29" s="30"/>
    </row>
    <row r="30" spans="2:18" ht="15" customHeight="1">
      <c r="B30" s="39">
        <f t="shared" si="7"/>
        <v>2023</v>
      </c>
      <c r="C30" s="16">
        <f t="shared" si="2"/>
        <v>2723420</v>
      </c>
      <c r="D30" s="22">
        <f>C30*D$17</f>
        <v>5300423.9764247304</v>
      </c>
      <c r="E30" s="22">
        <f>D30*E$17</f>
        <v>7150176.3150544502</v>
      </c>
      <c r="F30" s="22">
        <f>E30*F$17</f>
        <v>8636089.5934682339</v>
      </c>
      <c r="G30" s="22">
        <f>F30*G$17</f>
        <v>9418531.7768494003</v>
      </c>
      <c r="H30" s="22">
        <f>G30*H$17</f>
        <v>9797172.8990082704</v>
      </c>
      <c r="I30" s="22">
        <f t="shared" si="12"/>
        <v>10002715.040154513</v>
      </c>
      <c r="J30" s="22">
        <f t="shared" si="11"/>
        <v>10094319.674316304</v>
      </c>
      <c r="K30" s="22">
        <f t="shared" si="8"/>
        <v>10155594.934578611</v>
      </c>
      <c r="L30" s="22">
        <f t="shared" si="3"/>
        <v>10155594.934578611</v>
      </c>
      <c r="M30" s="13">
        <f t="shared" si="9"/>
        <v>10155594.934578611</v>
      </c>
      <c r="N30" s="13">
        <f t="shared" ca="1" si="4"/>
        <v>2723420</v>
      </c>
      <c r="O30" s="13">
        <f t="shared" ca="1" si="5"/>
        <v>7432174.9345786106</v>
      </c>
      <c r="P30" s="4" t="b">
        <f t="shared" ca="1" si="10"/>
        <v>1</v>
      </c>
      <c r="Q30" s="13">
        <f t="shared" ca="1" si="6"/>
        <v>2577003.9764247304</v>
      </c>
      <c r="R30" s="30"/>
    </row>
    <row r="31" spans="2:18" ht="15" customHeight="1">
      <c r="N31" s="4" t="s">
        <v>14</v>
      </c>
      <c r="O31" s="13">
        <f ca="1">SUM(O21:O30)</f>
        <v>16192497.755940262</v>
      </c>
    </row>
    <row r="34" spans="3:12" ht="15" customHeight="1">
      <c r="C34" s="32"/>
      <c r="D34" s="32"/>
      <c r="E34" s="32"/>
      <c r="F34" s="32"/>
      <c r="G34" s="32"/>
      <c r="H34" s="32"/>
      <c r="I34" s="32"/>
      <c r="J34" s="32"/>
      <c r="K34" s="32"/>
      <c r="L34" s="32"/>
    </row>
    <row r="35" spans="3:12" ht="15" customHeight="1">
      <c r="C35" s="32"/>
      <c r="D35" s="32"/>
      <c r="E35" s="32"/>
      <c r="F35" s="32"/>
      <c r="G35" s="32"/>
      <c r="H35" s="32"/>
      <c r="I35" s="32"/>
      <c r="J35" s="32"/>
      <c r="K35" s="32"/>
      <c r="L35" s="32"/>
    </row>
    <row r="36" spans="3:12" ht="15" customHeight="1">
      <c r="C36" s="32"/>
      <c r="D36" s="32"/>
      <c r="E36" s="32"/>
      <c r="F36" s="32"/>
      <c r="G36" s="32"/>
      <c r="H36" s="32"/>
      <c r="I36" s="32"/>
      <c r="J36" s="32"/>
      <c r="K36" s="32"/>
      <c r="L36" s="32"/>
    </row>
    <row r="37" spans="3:12" ht="15" customHeight="1">
      <c r="C37" s="32"/>
      <c r="D37" s="32"/>
      <c r="E37" s="32"/>
      <c r="F37" s="32"/>
      <c r="G37" s="32"/>
      <c r="H37" s="32"/>
      <c r="I37" s="32"/>
      <c r="J37" s="32"/>
      <c r="K37" s="32"/>
      <c r="L37" s="32"/>
    </row>
    <row r="38" spans="3:12" ht="15" customHeight="1">
      <c r="C38" s="32"/>
      <c r="D38" s="32"/>
      <c r="E38" s="32"/>
      <c r="F38" s="32"/>
      <c r="G38" s="32"/>
      <c r="H38" s="32"/>
      <c r="I38" s="32"/>
      <c r="J38" s="32"/>
      <c r="K38" s="32"/>
      <c r="L38" s="32"/>
    </row>
    <row r="39" spans="3:12" ht="15" customHeight="1">
      <c r="C39" s="32"/>
      <c r="D39" s="32"/>
      <c r="E39" s="32"/>
      <c r="F39" s="32"/>
      <c r="G39" s="32"/>
      <c r="H39" s="32"/>
      <c r="I39" s="32"/>
      <c r="J39" s="32"/>
      <c r="K39" s="32"/>
      <c r="L39" s="32"/>
    </row>
    <row r="40" spans="3:12" ht="15" customHeight="1">
      <c r="C40" s="32"/>
      <c r="D40" s="32"/>
      <c r="E40" s="32"/>
      <c r="F40" s="32"/>
      <c r="G40" s="32"/>
      <c r="H40" s="32"/>
      <c r="I40" s="32"/>
      <c r="J40" s="32"/>
      <c r="K40" s="32"/>
      <c r="L40" s="32"/>
    </row>
    <row r="41" spans="3:12" ht="15" customHeight="1">
      <c r="C41" s="32"/>
      <c r="D41" s="32"/>
      <c r="E41" s="32"/>
      <c r="F41" s="32"/>
      <c r="G41" s="32"/>
      <c r="H41" s="32"/>
      <c r="I41" s="32"/>
      <c r="J41" s="32"/>
      <c r="K41" s="32"/>
      <c r="L41" s="32"/>
    </row>
    <row r="42" spans="3:12" ht="15" customHeight="1">
      <c r="C42" s="32"/>
      <c r="D42" s="32"/>
      <c r="E42" s="32"/>
      <c r="F42" s="32"/>
      <c r="G42" s="32"/>
      <c r="H42" s="32"/>
      <c r="I42" s="32"/>
      <c r="J42" s="32"/>
      <c r="K42" s="32"/>
      <c r="L42" s="32"/>
    </row>
    <row r="43" spans="3:12" ht="15" customHeight="1">
      <c r="C43" s="32"/>
      <c r="D43" s="32"/>
      <c r="E43" s="32"/>
      <c r="F43" s="32"/>
      <c r="G43" s="32"/>
      <c r="H43" s="32"/>
      <c r="I43" s="32"/>
      <c r="J43" s="32"/>
      <c r="K43" s="32"/>
      <c r="L43" s="32"/>
    </row>
    <row r="44" spans="3:12" ht="15" customHeight="1">
      <c r="C44" s="30"/>
      <c r="D44" s="30"/>
      <c r="E44" s="30"/>
      <c r="F44" s="30"/>
      <c r="G44" s="30"/>
      <c r="H44" s="30"/>
      <c r="I44" s="30"/>
      <c r="J44" s="30"/>
      <c r="K44" s="30"/>
      <c r="L44" s="30"/>
    </row>
    <row r="45" spans="3:12" ht="15" customHeight="1">
      <c r="C45" s="30"/>
      <c r="D45" s="30"/>
      <c r="E45" s="30"/>
      <c r="F45" s="30"/>
      <c r="G45" s="30"/>
      <c r="H45" s="30"/>
      <c r="I45" s="30"/>
      <c r="J45" s="30"/>
      <c r="K45" s="30"/>
      <c r="L45" s="30"/>
    </row>
  </sheetData>
  <conditionalFormatting sqref="P21">
    <cfRule type="cellIs" priority="2" operator="equal">
      <formula>FALSE</formula>
    </cfRule>
  </conditionalFormatting>
  <conditionalFormatting sqref="P22:P30">
    <cfRule type="cellIs" dxfId="5" priority="1" operator="equal">
      <formula>FALSE</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ACD32-EAC7-4EFE-B3A0-462022A33C37}">
  <sheetPr>
    <tabColor rgb="FF92D050"/>
  </sheetPr>
  <dimension ref="A1:R45"/>
  <sheetViews>
    <sheetView showGridLines="0" zoomScale="90" zoomScaleNormal="90" workbookViewId="0"/>
  </sheetViews>
  <sheetFormatPr defaultColWidth="12.58203125" defaultRowHeight="15" customHeight="1"/>
  <cols>
    <col min="1" max="1" width="1" style="6" customWidth="1"/>
    <col min="2" max="2" width="9.08203125" style="6" bestFit="1" customWidth="1"/>
    <col min="3" max="16384" width="12.58203125" style="6"/>
  </cols>
  <sheetData>
    <row r="1" spans="1:12" ht="5.25" customHeight="1"/>
    <row r="2" spans="1:12" ht="15" customHeight="1">
      <c r="B2" s="5" t="s">
        <v>20</v>
      </c>
      <c r="I2" s="37"/>
    </row>
    <row r="3" spans="1:12" ht="5.25" customHeight="1">
      <c r="A3" s="34"/>
    </row>
    <row r="4" spans="1:12" ht="15" customHeight="1">
      <c r="B4" s="41" t="s">
        <v>19</v>
      </c>
      <c r="D4" s="37"/>
      <c r="E4" s="45"/>
    </row>
    <row r="5" spans="1:12" s="34" customFormat="1" ht="15" customHeight="1">
      <c r="B5" s="39" t="s">
        <v>10</v>
      </c>
      <c r="C5" s="39">
        <v>1</v>
      </c>
      <c r="D5" s="39">
        <v>2</v>
      </c>
      <c r="E5" s="39">
        <v>3</v>
      </c>
      <c r="F5" s="39">
        <v>4</v>
      </c>
      <c r="G5" s="39">
        <v>5</v>
      </c>
      <c r="H5" s="39">
        <v>6</v>
      </c>
      <c r="I5" s="39">
        <v>7</v>
      </c>
      <c r="J5" s="39">
        <v>8</v>
      </c>
      <c r="K5" s="39">
        <v>9</v>
      </c>
      <c r="L5" s="39">
        <v>10</v>
      </c>
    </row>
    <row r="6" spans="1:12" ht="15" customHeight="1">
      <c r="B6" s="39">
        <v>2014</v>
      </c>
      <c r="C6" s="16">
        <f>'Reserve Estimate 2023'!C6</f>
        <v>1540580</v>
      </c>
      <c r="D6" s="16">
        <f>'Reserve Estimate 2023'!D6</f>
        <v>3269160</v>
      </c>
      <c r="E6" s="16">
        <f>'Reserve Estimate 2023'!E6</f>
        <v>4479630</v>
      </c>
      <c r="F6" s="16">
        <f>'Reserve Estimate 2023'!F6</f>
        <v>5281670</v>
      </c>
      <c r="G6" s="16">
        <f>'Reserve Estimate 2023'!G6</f>
        <v>5744710</v>
      </c>
      <c r="H6" s="16">
        <f>'Reserve Estimate 2023'!H6</f>
        <v>5994280</v>
      </c>
      <c r="I6" s="16">
        <f>'Reserve Estimate 2023'!I6</f>
        <v>6135730</v>
      </c>
      <c r="J6" s="16">
        <f>'Reserve Estimate 2023'!J6</f>
        <v>6196160</v>
      </c>
      <c r="K6" s="16">
        <f>'Reserve Estimate 2023'!K6</f>
        <v>6219560</v>
      </c>
      <c r="L6" s="16">
        <f>'Reserve Estimate 2023'!L6</f>
        <v>6219560</v>
      </c>
    </row>
    <row r="7" spans="1:12" ht="15" customHeight="1">
      <c r="B7" s="42">
        <f>B6+1</f>
        <v>2015</v>
      </c>
      <c r="C7" s="16">
        <f>'Reserve Estimate 2023'!C7</f>
        <v>1738560</v>
      </c>
      <c r="D7" s="16">
        <f>'Reserve Estimate 2023'!D7</f>
        <v>3576520</v>
      </c>
      <c r="E7" s="16">
        <f>'Reserve Estimate 2023'!E7</f>
        <v>4883060</v>
      </c>
      <c r="F7" s="16">
        <f>'Reserve Estimate 2023'!F7</f>
        <v>5693710</v>
      </c>
      <c r="G7" s="16">
        <f>'Reserve Estimate 2023'!G7</f>
        <v>6246550</v>
      </c>
      <c r="H7" s="16">
        <f>'Reserve Estimate 2023'!H7</f>
        <v>6489880</v>
      </c>
      <c r="I7" s="16">
        <f>'Reserve Estimate 2023'!I7</f>
        <v>6622680</v>
      </c>
      <c r="J7" s="16">
        <f>'Reserve Estimate 2023'!J7</f>
        <v>6689590</v>
      </c>
      <c r="K7" s="16">
        <f>'Reserve Estimate 2023'!K7</f>
        <v>6744410</v>
      </c>
      <c r="L7" s="17"/>
    </row>
    <row r="8" spans="1:12" ht="15" customHeight="1">
      <c r="B8" s="39">
        <f t="shared" ref="B8:B15" si="0">B7+1</f>
        <v>2016</v>
      </c>
      <c r="C8" s="16">
        <f>'Reserve Estimate 2023'!C8</f>
        <v>1818880</v>
      </c>
      <c r="D8" s="16">
        <f>'Reserve Estimate 2023'!D8</f>
        <v>3913310</v>
      </c>
      <c r="E8" s="16">
        <f>'Reserve Estimate 2023'!E8</f>
        <v>5271290</v>
      </c>
      <c r="F8" s="16">
        <f>'Reserve Estimate 2023'!F8</f>
        <v>6167930</v>
      </c>
      <c r="G8" s="16">
        <f>'Reserve Estimate 2023'!G8</f>
        <v>6674260</v>
      </c>
      <c r="H8" s="16">
        <f>'Reserve Estimate 2023'!H8</f>
        <v>6982770</v>
      </c>
      <c r="I8" s="16">
        <f>'Reserve Estimate 2023'!I8</f>
        <v>7129170</v>
      </c>
      <c r="J8" s="16">
        <f>'Reserve Estimate 2023'!J8</f>
        <v>7183960</v>
      </c>
      <c r="K8" s="17"/>
      <c r="L8" s="17"/>
    </row>
    <row r="9" spans="1:12" ht="15" customHeight="1">
      <c r="B9" s="39">
        <f t="shared" si="0"/>
        <v>2017</v>
      </c>
      <c r="C9" s="16">
        <f>'Reserve Estimate 2023'!C9</f>
        <v>1795200</v>
      </c>
      <c r="D9" s="16">
        <f>'Reserve Estimate 2023'!D9</f>
        <v>3819930</v>
      </c>
      <c r="E9" s="16">
        <f>'Reserve Estimate 2023'!E9</f>
        <v>5223240</v>
      </c>
      <c r="F9" s="16">
        <f>'Reserve Estimate 2023'!F9</f>
        <v>6133520</v>
      </c>
      <c r="G9" s="16">
        <f>'Reserve Estimate 2023'!G9</f>
        <v>6724720</v>
      </c>
      <c r="H9" s="16">
        <f>'Reserve Estimate 2023'!H9</f>
        <v>6983350</v>
      </c>
      <c r="I9" s="16">
        <f>'Reserve Estimate 2023'!I9</f>
        <v>7117620</v>
      </c>
      <c r="J9" s="17"/>
      <c r="K9" s="17"/>
      <c r="L9" s="17"/>
    </row>
    <row r="10" spans="1:12" ht="15" customHeight="1">
      <c r="B10" s="39">
        <f t="shared" si="0"/>
        <v>2018</v>
      </c>
      <c r="C10" s="16">
        <f>'Reserve Estimate 2023'!C10</f>
        <v>1810660</v>
      </c>
      <c r="D10" s="16">
        <f>'Reserve Estimate 2023'!D10</f>
        <v>4039570</v>
      </c>
      <c r="E10" s="16">
        <f>'Reserve Estimate 2023'!E10</f>
        <v>5483910</v>
      </c>
      <c r="F10" s="16">
        <f>'Reserve Estimate 2023'!F10</f>
        <v>6482740</v>
      </c>
      <c r="G10" s="16">
        <f>'Reserve Estimate 2023'!G10</f>
        <v>7065590</v>
      </c>
      <c r="H10" s="16">
        <f>'Reserve Estimate 2023'!H10</f>
        <v>7310330</v>
      </c>
      <c r="I10" s="17"/>
      <c r="J10" s="17"/>
      <c r="K10" s="17"/>
      <c r="L10" s="17"/>
    </row>
    <row r="11" spans="1:12" ht="15" customHeight="1">
      <c r="B11" s="39">
        <f t="shared" si="0"/>
        <v>2019</v>
      </c>
      <c r="C11" s="16">
        <f>'Reserve Estimate 2023'!C11</f>
        <v>954360</v>
      </c>
      <c r="D11" s="16">
        <f>'Reserve Estimate 2023'!D11</f>
        <v>1203240</v>
      </c>
      <c r="E11" s="16">
        <f>'Reserve Estimate 2023'!E11</f>
        <v>1461850</v>
      </c>
      <c r="F11" s="16">
        <f>'Reserve Estimate 2023'!F11</f>
        <v>1876710</v>
      </c>
      <c r="G11" s="16">
        <f>'Reserve Estimate 2023'!G11</f>
        <v>2320390</v>
      </c>
      <c r="H11" s="17"/>
      <c r="I11" s="17"/>
      <c r="J11" s="17"/>
      <c r="K11" s="17"/>
      <c r="L11" s="17"/>
    </row>
    <row r="12" spans="1:12" ht="15" customHeight="1">
      <c r="B12" s="43">
        <f t="shared" si="0"/>
        <v>2020</v>
      </c>
      <c r="C12" s="16">
        <f>'Reserve Estimate 2023'!C12</f>
        <v>1192310</v>
      </c>
      <c r="D12" s="16">
        <f>'Reserve Estimate 2023'!D12</f>
        <v>1906570</v>
      </c>
      <c r="E12" s="16">
        <f>'Reserve Estimate 2023'!E12</f>
        <v>2621380</v>
      </c>
      <c r="F12" s="16">
        <f>'Reserve Estimate 2023'!F12</f>
        <v>3680950</v>
      </c>
      <c r="G12" s="20"/>
      <c r="H12" s="17"/>
      <c r="I12" s="17"/>
      <c r="J12" s="17"/>
      <c r="K12" s="17"/>
      <c r="L12" s="17"/>
    </row>
    <row r="13" spans="1:12" ht="15" customHeight="1">
      <c r="B13" s="39">
        <f t="shared" si="0"/>
        <v>2021</v>
      </c>
      <c r="C13" s="16">
        <f>'Reserve Estimate 2023'!C13</f>
        <v>2588390</v>
      </c>
      <c r="D13" s="16">
        <f>'Reserve Estimate 2023'!D13</f>
        <v>5119370</v>
      </c>
      <c r="E13" s="16">
        <f>'Reserve Estimate 2023'!E13</f>
        <v>6751660</v>
      </c>
      <c r="F13" s="17"/>
      <c r="G13" s="17"/>
      <c r="H13" s="17"/>
      <c r="I13" s="17"/>
      <c r="J13" s="17"/>
      <c r="K13" s="17"/>
      <c r="L13" s="17"/>
    </row>
    <row r="14" spans="1:12" ht="15" customHeight="1">
      <c r="B14" s="39">
        <f t="shared" si="0"/>
        <v>2022</v>
      </c>
      <c r="C14" s="16">
        <f>'Reserve Estimate 2023'!C14</f>
        <v>2715650</v>
      </c>
      <c r="D14" s="16">
        <f>'Reserve Estimate 2023'!D14</f>
        <v>5101910</v>
      </c>
      <c r="E14" s="17"/>
      <c r="F14" s="17"/>
      <c r="G14" s="17"/>
      <c r="H14" s="17"/>
      <c r="I14" s="17"/>
      <c r="J14" s="17"/>
      <c r="K14" s="17"/>
      <c r="L14" s="17"/>
    </row>
    <row r="15" spans="1:12" ht="15" customHeight="1">
      <c r="A15" s="5"/>
      <c r="B15" s="39">
        <f t="shared" si="0"/>
        <v>2023</v>
      </c>
      <c r="C15" s="16">
        <f>'Reserve Estimate 2023'!C15</f>
        <v>2723420</v>
      </c>
      <c r="D15" s="17"/>
      <c r="E15" s="17"/>
      <c r="F15" s="17"/>
      <c r="G15" s="17"/>
      <c r="H15" s="17"/>
      <c r="I15" s="17"/>
      <c r="J15" s="17"/>
      <c r="K15" s="17"/>
      <c r="L15" s="17"/>
    </row>
    <row r="16" spans="1:12" ht="15" customHeight="1">
      <c r="C16" s="17"/>
      <c r="D16" s="17"/>
      <c r="E16" s="17"/>
      <c r="F16" s="17"/>
      <c r="G16" s="17"/>
      <c r="H16" s="17"/>
      <c r="I16" s="17"/>
      <c r="J16" s="17"/>
      <c r="K16" s="17"/>
      <c r="L16" s="17"/>
    </row>
    <row r="17" spans="2:18" ht="15" customHeight="1">
      <c r="B17" s="47" t="s">
        <v>25</v>
      </c>
      <c r="C17" s="26"/>
      <c r="D17" s="48">
        <f>SUM(D12:D14)/SUM(C12:C14)</f>
        <v>1.8668713970152471</v>
      </c>
      <c r="E17" s="48">
        <f>SUM(E11:E13)/SUM(D11:D13)</f>
        <v>1.3166427274649479</v>
      </c>
      <c r="F17" s="48">
        <f>SUM(F10:F12)/SUM(E10:E12)</f>
        <v>1.2585161291671283</v>
      </c>
      <c r="G17" s="48">
        <f>SUM(G9:G11)/SUM(F9:F11)</f>
        <v>1.111621703487967</v>
      </c>
      <c r="H17" s="48">
        <f>SUM(H8:H10)/SUM(G8:G10)</f>
        <v>1.0396724680753127</v>
      </c>
      <c r="I17" s="48">
        <f>SUM(I7:I9)/SUM(H7:H9)</f>
        <v>1.0202126515447791</v>
      </c>
      <c r="J17" s="48">
        <f>SUM(J6:J8)/SUM(I6:I8)</f>
        <v>1.0091579769886532</v>
      </c>
      <c r="K17" s="48">
        <f>SUM(K6:K7)/SUM(J6:J7)</f>
        <v>1.0060702714238596</v>
      </c>
      <c r="L17" s="48">
        <f>L6/K6</f>
        <v>1</v>
      </c>
      <c r="M17" s="45"/>
    </row>
    <row r="18" spans="2:18" ht="15" customHeight="1">
      <c r="E18" s="37"/>
    </row>
    <row r="19" spans="2:18" ht="15" customHeight="1">
      <c r="B19" s="41" t="s">
        <v>19</v>
      </c>
      <c r="D19" s="37"/>
      <c r="E19" s="37"/>
    </row>
    <row r="20" spans="2:18" s="34" customFormat="1" ht="26">
      <c r="B20" s="39" t="s">
        <v>10</v>
      </c>
      <c r="C20" s="39">
        <v>1</v>
      </c>
      <c r="D20" s="39">
        <v>2</v>
      </c>
      <c r="E20" s="39">
        <v>3</v>
      </c>
      <c r="F20" s="39">
        <v>4</v>
      </c>
      <c r="G20" s="39">
        <v>5</v>
      </c>
      <c r="H20" s="39">
        <v>6</v>
      </c>
      <c r="I20" s="39">
        <v>7</v>
      </c>
      <c r="J20" s="39">
        <v>8</v>
      </c>
      <c r="K20" s="39">
        <v>9</v>
      </c>
      <c r="L20" s="39">
        <v>10</v>
      </c>
      <c r="M20" s="39" t="s">
        <v>0</v>
      </c>
      <c r="N20" s="39" t="s">
        <v>1</v>
      </c>
      <c r="O20" s="39" t="s">
        <v>2</v>
      </c>
      <c r="P20" s="39" t="s">
        <v>13</v>
      </c>
      <c r="Q20" s="38" t="s">
        <v>30</v>
      </c>
      <c r="R20" s="6"/>
    </row>
    <row r="21" spans="2:18" ht="15" customHeight="1">
      <c r="B21" s="39">
        <v>2014</v>
      </c>
      <c r="C21" s="16">
        <f t="shared" ref="C21:L21" si="1">C6</f>
        <v>1540580</v>
      </c>
      <c r="D21" s="16">
        <f t="shared" si="1"/>
        <v>3269160</v>
      </c>
      <c r="E21" s="16">
        <f t="shared" si="1"/>
        <v>4479630</v>
      </c>
      <c r="F21" s="16">
        <f t="shared" si="1"/>
        <v>5281670</v>
      </c>
      <c r="G21" s="16">
        <f t="shared" si="1"/>
        <v>5744710</v>
      </c>
      <c r="H21" s="16">
        <f t="shared" si="1"/>
        <v>5994280</v>
      </c>
      <c r="I21" s="16">
        <f t="shared" si="1"/>
        <v>6135730</v>
      </c>
      <c r="J21" s="16">
        <f t="shared" si="1"/>
        <v>6196160</v>
      </c>
      <c r="K21" s="16">
        <f t="shared" si="1"/>
        <v>6219560</v>
      </c>
      <c r="L21" s="16">
        <f t="shared" si="1"/>
        <v>6219560</v>
      </c>
      <c r="M21" s="13">
        <f t="shared" ref="M21:M26" si="2">L21</f>
        <v>6219560</v>
      </c>
      <c r="N21" s="13">
        <f ca="1">OFFSET(L21,0,$B$21-B21)</f>
        <v>6219560</v>
      </c>
      <c r="O21" s="13">
        <f ca="1">M21-N21</f>
        <v>0</v>
      </c>
      <c r="P21" s="4"/>
      <c r="Q21" s="13">
        <f ca="1">OFFSET(L21,0,$B$21-B21+1)-N21</f>
        <v>0</v>
      </c>
    </row>
    <row r="22" spans="2:18" ht="15" customHeight="1">
      <c r="B22" s="39">
        <f>B21+1</f>
        <v>2015</v>
      </c>
      <c r="C22" s="16">
        <f t="shared" ref="C22:K22" si="3">C7</f>
        <v>1738560</v>
      </c>
      <c r="D22" s="16">
        <f t="shared" si="3"/>
        <v>3576520</v>
      </c>
      <c r="E22" s="16">
        <f t="shared" si="3"/>
        <v>4883060</v>
      </c>
      <c r="F22" s="16">
        <f t="shared" si="3"/>
        <v>5693710</v>
      </c>
      <c r="G22" s="16">
        <f t="shared" si="3"/>
        <v>6246550</v>
      </c>
      <c r="H22" s="16">
        <f t="shared" si="3"/>
        <v>6489880</v>
      </c>
      <c r="I22" s="16">
        <f t="shared" si="3"/>
        <v>6622680</v>
      </c>
      <c r="J22" s="16">
        <f t="shared" si="3"/>
        <v>6689590</v>
      </c>
      <c r="K22" s="16">
        <f t="shared" si="3"/>
        <v>6744410</v>
      </c>
      <c r="L22" s="22">
        <f t="shared" ref="L22:L30" si="4">K22*L$17</f>
        <v>6744410</v>
      </c>
      <c r="M22" s="13">
        <f t="shared" si="2"/>
        <v>6744410</v>
      </c>
      <c r="N22" s="13">
        <f t="shared" ref="N22:N30" ca="1" si="5">OFFSET(L22,0,$B$21-B22)</f>
        <v>6744410</v>
      </c>
      <c r="O22" s="13">
        <f t="shared" ref="O22:O30" ca="1" si="6">M22-N22</f>
        <v>0</v>
      </c>
      <c r="P22" s="4" t="b">
        <f ca="1">O22&gt;=O21</f>
        <v>1</v>
      </c>
      <c r="Q22" s="13">
        <f t="shared" ref="Q22:Q30" ca="1" si="7">OFFSET(L22,0,$B$21-B22+1)-N22</f>
        <v>0</v>
      </c>
    </row>
    <row r="23" spans="2:18" ht="15" customHeight="1">
      <c r="B23" s="39">
        <f t="shared" ref="B23:B30" si="8">B22+1</f>
        <v>2016</v>
      </c>
      <c r="C23" s="16">
        <f t="shared" ref="C23:J23" si="9">C8</f>
        <v>1818880</v>
      </c>
      <c r="D23" s="16">
        <f t="shared" si="9"/>
        <v>3913310</v>
      </c>
      <c r="E23" s="16">
        <f t="shared" si="9"/>
        <v>5271290</v>
      </c>
      <c r="F23" s="16">
        <f t="shared" si="9"/>
        <v>6167930</v>
      </c>
      <c r="G23" s="16">
        <f t="shared" si="9"/>
        <v>6674260</v>
      </c>
      <c r="H23" s="16">
        <f t="shared" si="9"/>
        <v>6982770</v>
      </c>
      <c r="I23" s="16">
        <f t="shared" si="9"/>
        <v>7129170</v>
      </c>
      <c r="J23" s="16">
        <f t="shared" si="9"/>
        <v>7183960</v>
      </c>
      <c r="K23" s="22">
        <f t="shared" ref="K23:K30" si="10">J23*K$17</f>
        <v>7227568.5870981505</v>
      </c>
      <c r="L23" s="22">
        <f t="shared" si="4"/>
        <v>7227568.5870981505</v>
      </c>
      <c r="M23" s="13">
        <f t="shared" si="2"/>
        <v>7227568.5870981505</v>
      </c>
      <c r="N23" s="13">
        <f t="shared" ca="1" si="5"/>
        <v>7183960</v>
      </c>
      <c r="O23" s="13">
        <f t="shared" ca="1" si="6"/>
        <v>43608.587098150514</v>
      </c>
      <c r="P23" s="4" t="b">
        <f t="shared" ref="P23:P30" ca="1" si="11">O23&gt;=O22</f>
        <v>1</v>
      </c>
      <c r="Q23" s="13">
        <f t="shared" ca="1" si="7"/>
        <v>43608.587098150514</v>
      </c>
    </row>
    <row r="24" spans="2:18" ht="15" customHeight="1">
      <c r="B24" s="39">
        <f t="shared" si="8"/>
        <v>2017</v>
      </c>
      <c r="C24" s="16">
        <f t="shared" ref="C24:I24" si="12">C9</f>
        <v>1795200</v>
      </c>
      <c r="D24" s="16">
        <f t="shared" si="12"/>
        <v>3819930</v>
      </c>
      <c r="E24" s="16">
        <f t="shared" si="12"/>
        <v>5223240</v>
      </c>
      <c r="F24" s="16">
        <f t="shared" si="12"/>
        <v>6133520</v>
      </c>
      <c r="G24" s="16">
        <f t="shared" si="12"/>
        <v>6724720</v>
      </c>
      <c r="H24" s="16">
        <f t="shared" si="12"/>
        <v>6983350</v>
      </c>
      <c r="I24" s="16">
        <f t="shared" si="12"/>
        <v>7117620</v>
      </c>
      <c r="J24" s="22">
        <f t="shared" ref="J24:J30" si="13">I24*J$17</f>
        <v>7182803.0001739776</v>
      </c>
      <c r="K24" s="22">
        <f t="shared" si="10"/>
        <v>7226404.5639691465</v>
      </c>
      <c r="L24" s="22">
        <f t="shared" si="4"/>
        <v>7226404.5639691465</v>
      </c>
      <c r="M24" s="13">
        <f t="shared" si="2"/>
        <v>7226404.5639691465</v>
      </c>
      <c r="N24" s="13">
        <f t="shared" ca="1" si="5"/>
        <v>7117620</v>
      </c>
      <c r="O24" s="13">
        <f t="shared" ca="1" si="6"/>
        <v>108784.56396914646</v>
      </c>
      <c r="P24" s="4" t="b">
        <f t="shared" ca="1" si="11"/>
        <v>1</v>
      </c>
      <c r="Q24" s="13">
        <f t="shared" ca="1" si="7"/>
        <v>65183.000173977576</v>
      </c>
    </row>
    <row r="25" spans="2:18" ht="15" customHeight="1">
      <c r="B25" s="39">
        <f t="shared" si="8"/>
        <v>2018</v>
      </c>
      <c r="C25" s="16">
        <f t="shared" ref="C25:H25" si="14">C10</f>
        <v>1810660</v>
      </c>
      <c r="D25" s="16">
        <f t="shared" si="14"/>
        <v>4039570</v>
      </c>
      <c r="E25" s="16">
        <f t="shared" si="14"/>
        <v>5483910</v>
      </c>
      <c r="F25" s="16">
        <f t="shared" si="14"/>
        <v>6482740</v>
      </c>
      <c r="G25" s="16">
        <f t="shared" si="14"/>
        <v>7065590</v>
      </c>
      <c r="H25" s="16">
        <f t="shared" si="14"/>
        <v>7310330</v>
      </c>
      <c r="I25" s="22">
        <f t="shared" ref="I25:I30" si="15">H25*I$17</f>
        <v>7458091.152967345</v>
      </c>
      <c r="J25" s="22">
        <f t="shared" si="13"/>
        <v>7526392.1801254973</v>
      </c>
      <c r="K25" s="22">
        <f t="shared" si="10"/>
        <v>7572079.4235012736</v>
      </c>
      <c r="L25" s="22">
        <f t="shared" si="4"/>
        <v>7572079.4235012736</v>
      </c>
      <c r="M25" s="13">
        <f t="shared" si="2"/>
        <v>7572079.4235012736</v>
      </c>
      <c r="N25" s="13">
        <f t="shared" ca="1" si="5"/>
        <v>7310330</v>
      </c>
      <c r="O25" s="13">
        <f t="shared" ca="1" si="6"/>
        <v>261749.42350127362</v>
      </c>
      <c r="P25" s="4" t="b">
        <f t="shared" ca="1" si="11"/>
        <v>1</v>
      </c>
      <c r="Q25" s="13">
        <f t="shared" ca="1" si="7"/>
        <v>147761.15296734497</v>
      </c>
    </row>
    <row r="26" spans="2:18" ht="15" customHeight="1">
      <c r="B26" s="39">
        <f t="shared" si="8"/>
        <v>2019</v>
      </c>
      <c r="C26" s="16">
        <f>C11</f>
        <v>954360</v>
      </c>
      <c r="D26" s="16">
        <f t="shared" ref="D26:G26" si="16">D11</f>
        <v>1203240</v>
      </c>
      <c r="E26" s="16">
        <f t="shared" si="16"/>
        <v>1461850</v>
      </c>
      <c r="F26" s="16">
        <f t="shared" si="16"/>
        <v>1876710</v>
      </c>
      <c r="G26" s="16">
        <f t="shared" si="16"/>
        <v>2320390</v>
      </c>
      <c r="H26" s="27">
        <f>G26*H$17</f>
        <v>2412445.5981972748</v>
      </c>
      <c r="I26" s="22">
        <f t="shared" si="15"/>
        <v>2461207.5204443727</v>
      </c>
      <c r="J26" s="22">
        <f t="shared" si="13"/>
        <v>2483747.2022809023</v>
      </c>
      <c r="K26" s="22">
        <f t="shared" si="10"/>
        <v>2498824.2219469994</v>
      </c>
      <c r="L26" s="22">
        <f t="shared" si="4"/>
        <v>2498824.2219469994</v>
      </c>
      <c r="M26" s="13">
        <f t="shared" si="2"/>
        <v>2498824.2219469994</v>
      </c>
      <c r="N26" s="13">
        <f t="shared" ca="1" si="5"/>
        <v>2320390</v>
      </c>
      <c r="O26" s="13">
        <f t="shared" ca="1" si="6"/>
        <v>178434.22194699943</v>
      </c>
      <c r="P26" s="4" t="b">
        <f t="shared" ca="1" si="11"/>
        <v>0</v>
      </c>
      <c r="Q26" s="13">
        <f t="shared" ca="1" si="7"/>
        <v>92055.598197274841</v>
      </c>
    </row>
    <row r="27" spans="2:18" ht="15" customHeight="1">
      <c r="B27" s="39">
        <f t="shared" si="8"/>
        <v>2020</v>
      </c>
      <c r="C27" s="16">
        <f>C12</f>
        <v>1192310</v>
      </c>
      <c r="D27" s="16">
        <f t="shared" ref="D27:F27" si="17">D12</f>
        <v>1906570</v>
      </c>
      <c r="E27" s="16">
        <f t="shared" si="17"/>
        <v>2621380</v>
      </c>
      <c r="F27" s="16">
        <f t="shared" si="17"/>
        <v>3680950</v>
      </c>
      <c r="G27" s="27">
        <f>F27*G$17</f>
        <v>4091823.9094540318</v>
      </c>
      <c r="H27" s="27">
        <f>G27*H$17</f>
        <v>4254156.6628716476</v>
      </c>
      <c r="I27" s="22">
        <f t="shared" si="15"/>
        <v>4340144.449115173</v>
      </c>
      <c r="J27" s="22">
        <f t="shared" si="13"/>
        <v>4379891.3921076003</v>
      </c>
      <c r="K27" s="22">
        <f t="shared" si="10"/>
        <v>4406478.52166472</v>
      </c>
      <c r="L27" s="22">
        <f t="shared" si="4"/>
        <v>4406478.52166472</v>
      </c>
      <c r="M27" s="13">
        <f t="shared" ref="M27:M30" si="18">L27</f>
        <v>4406478.52166472</v>
      </c>
      <c r="N27" s="13">
        <f t="shared" ca="1" si="5"/>
        <v>3680950</v>
      </c>
      <c r="O27" s="13">
        <f t="shared" ca="1" si="6"/>
        <v>725528.52166472003</v>
      </c>
      <c r="P27" s="4" t="b">
        <f t="shared" ca="1" si="11"/>
        <v>1</v>
      </c>
      <c r="Q27" s="13">
        <f t="shared" ca="1" si="7"/>
        <v>410873.90945403185</v>
      </c>
    </row>
    <row r="28" spans="2:18" ht="15" customHeight="1">
      <c r="B28" s="39">
        <f t="shared" si="8"/>
        <v>2021</v>
      </c>
      <c r="C28" s="16">
        <f>C13</f>
        <v>2588390</v>
      </c>
      <c r="D28" s="16">
        <f t="shared" ref="D28:E28" si="19">D13</f>
        <v>5119370</v>
      </c>
      <c r="E28" s="16">
        <f t="shared" si="19"/>
        <v>6751660</v>
      </c>
      <c r="F28" s="22">
        <f>E28*F$17</f>
        <v>8497073.0086525343</v>
      </c>
      <c r="G28" s="27">
        <f t="shared" ref="G28:G30" si="20">F28*G$17</f>
        <v>9445530.7725399546</v>
      </c>
      <c r="H28" s="22">
        <f>G28*H$17</f>
        <v>9820258.2905679289</v>
      </c>
      <c r="I28" s="22">
        <f t="shared" si="15"/>
        <v>10018751.749474907</v>
      </c>
      <c r="J28" s="22">
        <f t="shared" si="13"/>
        <v>10110503.247451628</v>
      </c>
      <c r="K28" s="22">
        <f t="shared" si="10"/>
        <v>10171876.746395472</v>
      </c>
      <c r="L28" s="22">
        <f t="shared" si="4"/>
        <v>10171876.746395472</v>
      </c>
      <c r="M28" s="13">
        <f>L28</f>
        <v>10171876.746395472</v>
      </c>
      <c r="N28" s="13">
        <f t="shared" ca="1" si="5"/>
        <v>6751660</v>
      </c>
      <c r="O28" s="13">
        <f t="shared" ca="1" si="6"/>
        <v>3420216.7463954724</v>
      </c>
      <c r="P28" s="4" t="b">
        <f t="shared" ca="1" si="11"/>
        <v>1</v>
      </c>
      <c r="Q28" s="13">
        <f t="shared" ca="1" si="7"/>
        <v>1745413.0086525343</v>
      </c>
    </row>
    <row r="29" spans="2:18" ht="15" customHeight="1">
      <c r="B29" s="39">
        <f t="shared" si="8"/>
        <v>2022</v>
      </c>
      <c r="C29" s="16">
        <f>C14</f>
        <v>2715650</v>
      </c>
      <c r="D29" s="16">
        <f>D14</f>
        <v>5101910</v>
      </c>
      <c r="E29" s="22">
        <f>D29*E$17</f>
        <v>6717392.6976806922</v>
      </c>
      <c r="F29" s="22">
        <f>E29*F$17</f>
        <v>8453947.0559806377</v>
      </c>
      <c r="G29" s="27">
        <f t="shared" si="20"/>
        <v>9397591.0275662802</v>
      </c>
      <c r="H29" s="22">
        <f>G29*H$17</f>
        <v>9770416.6575922482</v>
      </c>
      <c r="I29" s="22">
        <f t="shared" si="15"/>
        <v>9967902.6849394664</v>
      </c>
      <c r="J29" s="22">
        <f t="shared" si="13"/>
        <v>10059188.508353276</v>
      </c>
      <c r="K29" s="22">
        <f t="shared" si="10"/>
        <v>10120250.51290275</v>
      </c>
      <c r="L29" s="22">
        <f t="shared" si="4"/>
        <v>10120250.51290275</v>
      </c>
      <c r="M29" s="13">
        <f>L29</f>
        <v>10120250.51290275</v>
      </c>
      <c r="N29" s="13">
        <f t="shared" ca="1" si="5"/>
        <v>5101910</v>
      </c>
      <c r="O29" s="13">
        <f t="shared" ca="1" si="6"/>
        <v>5018340.5129027497</v>
      </c>
      <c r="P29" s="4" t="b">
        <f t="shared" ca="1" si="11"/>
        <v>1</v>
      </c>
      <c r="Q29" s="13">
        <f t="shared" ca="1" si="7"/>
        <v>1615482.6976806922</v>
      </c>
    </row>
    <row r="30" spans="2:18" ht="15" customHeight="1">
      <c r="B30" s="39">
        <f t="shared" si="8"/>
        <v>2023</v>
      </c>
      <c r="C30" s="16">
        <f>C15</f>
        <v>2723420</v>
      </c>
      <c r="D30" s="22">
        <f>C30*D$17</f>
        <v>5084274.9000592642</v>
      </c>
      <c r="E30" s="22">
        <f>D30*E$17</f>
        <v>6694173.5715956055</v>
      </c>
      <c r="F30" s="22">
        <f>E30*F$17</f>
        <v>8424725.4112973921</v>
      </c>
      <c r="G30" s="27">
        <f t="shared" si="20"/>
        <v>9365107.6131247692</v>
      </c>
      <c r="H30" s="22">
        <f>G30*H$17</f>
        <v>9736644.5459283292</v>
      </c>
      <c r="I30" s="22">
        <f t="shared" si="15"/>
        <v>9933447.9493505526</v>
      </c>
      <c r="J30" s="22">
        <f t="shared" si="13"/>
        <v>10024418.23708869</v>
      </c>
      <c r="K30" s="22">
        <f t="shared" si="10"/>
        <v>10085269.176654106</v>
      </c>
      <c r="L30" s="22">
        <f t="shared" si="4"/>
        <v>10085269.176654106</v>
      </c>
      <c r="M30" s="13">
        <f t="shared" si="18"/>
        <v>10085269.176654106</v>
      </c>
      <c r="N30" s="13">
        <f t="shared" ca="1" si="5"/>
        <v>2723420</v>
      </c>
      <c r="O30" s="13">
        <f t="shared" ca="1" si="6"/>
        <v>7361849.176654106</v>
      </c>
      <c r="P30" s="4" t="b">
        <f t="shared" ca="1" si="11"/>
        <v>1</v>
      </c>
      <c r="Q30" s="13">
        <f t="shared" ca="1" si="7"/>
        <v>2360854.9000592642</v>
      </c>
    </row>
    <row r="31" spans="2:18" ht="15" customHeight="1">
      <c r="N31" s="4" t="s">
        <v>14</v>
      </c>
      <c r="O31" s="13">
        <f ca="1">SUM(O21:O30)</f>
        <v>17118511.754132621</v>
      </c>
    </row>
    <row r="34" spans="3:12" ht="15" customHeight="1">
      <c r="C34" s="32"/>
      <c r="D34" s="32"/>
      <c r="E34" s="32"/>
      <c r="F34" s="32"/>
      <c r="G34" s="32"/>
      <c r="H34" s="32"/>
      <c r="I34" s="32"/>
      <c r="J34" s="32"/>
      <c r="K34" s="32"/>
      <c r="L34" s="32"/>
    </row>
    <row r="35" spans="3:12" ht="15" customHeight="1">
      <c r="C35" s="32"/>
      <c r="D35" s="32"/>
      <c r="E35" s="32"/>
      <c r="F35" s="32"/>
      <c r="G35" s="32"/>
      <c r="H35" s="32"/>
      <c r="I35" s="32"/>
      <c r="J35" s="32"/>
      <c r="K35" s="32"/>
      <c r="L35" s="32"/>
    </row>
    <row r="36" spans="3:12" ht="15" customHeight="1">
      <c r="C36" s="32"/>
      <c r="D36" s="32"/>
      <c r="E36" s="32"/>
      <c r="F36" s="32"/>
      <c r="G36" s="32"/>
      <c r="H36" s="32"/>
      <c r="I36" s="32"/>
      <c r="J36" s="32"/>
      <c r="K36" s="32"/>
      <c r="L36" s="32"/>
    </row>
    <row r="37" spans="3:12" ht="15" customHeight="1">
      <c r="C37" s="32"/>
      <c r="D37" s="32"/>
      <c r="E37" s="32"/>
      <c r="F37" s="32"/>
      <c r="G37" s="32"/>
      <c r="H37" s="32"/>
      <c r="I37" s="32"/>
      <c r="J37" s="32"/>
      <c r="K37" s="32"/>
      <c r="L37" s="32"/>
    </row>
    <row r="38" spans="3:12" ht="15" customHeight="1">
      <c r="C38" s="32"/>
      <c r="D38" s="32"/>
      <c r="E38" s="32"/>
      <c r="F38" s="32"/>
      <c r="G38" s="32"/>
      <c r="H38" s="32"/>
      <c r="I38" s="32"/>
      <c r="J38" s="32"/>
      <c r="K38" s="32"/>
      <c r="L38" s="32"/>
    </row>
    <row r="39" spans="3:12" ht="15" customHeight="1">
      <c r="C39" s="32"/>
      <c r="D39" s="32"/>
      <c r="E39" s="32"/>
      <c r="F39" s="32"/>
      <c r="G39" s="32"/>
      <c r="H39" s="32"/>
      <c r="I39" s="32"/>
      <c r="J39" s="32"/>
      <c r="K39" s="32"/>
      <c r="L39" s="32"/>
    </row>
    <row r="40" spans="3:12" ht="15" customHeight="1">
      <c r="C40" s="32"/>
      <c r="D40" s="32"/>
      <c r="E40" s="32"/>
      <c r="F40" s="32"/>
      <c r="G40" s="32"/>
      <c r="H40" s="32"/>
      <c r="I40" s="32"/>
      <c r="J40" s="32"/>
      <c r="K40" s="32"/>
      <c r="L40" s="32"/>
    </row>
    <row r="41" spans="3:12" ht="15" customHeight="1">
      <c r="C41" s="32"/>
      <c r="D41" s="32"/>
      <c r="E41" s="32"/>
      <c r="F41" s="32"/>
      <c r="G41" s="32"/>
      <c r="H41" s="32"/>
      <c r="I41" s="32"/>
      <c r="J41" s="32"/>
      <c r="K41" s="32"/>
      <c r="L41" s="32"/>
    </row>
    <row r="42" spans="3:12" ht="15" customHeight="1">
      <c r="C42" s="32"/>
      <c r="D42" s="32"/>
      <c r="E42" s="32"/>
      <c r="F42" s="32"/>
      <c r="G42" s="32"/>
      <c r="H42" s="32"/>
      <c r="I42" s="32"/>
      <c r="J42" s="32"/>
      <c r="K42" s="32"/>
      <c r="L42" s="32"/>
    </row>
    <row r="43" spans="3:12" ht="15" customHeight="1">
      <c r="C43" s="32"/>
      <c r="D43" s="32"/>
      <c r="E43" s="32"/>
      <c r="F43" s="32"/>
      <c r="G43" s="32"/>
      <c r="H43" s="32"/>
      <c r="I43" s="32"/>
      <c r="J43" s="32"/>
      <c r="K43" s="32"/>
      <c r="L43" s="32"/>
    </row>
    <row r="44" spans="3:12" ht="15" customHeight="1">
      <c r="C44" s="30"/>
      <c r="D44" s="30"/>
      <c r="E44" s="30"/>
      <c r="F44" s="30"/>
      <c r="G44" s="30"/>
      <c r="H44" s="30"/>
      <c r="I44" s="30"/>
      <c r="J44" s="30"/>
      <c r="K44" s="30"/>
      <c r="L44" s="30"/>
    </row>
    <row r="45" spans="3:12" ht="15" customHeight="1">
      <c r="C45" s="30"/>
      <c r="D45" s="30"/>
      <c r="E45" s="30"/>
      <c r="F45" s="30"/>
      <c r="G45" s="30"/>
      <c r="H45" s="30"/>
      <c r="I45" s="30"/>
      <c r="J45" s="30"/>
      <c r="K45" s="30"/>
      <c r="L45" s="30"/>
    </row>
  </sheetData>
  <conditionalFormatting sqref="P22:P30">
    <cfRule type="cellIs" dxfId="4" priority="1" operator="equal">
      <formula>FALSE</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10BFE-FD8D-4DEA-8782-7DF8D5FE7164}">
  <sheetPr>
    <tabColor rgb="FF92D050"/>
  </sheetPr>
  <dimension ref="A1:R71"/>
  <sheetViews>
    <sheetView showGridLines="0" zoomScale="90" zoomScaleNormal="90" workbookViewId="0"/>
  </sheetViews>
  <sheetFormatPr defaultColWidth="12.58203125" defaultRowHeight="15" customHeight="1"/>
  <cols>
    <col min="1" max="1" width="1" style="6" customWidth="1"/>
    <col min="2" max="2" width="9.08203125" style="6" bestFit="1" customWidth="1"/>
    <col min="3" max="16384" width="12.58203125" style="6"/>
  </cols>
  <sheetData>
    <row r="1" spans="1:14" ht="5.25" customHeight="1"/>
    <row r="2" spans="1:14" ht="15" customHeight="1">
      <c r="B2" s="5" t="s">
        <v>21</v>
      </c>
      <c r="I2" s="37"/>
    </row>
    <row r="3" spans="1:14" ht="5.25" customHeight="1">
      <c r="A3" s="34"/>
    </row>
    <row r="4" spans="1:14" s="5" customFormat="1" ht="15" customHeight="1">
      <c r="A4" s="34"/>
      <c r="B4" s="41" t="s">
        <v>6</v>
      </c>
      <c r="F4" s="35"/>
      <c r="N4" s="36"/>
    </row>
    <row r="5" spans="1:14" s="34" customFormat="1" ht="15" customHeight="1">
      <c r="B5" s="39" t="s">
        <v>10</v>
      </c>
      <c r="C5" s="39">
        <v>1</v>
      </c>
      <c r="D5" s="39">
        <v>2</v>
      </c>
      <c r="E5" s="39">
        <v>3</v>
      </c>
      <c r="F5" s="39">
        <v>4</v>
      </c>
      <c r="G5" s="39">
        <v>5</v>
      </c>
      <c r="H5" s="39">
        <v>6</v>
      </c>
      <c r="I5" s="39">
        <v>7</v>
      </c>
      <c r="J5" s="39">
        <v>8</v>
      </c>
      <c r="K5" s="39">
        <v>9</v>
      </c>
      <c r="L5" s="39">
        <v>10</v>
      </c>
    </row>
    <row r="6" spans="1:14" ht="15" customHeight="1">
      <c r="A6" s="34"/>
      <c r="B6" s="39">
        <v>2014</v>
      </c>
      <c r="C6" s="16">
        <v>1540580</v>
      </c>
      <c r="D6" s="16">
        <v>3269160</v>
      </c>
      <c r="E6" s="16">
        <v>4479630</v>
      </c>
      <c r="F6" s="16">
        <v>5281670</v>
      </c>
      <c r="G6" s="16">
        <v>5744710</v>
      </c>
      <c r="H6" s="16">
        <v>5994280</v>
      </c>
      <c r="I6" s="16">
        <v>6135730</v>
      </c>
      <c r="J6" s="16">
        <v>6196160</v>
      </c>
      <c r="K6" s="16">
        <v>6219560</v>
      </c>
      <c r="L6" s="16">
        <v>6219560</v>
      </c>
    </row>
    <row r="7" spans="1:14" ht="15" customHeight="1">
      <c r="B7" s="42">
        <f>B6+1</f>
        <v>2015</v>
      </c>
      <c r="C7" s="16">
        <v>1738560</v>
      </c>
      <c r="D7" s="16">
        <v>3576520</v>
      </c>
      <c r="E7" s="16">
        <v>4883060</v>
      </c>
      <c r="F7" s="16">
        <v>5693710</v>
      </c>
      <c r="G7" s="16">
        <v>6246550</v>
      </c>
      <c r="H7" s="16">
        <v>6489880</v>
      </c>
      <c r="I7" s="16">
        <v>6622680</v>
      </c>
      <c r="J7" s="16">
        <v>6689590</v>
      </c>
      <c r="K7" s="16">
        <v>6744410</v>
      </c>
      <c r="L7" s="17"/>
    </row>
    <row r="8" spans="1:14" ht="15" customHeight="1">
      <c r="B8" s="39">
        <f t="shared" ref="B8:B15" si="0">B7+1</f>
        <v>2016</v>
      </c>
      <c r="C8" s="16">
        <v>1818880</v>
      </c>
      <c r="D8" s="16">
        <v>3913310</v>
      </c>
      <c r="E8" s="16">
        <v>5271290</v>
      </c>
      <c r="F8" s="16">
        <v>6167930</v>
      </c>
      <c r="G8" s="16">
        <v>6674260</v>
      </c>
      <c r="H8" s="16">
        <v>6982770</v>
      </c>
      <c r="I8" s="16">
        <v>7129170</v>
      </c>
      <c r="J8" s="16">
        <v>7183960</v>
      </c>
      <c r="K8" s="17"/>
      <c r="L8" s="17"/>
    </row>
    <row r="9" spans="1:14" ht="15" customHeight="1">
      <c r="B9" s="39">
        <f t="shared" si="0"/>
        <v>2017</v>
      </c>
      <c r="C9" s="16">
        <v>1795200</v>
      </c>
      <c r="D9" s="16">
        <v>3819930</v>
      </c>
      <c r="E9" s="16">
        <v>5223240</v>
      </c>
      <c r="F9" s="16">
        <v>6133520</v>
      </c>
      <c r="G9" s="16">
        <v>6724720</v>
      </c>
      <c r="H9" s="16">
        <v>6983350</v>
      </c>
      <c r="I9" s="16">
        <v>7117620</v>
      </c>
      <c r="J9" s="17"/>
      <c r="K9" s="17"/>
      <c r="L9" s="17"/>
    </row>
    <row r="10" spans="1:14" ht="15" customHeight="1">
      <c r="B10" s="39">
        <f t="shared" si="0"/>
        <v>2018</v>
      </c>
      <c r="C10" s="16">
        <v>1810660</v>
      </c>
      <c r="D10" s="16">
        <v>4039570</v>
      </c>
      <c r="E10" s="16">
        <v>5483910</v>
      </c>
      <c r="F10" s="16">
        <v>6482740</v>
      </c>
      <c r="G10" s="16">
        <v>7065590</v>
      </c>
      <c r="H10" s="16">
        <v>7310330</v>
      </c>
      <c r="I10" s="17"/>
      <c r="J10" s="17"/>
      <c r="K10" s="17"/>
      <c r="L10" s="17"/>
    </row>
    <row r="11" spans="1:14" ht="15" customHeight="1">
      <c r="B11" s="39">
        <f t="shared" si="0"/>
        <v>2019</v>
      </c>
      <c r="C11" s="16">
        <v>954360</v>
      </c>
      <c r="D11" s="16">
        <v>1203240</v>
      </c>
      <c r="E11" s="16">
        <v>1461850</v>
      </c>
      <c r="F11" s="16">
        <v>1876710</v>
      </c>
      <c r="G11" s="16">
        <v>2320390</v>
      </c>
      <c r="H11" s="16"/>
      <c r="I11" s="17"/>
      <c r="J11" s="17"/>
      <c r="K11" s="17"/>
      <c r="L11" s="17"/>
    </row>
    <row r="12" spans="1:14" ht="15" customHeight="1">
      <c r="B12" s="43">
        <f t="shared" si="0"/>
        <v>2020</v>
      </c>
      <c r="C12" s="18">
        <v>1192310</v>
      </c>
      <c r="D12" s="19">
        <v>1906570</v>
      </c>
      <c r="E12" s="19">
        <v>2621380</v>
      </c>
      <c r="F12" s="19">
        <v>3680950</v>
      </c>
      <c r="G12" s="20"/>
      <c r="H12" s="17"/>
      <c r="I12" s="17"/>
      <c r="J12" s="17"/>
      <c r="K12" s="17"/>
      <c r="L12" s="17"/>
    </row>
    <row r="13" spans="1:14" ht="15" customHeight="1">
      <c r="B13" s="39">
        <f t="shared" si="0"/>
        <v>2021</v>
      </c>
      <c r="C13" s="16">
        <v>2588390</v>
      </c>
      <c r="D13" s="16">
        <v>5119370</v>
      </c>
      <c r="E13" s="16">
        <v>6751660</v>
      </c>
      <c r="F13" s="17"/>
      <c r="G13" s="17"/>
      <c r="H13" s="17"/>
      <c r="I13" s="17"/>
      <c r="J13" s="11"/>
      <c r="K13" s="17"/>
      <c r="L13" s="17"/>
    </row>
    <row r="14" spans="1:14" ht="15" customHeight="1">
      <c r="B14" s="39">
        <f t="shared" si="0"/>
        <v>2022</v>
      </c>
      <c r="C14" s="16">
        <v>2715650</v>
      </c>
      <c r="D14" s="16">
        <v>5101910</v>
      </c>
      <c r="E14" s="17"/>
      <c r="F14" s="17"/>
      <c r="G14" s="17"/>
      <c r="H14" s="17"/>
      <c r="I14" s="17"/>
      <c r="J14" s="21"/>
      <c r="K14" s="17"/>
      <c r="L14" s="17"/>
    </row>
    <row r="15" spans="1:14" ht="15" customHeight="1">
      <c r="B15" s="39">
        <f t="shared" si="0"/>
        <v>2023</v>
      </c>
      <c r="C15" s="16">
        <v>2723420</v>
      </c>
      <c r="D15" s="17"/>
      <c r="E15" s="17"/>
      <c r="F15" s="17"/>
      <c r="G15" s="17"/>
      <c r="H15" s="17"/>
      <c r="I15" s="17"/>
      <c r="J15" s="17"/>
      <c r="K15" s="17"/>
      <c r="L15" s="17"/>
    </row>
    <row r="16" spans="1:14" ht="15" customHeight="1">
      <c r="A16" s="5"/>
      <c r="C16" s="17"/>
      <c r="D16" s="17"/>
      <c r="E16" s="17"/>
      <c r="F16" s="17"/>
      <c r="G16" s="17"/>
      <c r="H16" s="17"/>
      <c r="I16" s="17"/>
      <c r="J16" s="17"/>
      <c r="K16" s="17"/>
      <c r="L16" s="17"/>
    </row>
    <row r="17" spans="2:18" ht="15" customHeight="1">
      <c r="B17" s="47" t="s">
        <v>25</v>
      </c>
      <c r="C17" s="26"/>
      <c r="D17" s="48">
        <f>SUM(D12:D14)/SUM(C12:C14)</f>
        <v>1.8668713970152471</v>
      </c>
      <c r="E17" s="48">
        <f>SUM(E11:E13)/SUM(D11:D13)</f>
        <v>1.3166427274649479</v>
      </c>
      <c r="F17" s="48">
        <f>SUM(F10:F12)/SUM(E10:E12)</f>
        <v>1.2585161291671283</v>
      </c>
      <c r="G17" s="48">
        <f>SUM(G9:G11)/SUM(F9:F11)</f>
        <v>1.111621703487967</v>
      </c>
      <c r="H17" s="48">
        <f>SUM(H8:H10)/SUM(G8:G10)</f>
        <v>1.0396724680753127</v>
      </c>
      <c r="I17" s="48">
        <f>SUM(I7:I9)/SUM(H7:H9)</f>
        <v>1.0202126515447791</v>
      </c>
      <c r="J17" s="48">
        <f>SUM(J6:J8)/SUM(I6:I8)</f>
        <v>1.0091579769886532</v>
      </c>
      <c r="K17" s="48">
        <f>SUM(K6:K7)/SUM(J6:J7)</f>
        <v>1.0060702714238596</v>
      </c>
      <c r="L17" s="48">
        <f>L6/K6</f>
        <v>1</v>
      </c>
      <c r="M17" s="45"/>
    </row>
    <row r="19" spans="2:18" ht="15" customHeight="1">
      <c r="B19" s="41" t="s">
        <v>6</v>
      </c>
      <c r="E19" s="37"/>
    </row>
    <row r="20" spans="2:18" ht="15" customHeight="1">
      <c r="B20" s="39" t="s">
        <v>10</v>
      </c>
      <c r="C20" s="39">
        <v>1</v>
      </c>
      <c r="D20" s="39">
        <v>2</v>
      </c>
      <c r="E20" s="39">
        <v>3</v>
      </c>
      <c r="F20" s="39">
        <v>4</v>
      </c>
      <c r="G20" s="39">
        <v>5</v>
      </c>
      <c r="H20" s="39">
        <v>6</v>
      </c>
      <c r="I20" s="39">
        <v>7</v>
      </c>
      <c r="J20" s="39">
        <v>8</v>
      </c>
      <c r="K20" s="39">
        <v>9</v>
      </c>
      <c r="L20" s="39">
        <v>10</v>
      </c>
      <c r="M20" s="39" t="s">
        <v>0</v>
      </c>
      <c r="N20" s="39" t="s">
        <v>1</v>
      </c>
      <c r="O20" s="39" t="s">
        <v>2</v>
      </c>
      <c r="P20" s="39" t="s">
        <v>26</v>
      </c>
      <c r="Q20" s="39" t="s">
        <v>27</v>
      </c>
    </row>
    <row r="21" spans="2:18" ht="15" customHeight="1">
      <c r="B21" s="39">
        <v>2014</v>
      </c>
      <c r="C21" s="16">
        <f t="shared" ref="C21:L21" si="1">C6</f>
        <v>1540580</v>
      </c>
      <c r="D21" s="16">
        <f t="shared" si="1"/>
        <v>3269160</v>
      </c>
      <c r="E21" s="16">
        <f t="shared" si="1"/>
        <v>4479630</v>
      </c>
      <c r="F21" s="16">
        <f t="shared" si="1"/>
        <v>5281670</v>
      </c>
      <c r="G21" s="16">
        <f t="shared" si="1"/>
        <v>5744710</v>
      </c>
      <c r="H21" s="16">
        <f t="shared" si="1"/>
        <v>5994280</v>
      </c>
      <c r="I21" s="16">
        <f t="shared" si="1"/>
        <v>6135730</v>
      </c>
      <c r="J21" s="16">
        <f t="shared" si="1"/>
        <v>6196160</v>
      </c>
      <c r="K21" s="16">
        <f t="shared" si="1"/>
        <v>6219560</v>
      </c>
      <c r="L21" s="16">
        <f t="shared" si="1"/>
        <v>6219560</v>
      </c>
      <c r="M21" s="13">
        <f>L21</f>
        <v>6219560</v>
      </c>
      <c r="N21" s="13">
        <f ca="1">OFFSET(L21,0,$B$21-B21)</f>
        <v>6219560</v>
      </c>
      <c r="O21" s="13">
        <f ca="1">M21-N21</f>
        <v>0</v>
      </c>
      <c r="P21" s="4"/>
      <c r="Q21" s="14">
        <f ca="1">O21-'Method 3'!O21</f>
        <v>0</v>
      </c>
    </row>
    <row r="22" spans="2:18" ht="15" customHeight="1">
      <c r="B22" s="39">
        <f>B21+1</f>
        <v>2015</v>
      </c>
      <c r="C22" s="16">
        <f t="shared" ref="C22:K22" si="2">C7</f>
        <v>1738560</v>
      </c>
      <c r="D22" s="16">
        <f t="shared" si="2"/>
        <v>3576520</v>
      </c>
      <c r="E22" s="16">
        <f t="shared" si="2"/>
        <v>4883060</v>
      </c>
      <c r="F22" s="16">
        <f t="shared" si="2"/>
        <v>5693710</v>
      </c>
      <c r="G22" s="16">
        <f t="shared" si="2"/>
        <v>6246550</v>
      </c>
      <c r="H22" s="16">
        <f t="shared" si="2"/>
        <v>6489880</v>
      </c>
      <c r="I22" s="16">
        <f t="shared" si="2"/>
        <v>6622680</v>
      </c>
      <c r="J22" s="16">
        <f t="shared" si="2"/>
        <v>6689590</v>
      </c>
      <c r="K22" s="16">
        <f t="shared" si="2"/>
        <v>6744410</v>
      </c>
      <c r="L22" s="22">
        <f t="shared" ref="L22:L30" si="3">K22*L$17</f>
        <v>6744410</v>
      </c>
      <c r="M22" s="13">
        <f>L22</f>
        <v>6744410</v>
      </c>
      <c r="N22" s="13">
        <f t="shared" ref="N22:N30" ca="1" si="4">OFFSET(L22,0,$B$21-B22)</f>
        <v>6744410</v>
      </c>
      <c r="O22" s="13">
        <f t="shared" ref="O22:O30" ca="1" si="5">M22-N22</f>
        <v>0</v>
      </c>
      <c r="P22" s="4" t="b">
        <f ca="1">O22&gt;=O21</f>
        <v>1</v>
      </c>
      <c r="Q22" s="14">
        <f ca="1">O22-'Method 3'!O22</f>
        <v>0</v>
      </c>
      <c r="R22" s="56"/>
    </row>
    <row r="23" spans="2:18" ht="15" customHeight="1">
      <c r="B23" s="39">
        <f t="shared" ref="B23:B30" si="6">B22+1</f>
        <v>2016</v>
      </c>
      <c r="C23" s="16">
        <f t="shared" ref="C23:J23" si="7">C8</f>
        <v>1818880</v>
      </c>
      <c r="D23" s="16">
        <f t="shared" si="7"/>
        <v>3913310</v>
      </c>
      <c r="E23" s="16">
        <f t="shared" si="7"/>
        <v>5271290</v>
      </c>
      <c r="F23" s="16">
        <f t="shared" si="7"/>
        <v>6167930</v>
      </c>
      <c r="G23" s="16">
        <f t="shared" si="7"/>
        <v>6674260</v>
      </c>
      <c r="H23" s="16">
        <f t="shared" si="7"/>
        <v>6982770</v>
      </c>
      <c r="I23" s="16">
        <f t="shared" si="7"/>
        <v>7129170</v>
      </c>
      <c r="J23" s="16">
        <f t="shared" si="7"/>
        <v>7183960</v>
      </c>
      <c r="K23" s="22">
        <f t="shared" ref="K23:K30" si="8">J23*K$17</f>
        <v>7227568.5870981505</v>
      </c>
      <c r="L23" s="22">
        <f t="shared" si="3"/>
        <v>7227568.5870981505</v>
      </c>
      <c r="M23" s="13">
        <f t="shared" ref="M23:M30" si="9">L23</f>
        <v>7227568.5870981505</v>
      </c>
      <c r="N23" s="13">
        <f t="shared" ca="1" si="4"/>
        <v>7183960</v>
      </c>
      <c r="O23" s="13">
        <f t="shared" ca="1" si="5"/>
        <v>43608.587098150514</v>
      </c>
      <c r="P23" s="4" t="b">
        <f t="shared" ref="P23:P30" ca="1" si="10">O23&gt;=O22</f>
        <v>1</v>
      </c>
      <c r="Q23" s="14">
        <f ca="1">O23-'Method 3'!O23</f>
        <v>0</v>
      </c>
      <c r="R23" s="56"/>
    </row>
    <row r="24" spans="2:18" ht="15" customHeight="1">
      <c r="B24" s="39">
        <f t="shared" si="6"/>
        <v>2017</v>
      </c>
      <c r="C24" s="16">
        <f t="shared" ref="C24:I24" si="11">C9</f>
        <v>1795200</v>
      </c>
      <c r="D24" s="16">
        <f t="shared" si="11"/>
        <v>3819930</v>
      </c>
      <c r="E24" s="16">
        <f t="shared" si="11"/>
        <v>5223240</v>
      </c>
      <c r="F24" s="16">
        <f t="shared" si="11"/>
        <v>6133520</v>
      </c>
      <c r="G24" s="16">
        <f t="shared" si="11"/>
        <v>6724720</v>
      </c>
      <c r="H24" s="16">
        <f t="shared" si="11"/>
        <v>6983350</v>
      </c>
      <c r="I24" s="16">
        <f t="shared" si="11"/>
        <v>7117620</v>
      </c>
      <c r="J24" s="22">
        <f t="shared" ref="J24:J30" si="12">I24*J$17</f>
        <v>7182803.0001739776</v>
      </c>
      <c r="K24" s="22">
        <f t="shared" si="8"/>
        <v>7226404.5639691465</v>
      </c>
      <c r="L24" s="22">
        <f t="shared" si="3"/>
        <v>7226404.5639691465</v>
      </c>
      <c r="M24" s="13">
        <f t="shared" si="9"/>
        <v>7226404.5639691465</v>
      </c>
      <c r="N24" s="13">
        <f t="shared" ca="1" si="4"/>
        <v>7117620</v>
      </c>
      <c r="O24" s="13">
        <f t="shared" ca="1" si="5"/>
        <v>108784.56396914646</v>
      </c>
      <c r="P24" s="4" t="b">
        <f t="shared" ca="1" si="10"/>
        <v>1</v>
      </c>
      <c r="Q24" s="14">
        <f ca="1">O24-'Method 3'!O24</f>
        <v>0</v>
      </c>
      <c r="R24" s="56"/>
    </row>
    <row r="25" spans="2:18" ht="15" customHeight="1">
      <c r="B25" s="39">
        <f t="shared" si="6"/>
        <v>2018</v>
      </c>
      <c r="C25" s="16">
        <f t="shared" ref="C25:H25" si="13">C10</f>
        <v>1810660</v>
      </c>
      <c r="D25" s="16">
        <f t="shared" si="13"/>
        <v>4039570</v>
      </c>
      <c r="E25" s="16">
        <f t="shared" si="13"/>
        <v>5483910</v>
      </c>
      <c r="F25" s="16">
        <f t="shared" si="13"/>
        <v>6482740</v>
      </c>
      <c r="G25" s="16">
        <f t="shared" si="13"/>
        <v>7065590</v>
      </c>
      <c r="H25" s="16">
        <f t="shared" si="13"/>
        <v>7310330</v>
      </c>
      <c r="I25" s="22">
        <f t="shared" ref="I25:I30" si="14">H25*I$17</f>
        <v>7458091.152967345</v>
      </c>
      <c r="J25" s="22">
        <f t="shared" si="12"/>
        <v>7526392.1801254973</v>
      </c>
      <c r="K25" s="22">
        <f t="shared" si="8"/>
        <v>7572079.4235012736</v>
      </c>
      <c r="L25" s="22">
        <f t="shared" si="3"/>
        <v>7572079.4235012736</v>
      </c>
      <c r="M25" s="13">
        <f t="shared" si="9"/>
        <v>7572079.4235012736</v>
      </c>
      <c r="N25" s="13">
        <f t="shared" ca="1" si="4"/>
        <v>7310330</v>
      </c>
      <c r="O25" s="13">
        <f t="shared" ca="1" si="5"/>
        <v>261749.42350127362</v>
      </c>
      <c r="P25" s="4" t="b">
        <f t="shared" ca="1" si="10"/>
        <v>1</v>
      </c>
      <c r="Q25" s="14">
        <f ca="1">O25-'Method 3'!O25</f>
        <v>0</v>
      </c>
      <c r="R25" s="56"/>
    </row>
    <row r="26" spans="2:18" ht="15" customHeight="1">
      <c r="B26" s="39">
        <f t="shared" si="6"/>
        <v>2019</v>
      </c>
      <c r="C26" s="16">
        <f>C11</f>
        <v>954360</v>
      </c>
      <c r="D26" s="16">
        <f>D11</f>
        <v>1203240</v>
      </c>
      <c r="E26" s="16">
        <f>E11</f>
        <v>1461850</v>
      </c>
      <c r="F26" s="16">
        <f>F11</f>
        <v>1876710</v>
      </c>
      <c r="G26" s="16">
        <f>G11</f>
        <v>2320390</v>
      </c>
      <c r="H26" s="16">
        <f>G26*H$17</f>
        <v>2412445.5981972748</v>
      </c>
      <c r="I26" s="22">
        <f t="shared" si="14"/>
        <v>2461207.5204443727</v>
      </c>
      <c r="J26" s="22">
        <f t="shared" si="12"/>
        <v>2483747.2022809023</v>
      </c>
      <c r="K26" s="22">
        <f t="shared" si="8"/>
        <v>2498824.2219469994</v>
      </c>
      <c r="L26" s="22">
        <f t="shared" si="3"/>
        <v>2498824.2219469994</v>
      </c>
      <c r="M26" s="13">
        <f t="shared" si="9"/>
        <v>2498824.2219469994</v>
      </c>
      <c r="N26" s="13">
        <f t="shared" ca="1" si="4"/>
        <v>2320390</v>
      </c>
      <c r="O26" s="13">
        <f t="shared" ca="1" si="5"/>
        <v>178434.22194699943</v>
      </c>
      <c r="P26" s="4" t="b">
        <f t="shared" ca="1" si="10"/>
        <v>0</v>
      </c>
      <c r="Q26" s="14">
        <f ca="1">O26-'Method 3'!O26</f>
        <v>0</v>
      </c>
      <c r="R26" s="56"/>
    </row>
    <row r="27" spans="2:18" ht="15" customHeight="1">
      <c r="B27" s="39">
        <f t="shared" si="6"/>
        <v>2020</v>
      </c>
      <c r="C27" s="16">
        <f>C12</f>
        <v>1192310</v>
      </c>
      <c r="D27" s="16">
        <f>D12</f>
        <v>1906570</v>
      </c>
      <c r="E27" s="16">
        <f>E12</f>
        <v>2621380</v>
      </c>
      <c r="F27" s="16">
        <f>F12</f>
        <v>3680950</v>
      </c>
      <c r="G27" s="27">
        <f>F27*G$17</f>
        <v>4091823.9094540318</v>
      </c>
      <c r="H27" s="27">
        <f>G27*H$17</f>
        <v>4254156.6628716476</v>
      </c>
      <c r="I27" s="27">
        <f t="shared" si="14"/>
        <v>4340144.449115173</v>
      </c>
      <c r="J27" s="27">
        <f t="shared" si="12"/>
        <v>4379891.3921076003</v>
      </c>
      <c r="K27" s="27">
        <f t="shared" si="8"/>
        <v>4406478.52166472</v>
      </c>
      <c r="L27" s="27">
        <f t="shared" si="3"/>
        <v>4406478.52166472</v>
      </c>
      <c r="M27" s="13">
        <f t="shared" si="9"/>
        <v>4406478.52166472</v>
      </c>
      <c r="N27" s="13">
        <f t="shared" ca="1" si="4"/>
        <v>3680950</v>
      </c>
      <c r="O27" s="13">
        <f t="shared" ca="1" si="5"/>
        <v>725528.52166472003</v>
      </c>
      <c r="P27" s="4" t="b">
        <f t="shared" ca="1" si="10"/>
        <v>1</v>
      </c>
      <c r="Q27" s="14">
        <f ca="1">O27-'Method 3'!O27</f>
        <v>0</v>
      </c>
      <c r="R27" s="56"/>
    </row>
    <row r="28" spans="2:18" ht="15" customHeight="1">
      <c r="B28" s="39">
        <f t="shared" si="6"/>
        <v>2021</v>
      </c>
      <c r="C28" s="16">
        <f>C13</f>
        <v>2588390</v>
      </c>
      <c r="D28" s="16">
        <f>D13</f>
        <v>5119370</v>
      </c>
      <c r="E28" s="16">
        <f>E13</f>
        <v>6751660</v>
      </c>
      <c r="F28" s="22">
        <f>E28*F$17</f>
        <v>8497073.0086525343</v>
      </c>
      <c r="G28" s="22">
        <f>F28*G$17</f>
        <v>9445530.7725399546</v>
      </c>
      <c r="H28" s="22">
        <f>G28*H$17</f>
        <v>9820258.2905679289</v>
      </c>
      <c r="I28" s="22">
        <f t="shared" si="14"/>
        <v>10018751.749474907</v>
      </c>
      <c r="J28" s="22">
        <f t="shared" si="12"/>
        <v>10110503.247451628</v>
      </c>
      <c r="K28" s="22">
        <f t="shared" si="8"/>
        <v>10171876.746395472</v>
      </c>
      <c r="L28" s="22">
        <f t="shared" si="3"/>
        <v>10171876.746395472</v>
      </c>
      <c r="M28" s="13">
        <f t="shared" si="9"/>
        <v>10171876.746395472</v>
      </c>
      <c r="N28" s="13">
        <f t="shared" ca="1" si="4"/>
        <v>6751660</v>
      </c>
      <c r="O28" s="13">
        <f t="shared" ca="1" si="5"/>
        <v>3420216.7463954724</v>
      </c>
      <c r="P28" s="4" t="b">
        <f t="shared" ca="1" si="10"/>
        <v>1</v>
      </c>
      <c r="Q28" s="14">
        <f ca="1">O28-'Method 3'!O28</f>
        <v>0</v>
      </c>
      <c r="R28" s="56"/>
    </row>
    <row r="29" spans="2:18" ht="15" customHeight="1">
      <c r="B29" s="39">
        <f t="shared" si="6"/>
        <v>2022</v>
      </c>
      <c r="C29" s="16">
        <f>C14</f>
        <v>2715650</v>
      </c>
      <c r="D29" s="16">
        <f>D14</f>
        <v>5101910</v>
      </c>
      <c r="E29" s="22">
        <f>D29*E$17</f>
        <v>6717392.6976806922</v>
      </c>
      <c r="F29" s="22">
        <f>E29*F$17</f>
        <v>8453947.0559806377</v>
      </c>
      <c r="G29" s="22">
        <f>F29*G$17</f>
        <v>9397591.0275662802</v>
      </c>
      <c r="H29" s="22">
        <f>G29*H$17</f>
        <v>9770416.6575922482</v>
      </c>
      <c r="I29" s="22">
        <f t="shared" si="14"/>
        <v>9967902.6849394664</v>
      </c>
      <c r="J29" s="22">
        <f t="shared" si="12"/>
        <v>10059188.508353276</v>
      </c>
      <c r="K29" s="22">
        <f t="shared" si="8"/>
        <v>10120250.51290275</v>
      </c>
      <c r="L29" s="22">
        <f t="shared" si="3"/>
        <v>10120250.51290275</v>
      </c>
      <c r="M29" s="13">
        <f t="shared" si="9"/>
        <v>10120250.51290275</v>
      </c>
      <c r="N29" s="13">
        <f t="shared" ca="1" si="4"/>
        <v>5101910</v>
      </c>
      <c r="O29" s="13">
        <f t="shared" ca="1" si="5"/>
        <v>5018340.5129027497</v>
      </c>
      <c r="P29" s="4" t="b">
        <f t="shared" ca="1" si="10"/>
        <v>1</v>
      </c>
      <c r="Q29" s="14">
        <f ca="1">O29-'Method 3'!O29</f>
        <v>0</v>
      </c>
      <c r="R29" s="56"/>
    </row>
    <row r="30" spans="2:18" ht="15" customHeight="1">
      <c r="B30" s="39">
        <f t="shared" si="6"/>
        <v>2023</v>
      </c>
      <c r="C30" s="16">
        <f>C15</f>
        <v>2723420</v>
      </c>
      <c r="D30" s="22">
        <f>C30*D$17</f>
        <v>5084274.9000592642</v>
      </c>
      <c r="E30" s="22">
        <f>D30*E$17</f>
        <v>6694173.5715956055</v>
      </c>
      <c r="F30" s="22">
        <f>E30*F$17</f>
        <v>8424725.4112973921</v>
      </c>
      <c r="G30" s="22">
        <f>F30*G$17</f>
        <v>9365107.6131247692</v>
      </c>
      <c r="H30" s="22">
        <f>G30*H$17</f>
        <v>9736644.5459283292</v>
      </c>
      <c r="I30" s="22">
        <f t="shared" si="14"/>
        <v>9933447.9493505526</v>
      </c>
      <c r="J30" s="22">
        <f t="shared" si="12"/>
        <v>10024418.23708869</v>
      </c>
      <c r="K30" s="22">
        <f t="shared" si="8"/>
        <v>10085269.176654106</v>
      </c>
      <c r="L30" s="22">
        <f t="shared" si="3"/>
        <v>10085269.176654106</v>
      </c>
      <c r="M30" s="13">
        <f t="shared" si="9"/>
        <v>10085269.176654106</v>
      </c>
      <c r="N30" s="13">
        <f t="shared" ca="1" si="4"/>
        <v>2723420</v>
      </c>
      <c r="O30" s="13">
        <f t="shared" ca="1" si="5"/>
        <v>7361849.176654106</v>
      </c>
      <c r="P30" s="4" t="b">
        <f t="shared" ca="1" si="10"/>
        <v>1</v>
      </c>
      <c r="Q30" s="14">
        <f ca="1">O30-'Method 3'!O30</f>
        <v>0</v>
      </c>
      <c r="R30" s="56"/>
    </row>
    <row r="31" spans="2:18" ht="15" customHeight="1">
      <c r="C31" s="28"/>
      <c r="D31" s="29"/>
      <c r="E31" s="29"/>
      <c r="F31" s="29"/>
      <c r="G31" s="29"/>
      <c r="H31" s="29"/>
      <c r="I31" s="29"/>
      <c r="J31" s="29"/>
      <c r="K31" s="29"/>
      <c r="L31" s="29"/>
      <c r="M31" s="30"/>
      <c r="N31" s="4" t="s">
        <v>14</v>
      </c>
      <c r="O31" s="13">
        <f ca="1">SUM(O21:O30)</f>
        <v>17118511.754132621</v>
      </c>
      <c r="Q31" s="37"/>
    </row>
    <row r="32" spans="2:18" ht="15" customHeight="1">
      <c r="B32" s="41" t="s">
        <v>22</v>
      </c>
      <c r="Q32" s="37"/>
    </row>
    <row r="33" spans="2:14" ht="15" customHeight="1">
      <c r="B33" s="39" t="s">
        <v>10</v>
      </c>
      <c r="C33" s="39">
        <v>1</v>
      </c>
      <c r="D33" s="39">
        <v>2</v>
      </c>
      <c r="E33" s="39">
        <v>3</v>
      </c>
      <c r="F33" s="39">
        <v>4</v>
      </c>
      <c r="G33" s="39">
        <v>5</v>
      </c>
      <c r="H33" s="39">
        <v>6</v>
      </c>
      <c r="I33" s="39">
        <v>7</v>
      </c>
      <c r="J33" s="39">
        <v>8</v>
      </c>
      <c r="K33" s="39">
        <v>9</v>
      </c>
      <c r="L33" s="39">
        <v>10</v>
      </c>
      <c r="M33" s="39" t="s">
        <v>12</v>
      </c>
      <c r="N33" s="35"/>
    </row>
    <row r="34" spans="2:14" ht="15" customHeight="1">
      <c r="B34" s="39">
        <v>2014</v>
      </c>
      <c r="C34" s="16">
        <v>1540580</v>
      </c>
      <c r="D34" s="16">
        <f t="shared" ref="D34:E43" si="15">D21-C21</f>
        <v>1728580</v>
      </c>
      <c r="E34" s="16">
        <f t="shared" si="15"/>
        <v>1210470</v>
      </c>
      <c r="F34" s="16">
        <f t="shared" ref="F34:L34" si="16">F21-E21</f>
        <v>802040</v>
      </c>
      <c r="G34" s="16">
        <f t="shared" si="16"/>
        <v>463040</v>
      </c>
      <c r="H34" s="16">
        <f t="shared" si="16"/>
        <v>249570</v>
      </c>
      <c r="I34" s="16">
        <f t="shared" si="16"/>
        <v>141450</v>
      </c>
      <c r="J34" s="16">
        <f t="shared" si="16"/>
        <v>60430</v>
      </c>
      <c r="K34" s="16">
        <f t="shared" si="16"/>
        <v>23400</v>
      </c>
      <c r="L34" s="16">
        <f t="shared" si="16"/>
        <v>0</v>
      </c>
      <c r="M34" s="4" t="b">
        <f>SUM(C34:L34)=L21</f>
        <v>1</v>
      </c>
      <c r="N34" s="36"/>
    </row>
    <row r="35" spans="2:14" ht="15" customHeight="1">
      <c r="B35" s="39">
        <f>B34+1</f>
        <v>2015</v>
      </c>
      <c r="C35" s="16">
        <v>1738560</v>
      </c>
      <c r="D35" s="16">
        <f t="shared" si="15"/>
        <v>1837960</v>
      </c>
      <c r="E35" s="16">
        <f t="shared" si="15"/>
        <v>1306540</v>
      </c>
      <c r="F35" s="16">
        <f t="shared" ref="F35:L43" si="17">F22-E22</f>
        <v>810650</v>
      </c>
      <c r="G35" s="16">
        <f t="shared" si="17"/>
        <v>552840</v>
      </c>
      <c r="H35" s="16">
        <f t="shared" si="17"/>
        <v>243330</v>
      </c>
      <c r="I35" s="16">
        <f t="shared" si="17"/>
        <v>132800</v>
      </c>
      <c r="J35" s="16">
        <f t="shared" si="17"/>
        <v>66910</v>
      </c>
      <c r="K35" s="16">
        <f t="shared" si="17"/>
        <v>54820</v>
      </c>
      <c r="L35" s="16">
        <f t="shared" si="17"/>
        <v>0</v>
      </c>
      <c r="M35" s="4" t="b">
        <f t="shared" ref="M35:M43" si="18">SUM(C35:L35)=L22</f>
        <v>1</v>
      </c>
    </row>
    <row r="36" spans="2:14" ht="15" customHeight="1">
      <c r="B36" s="39">
        <f t="shared" ref="B36:B43" si="19">B35+1</f>
        <v>2016</v>
      </c>
      <c r="C36" s="16">
        <v>1818880</v>
      </c>
      <c r="D36" s="16">
        <f t="shared" si="15"/>
        <v>2094430</v>
      </c>
      <c r="E36" s="16">
        <f t="shared" si="15"/>
        <v>1357980</v>
      </c>
      <c r="F36" s="16">
        <f t="shared" si="17"/>
        <v>896640</v>
      </c>
      <c r="G36" s="16">
        <f t="shared" si="17"/>
        <v>506330</v>
      </c>
      <c r="H36" s="16">
        <f t="shared" si="17"/>
        <v>308510</v>
      </c>
      <c r="I36" s="16">
        <f t="shared" si="17"/>
        <v>146400</v>
      </c>
      <c r="J36" s="16">
        <f t="shared" si="17"/>
        <v>54790</v>
      </c>
      <c r="K36" s="22">
        <f t="shared" si="17"/>
        <v>43608.587098150514</v>
      </c>
      <c r="L36" s="22">
        <f t="shared" si="17"/>
        <v>0</v>
      </c>
      <c r="M36" s="4" t="b">
        <f t="shared" si="18"/>
        <v>1</v>
      </c>
    </row>
    <row r="37" spans="2:14" ht="15" customHeight="1">
      <c r="B37" s="39">
        <f t="shared" si="19"/>
        <v>2017</v>
      </c>
      <c r="C37" s="16">
        <v>1795200</v>
      </c>
      <c r="D37" s="16">
        <f t="shared" si="15"/>
        <v>2024730</v>
      </c>
      <c r="E37" s="16">
        <f t="shared" si="15"/>
        <v>1403310</v>
      </c>
      <c r="F37" s="16">
        <f t="shared" si="17"/>
        <v>910280</v>
      </c>
      <c r="G37" s="16">
        <f t="shared" si="17"/>
        <v>591200</v>
      </c>
      <c r="H37" s="16">
        <f t="shared" si="17"/>
        <v>258630</v>
      </c>
      <c r="I37" s="16">
        <f t="shared" si="17"/>
        <v>134270</v>
      </c>
      <c r="J37" s="22">
        <f t="shared" si="17"/>
        <v>65183.000173977576</v>
      </c>
      <c r="K37" s="22">
        <f t="shared" si="17"/>
        <v>43601.563795168884</v>
      </c>
      <c r="L37" s="22">
        <f t="shared" si="17"/>
        <v>0</v>
      </c>
      <c r="M37" s="4" t="b">
        <f t="shared" si="18"/>
        <v>1</v>
      </c>
    </row>
    <row r="38" spans="2:14" ht="15" customHeight="1">
      <c r="B38" s="39">
        <f t="shared" si="19"/>
        <v>2018</v>
      </c>
      <c r="C38" s="7">
        <v>1810660</v>
      </c>
      <c r="D38" s="16">
        <f t="shared" si="15"/>
        <v>2228910</v>
      </c>
      <c r="E38" s="16">
        <f t="shared" si="15"/>
        <v>1444340</v>
      </c>
      <c r="F38" s="16">
        <f t="shared" si="17"/>
        <v>998830</v>
      </c>
      <c r="G38" s="16">
        <f t="shared" si="17"/>
        <v>582850</v>
      </c>
      <c r="H38" s="16">
        <f t="shared" si="17"/>
        <v>244740</v>
      </c>
      <c r="I38" s="22">
        <f t="shared" si="17"/>
        <v>147761.15296734497</v>
      </c>
      <c r="J38" s="22">
        <f t="shared" si="17"/>
        <v>68301.027158152312</v>
      </c>
      <c r="K38" s="22">
        <f t="shared" si="17"/>
        <v>45687.243375776336</v>
      </c>
      <c r="L38" s="22">
        <f t="shared" si="17"/>
        <v>0</v>
      </c>
      <c r="M38" s="4" t="b">
        <f t="shared" si="18"/>
        <v>1</v>
      </c>
    </row>
    <row r="39" spans="2:14" ht="15" customHeight="1">
      <c r="B39" s="39">
        <f t="shared" si="19"/>
        <v>2019</v>
      </c>
      <c r="C39" s="7">
        <v>954360</v>
      </c>
      <c r="D39" s="16">
        <f t="shared" si="15"/>
        <v>248880</v>
      </c>
      <c r="E39" s="16">
        <f t="shared" si="15"/>
        <v>258610</v>
      </c>
      <c r="F39" s="16">
        <f t="shared" si="17"/>
        <v>414860</v>
      </c>
      <c r="G39" s="16">
        <f t="shared" si="17"/>
        <v>443680</v>
      </c>
      <c r="H39" s="22">
        <f t="shared" si="17"/>
        <v>92055.598197274841</v>
      </c>
      <c r="I39" s="22">
        <f t="shared" si="17"/>
        <v>48761.922247097827</v>
      </c>
      <c r="J39" s="22">
        <f t="shared" si="17"/>
        <v>22539.681836529635</v>
      </c>
      <c r="K39" s="22">
        <f t="shared" si="17"/>
        <v>15077.019666097127</v>
      </c>
      <c r="L39" s="22">
        <f t="shared" si="17"/>
        <v>0</v>
      </c>
      <c r="M39" s="4" t="b">
        <f t="shared" si="18"/>
        <v>1</v>
      </c>
    </row>
    <row r="40" spans="2:14" ht="15" customHeight="1">
      <c r="B40" s="39">
        <f t="shared" si="19"/>
        <v>2020</v>
      </c>
      <c r="C40" s="7">
        <v>1192310</v>
      </c>
      <c r="D40" s="16">
        <f t="shared" si="15"/>
        <v>714260</v>
      </c>
      <c r="E40" s="16">
        <f t="shared" si="15"/>
        <v>714810</v>
      </c>
      <c r="F40" s="16">
        <f t="shared" si="17"/>
        <v>1059570</v>
      </c>
      <c r="G40" s="22">
        <f t="shared" si="17"/>
        <v>410873.90945403185</v>
      </c>
      <c r="H40" s="22">
        <f t="shared" si="17"/>
        <v>162332.75341761578</v>
      </c>
      <c r="I40" s="22">
        <f t="shared" si="17"/>
        <v>85987.786243525334</v>
      </c>
      <c r="J40" s="22">
        <f t="shared" si="17"/>
        <v>39746.942992427386</v>
      </c>
      <c r="K40" s="22">
        <f t="shared" si="17"/>
        <v>26587.129557119682</v>
      </c>
      <c r="L40" s="22">
        <f t="shared" si="17"/>
        <v>0</v>
      </c>
      <c r="M40" s="4" t="b">
        <f t="shared" si="18"/>
        <v>1</v>
      </c>
    </row>
    <row r="41" spans="2:14" ht="15" customHeight="1">
      <c r="B41" s="39">
        <f t="shared" si="19"/>
        <v>2021</v>
      </c>
      <c r="C41" s="7">
        <v>2588390</v>
      </c>
      <c r="D41" s="16">
        <f t="shared" si="15"/>
        <v>2530980</v>
      </c>
      <c r="E41" s="16">
        <f t="shared" si="15"/>
        <v>1632290</v>
      </c>
      <c r="F41" s="22">
        <f t="shared" si="17"/>
        <v>1745413.0086525343</v>
      </c>
      <c r="G41" s="22">
        <f t="shared" si="17"/>
        <v>948457.7638874203</v>
      </c>
      <c r="H41" s="22">
        <f t="shared" si="17"/>
        <v>374727.51802797429</v>
      </c>
      <c r="I41" s="22">
        <f t="shared" si="17"/>
        <v>198493.45890697837</v>
      </c>
      <c r="J41" s="22">
        <f t="shared" si="17"/>
        <v>91751.497976720333</v>
      </c>
      <c r="K41" s="22">
        <f t="shared" si="17"/>
        <v>61373.49894384481</v>
      </c>
      <c r="L41" s="22">
        <f t="shared" si="17"/>
        <v>0</v>
      </c>
      <c r="M41" s="4" t="b">
        <f t="shared" si="18"/>
        <v>1</v>
      </c>
    </row>
    <row r="42" spans="2:14" ht="15" customHeight="1">
      <c r="B42" s="39">
        <f t="shared" si="19"/>
        <v>2022</v>
      </c>
      <c r="C42" s="16">
        <v>2715650</v>
      </c>
      <c r="D42" s="16">
        <f t="shared" si="15"/>
        <v>2386260</v>
      </c>
      <c r="E42" s="22">
        <f t="shared" si="15"/>
        <v>1615482.6976806922</v>
      </c>
      <c r="F42" s="22">
        <f t="shared" si="17"/>
        <v>1736554.3582999455</v>
      </c>
      <c r="G42" s="22">
        <f t="shared" si="17"/>
        <v>943643.97158564255</v>
      </c>
      <c r="H42" s="22">
        <f t="shared" si="17"/>
        <v>372825.63002596796</v>
      </c>
      <c r="I42" s="22">
        <f t="shared" si="17"/>
        <v>197486.02734721825</v>
      </c>
      <c r="J42" s="22">
        <f t="shared" si="17"/>
        <v>91285.823413809761</v>
      </c>
      <c r="K42" s="22">
        <f t="shared" si="17"/>
        <v>61062.004549473524</v>
      </c>
      <c r="L42" s="22">
        <f t="shared" si="17"/>
        <v>0</v>
      </c>
      <c r="M42" s="4" t="b">
        <f t="shared" si="18"/>
        <v>1</v>
      </c>
    </row>
    <row r="43" spans="2:14" ht="15" customHeight="1">
      <c r="B43" s="39">
        <f t="shared" si="19"/>
        <v>2023</v>
      </c>
      <c r="C43" s="16">
        <v>2723420</v>
      </c>
      <c r="D43" s="22">
        <f t="shared" si="15"/>
        <v>2360854.9000592642</v>
      </c>
      <c r="E43" s="22">
        <f t="shared" si="15"/>
        <v>1609898.6715363413</v>
      </c>
      <c r="F43" s="22">
        <f t="shared" si="17"/>
        <v>1730551.8397017866</v>
      </c>
      <c r="G43" s="22">
        <f t="shared" si="17"/>
        <v>940382.20182737708</v>
      </c>
      <c r="H43" s="22">
        <f t="shared" si="17"/>
        <v>371536.93280356005</v>
      </c>
      <c r="I43" s="22">
        <f t="shared" si="17"/>
        <v>196803.4034222234</v>
      </c>
      <c r="J43" s="22">
        <f t="shared" si="17"/>
        <v>90970.287738136947</v>
      </c>
      <c r="K43" s="22">
        <f t="shared" si="17"/>
        <v>60850.939565416425</v>
      </c>
      <c r="L43" s="22">
        <f t="shared" si="17"/>
        <v>0</v>
      </c>
      <c r="M43" s="4" t="b">
        <f t="shared" si="18"/>
        <v>1</v>
      </c>
    </row>
    <row r="44" spans="2:14" ht="15" customHeight="1">
      <c r="C44" s="17"/>
      <c r="D44" s="31"/>
      <c r="E44" s="31"/>
      <c r="F44" s="31"/>
      <c r="G44" s="31"/>
      <c r="H44" s="31"/>
      <c r="I44" s="31"/>
      <c r="J44" s="31"/>
      <c r="K44" s="31"/>
      <c r="L44" s="37"/>
      <c r="M44" s="17"/>
    </row>
    <row r="45" spans="2:14" ht="15" customHeight="1">
      <c r="B45" s="41" t="s">
        <v>15</v>
      </c>
      <c r="L45" s="15"/>
      <c r="N45" s="11"/>
    </row>
    <row r="46" spans="2:14" ht="15" customHeight="1">
      <c r="B46" s="39" t="s">
        <v>10</v>
      </c>
      <c r="C46" s="39">
        <v>1</v>
      </c>
      <c r="D46" s="39">
        <v>2</v>
      </c>
      <c r="E46" s="39">
        <v>3</v>
      </c>
      <c r="F46" s="39">
        <v>4</v>
      </c>
      <c r="G46" s="39">
        <v>5</v>
      </c>
      <c r="H46" s="39">
        <v>6</v>
      </c>
      <c r="I46" s="39">
        <v>7</v>
      </c>
      <c r="J46" s="39">
        <v>8</v>
      </c>
      <c r="K46" s="39">
        <v>9</v>
      </c>
      <c r="L46" s="39">
        <v>10</v>
      </c>
    </row>
    <row r="47" spans="2:14" ht="15" customHeight="1">
      <c r="B47" s="39">
        <v>2014</v>
      </c>
      <c r="C47" s="50">
        <f>IF(AND($B47&gt;=2020,$B47+C$46&gt;2024),1.05^($B47+C$46-2024),1)</f>
        <v>1</v>
      </c>
      <c r="D47" s="50">
        <f t="shared" ref="D47:L56" si="20">IF(AND($B47&gt;=2020,$B47+D$46&gt;2024),1.05^($B47+D$46-2024),1)</f>
        <v>1</v>
      </c>
      <c r="E47" s="50">
        <f t="shared" si="20"/>
        <v>1</v>
      </c>
      <c r="F47" s="50">
        <f t="shared" si="20"/>
        <v>1</v>
      </c>
      <c r="G47" s="50">
        <f t="shared" si="20"/>
        <v>1</v>
      </c>
      <c r="H47" s="50">
        <f t="shared" si="20"/>
        <v>1</v>
      </c>
      <c r="I47" s="50">
        <f t="shared" si="20"/>
        <v>1</v>
      </c>
      <c r="J47" s="50">
        <f t="shared" si="20"/>
        <v>1</v>
      </c>
      <c r="K47" s="50">
        <f t="shared" si="20"/>
        <v>1</v>
      </c>
      <c r="L47" s="50">
        <f t="shared" si="20"/>
        <v>1</v>
      </c>
    </row>
    <row r="48" spans="2:14" ht="15" customHeight="1">
      <c r="B48" s="39">
        <f>B47+1</f>
        <v>2015</v>
      </c>
      <c r="C48" s="50">
        <f t="shared" ref="C48:C56" si="21">IF(AND($B48&gt;=2020,$B48+C$46&gt;2024),1.05^($B48+C$46-2024),1)</f>
        <v>1</v>
      </c>
      <c r="D48" s="50">
        <f t="shared" si="20"/>
        <v>1</v>
      </c>
      <c r="E48" s="50">
        <f t="shared" si="20"/>
        <v>1</v>
      </c>
      <c r="F48" s="50">
        <f t="shared" si="20"/>
        <v>1</v>
      </c>
      <c r="G48" s="50">
        <f t="shared" si="20"/>
        <v>1</v>
      </c>
      <c r="H48" s="50">
        <f t="shared" si="20"/>
        <v>1</v>
      </c>
      <c r="I48" s="50">
        <f t="shared" si="20"/>
        <v>1</v>
      </c>
      <c r="J48" s="50">
        <f t="shared" si="20"/>
        <v>1</v>
      </c>
      <c r="K48" s="50">
        <f t="shared" si="20"/>
        <v>1</v>
      </c>
      <c r="L48" s="50">
        <f t="shared" si="20"/>
        <v>1</v>
      </c>
    </row>
    <row r="49" spans="2:17" ht="15" customHeight="1">
      <c r="B49" s="39">
        <f t="shared" ref="B49:B56" si="22">B48+1</f>
        <v>2016</v>
      </c>
      <c r="C49" s="50">
        <f t="shared" si="21"/>
        <v>1</v>
      </c>
      <c r="D49" s="50">
        <f t="shared" si="20"/>
        <v>1</v>
      </c>
      <c r="E49" s="50">
        <f t="shared" si="20"/>
        <v>1</v>
      </c>
      <c r="F49" s="50">
        <f t="shared" si="20"/>
        <v>1</v>
      </c>
      <c r="G49" s="50">
        <f t="shared" si="20"/>
        <v>1</v>
      </c>
      <c r="H49" s="50">
        <f t="shared" si="20"/>
        <v>1</v>
      </c>
      <c r="I49" s="50">
        <f t="shared" si="20"/>
        <v>1</v>
      </c>
      <c r="J49" s="50">
        <f t="shared" si="20"/>
        <v>1</v>
      </c>
      <c r="K49" s="50">
        <f t="shared" si="20"/>
        <v>1</v>
      </c>
      <c r="L49" s="50">
        <f t="shared" si="20"/>
        <v>1</v>
      </c>
    </row>
    <row r="50" spans="2:17" ht="15" customHeight="1">
      <c r="B50" s="39">
        <f t="shared" si="22"/>
        <v>2017</v>
      </c>
      <c r="C50" s="50">
        <f t="shared" si="21"/>
        <v>1</v>
      </c>
      <c r="D50" s="50">
        <f t="shared" si="20"/>
        <v>1</v>
      </c>
      <c r="E50" s="50">
        <f t="shared" si="20"/>
        <v>1</v>
      </c>
      <c r="F50" s="50">
        <f t="shared" si="20"/>
        <v>1</v>
      </c>
      <c r="G50" s="50">
        <f t="shared" si="20"/>
        <v>1</v>
      </c>
      <c r="H50" s="50">
        <f t="shared" si="20"/>
        <v>1</v>
      </c>
      <c r="I50" s="50">
        <f t="shared" si="20"/>
        <v>1</v>
      </c>
      <c r="J50" s="50">
        <f t="shared" si="20"/>
        <v>1</v>
      </c>
      <c r="K50" s="50">
        <f t="shared" si="20"/>
        <v>1</v>
      </c>
      <c r="L50" s="50">
        <f t="shared" si="20"/>
        <v>1</v>
      </c>
    </row>
    <row r="51" spans="2:17" ht="15" customHeight="1">
      <c r="B51" s="39">
        <f t="shared" si="22"/>
        <v>2018</v>
      </c>
      <c r="C51" s="50">
        <f t="shared" si="21"/>
        <v>1</v>
      </c>
      <c r="D51" s="50">
        <f t="shared" si="20"/>
        <v>1</v>
      </c>
      <c r="E51" s="50">
        <f t="shared" si="20"/>
        <v>1</v>
      </c>
      <c r="F51" s="50">
        <f t="shared" si="20"/>
        <v>1</v>
      </c>
      <c r="G51" s="50">
        <f t="shared" si="20"/>
        <v>1</v>
      </c>
      <c r="H51" s="50">
        <f t="shared" si="20"/>
        <v>1</v>
      </c>
      <c r="I51" s="50">
        <f t="shared" si="20"/>
        <v>1</v>
      </c>
      <c r="J51" s="50">
        <f t="shared" si="20"/>
        <v>1</v>
      </c>
      <c r="K51" s="50">
        <f t="shared" si="20"/>
        <v>1</v>
      </c>
      <c r="L51" s="50">
        <f t="shared" si="20"/>
        <v>1</v>
      </c>
    </row>
    <row r="52" spans="2:17" ht="15" customHeight="1">
      <c r="B52" s="39">
        <f t="shared" si="22"/>
        <v>2019</v>
      </c>
      <c r="C52" s="50">
        <f t="shared" si="21"/>
        <v>1</v>
      </c>
      <c r="D52" s="50">
        <f t="shared" si="20"/>
        <v>1</v>
      </c>
      <c r="E52" s="50">
        <f t="shared" si="20"/>
        <v>1</v>
      </c>
      <c r="F52" s="50">
        <f t="shared" si="20"/>
        <v>1</v>
      </c>
      <c r="G52" s="50">
        <f t="shared" si="20"/>
        <v>1</v>
      </c>
      <c r="H52" s="50">
        <f t="shared" si="20"/>
        <v>1</v>
      </c>
      <c r="I52" s="50">
        <f t="shared" si="20"/>
        <v>1</v>
      </c>
      <c r="J52" s="50">
        <f t="shared" si="20"/>
        <v>1</v>
      </c>
      <c r="K52" s="50">
        <f t="shared" si="20"/>
        <v>1</v>
      </c>
      <c r="L52" s="50">
        <f t="shared" si="20"/>
        <v>1</v>
      </c>
    </row>
    <row r="53" spans="2:17" ht="15" customHeight="1">
      <c r="B53" s="39">
        <f t="shared" si="22"/>
        <v>2020</v>
      </c>
      <c r="C53" s="50">
        <f t="shared" si="21"/>
        <v>1</v>
      </c>
      <c r="D53" s="50">
        <f t="shared" si="20"/>
        <v>1</v>
      </c>
      <c r="E53" s="50">
        <f t="shared" si="20"/>
        <v>1</v>
      </c>
      <c r="F53" s="50">
        <f t="shared" si="20"/>
        <v>1</v>
      </c>
      <c r="G53" s="50">
        <f t="shared" si="20"/>
        <v>1.05</v>
      </c>
      <c r="H53" s="50">
        <f t="shared" si="20"/>
        <v>1.1025</v>
      </c>
      <c r="I53" s="50">
        <f t="shared" si="20"/>
        <v>1.1576250000000001</v>
      </c>
      <c r="J53" s="50">
        <f t="shared" si="20"/>
        <v>1.21550625</v>
      </c>
      <c r="K53" s="50">
        <f t="shared" si="20"/>
        <v>1.2762815625000001</v>
      </c>
      <c r="L53" s="50">
        <f t="shared" si="20"/>
        <v>1.340095640625</v>
      </c>
    </row>
    <row r="54" spans="2:17" ht="15" customHeight="1">
      <c r="B54" s="39">
        <f t="shared" si="22"/>
        <v>2021</v>
      </c>
      <c r="C54" s="50">
        <f t="shared" si="21"/>
        <v>1</v>
      </c>
      <c r="D54" s="50">
        <f t="shared" si="20"/>
        <v>1</v>
      </c>
      <c r="E54" s="50">
        <f t="shared" si="20"/>
        <v>1</v>
      </c>
      <c r="F54" s="50">
        <f t="shared" si="20"/>
        <v>1.05</v>
      </c>
      <c r="G54" s="50">
        <f t="shared" si="20"/>
        <v>1.1025</v>
      </c>
      <c r="H54" s="50">
        <f t="shared" si="20"/>
        <v>1.1576250000000001</v>
      </c>
      <c r="I54" s="50">
        <f t="shared" si="20"/>
        <v>1.21550625</v>
      </c>
      <c r="J54" s="50">
        <f t="shared" si="20"/>
        <v>1.2762815625000001</v>
      </c>
      <c r="K54" s="50">
        <f t="shared" si="20"/>
        <v>1.340095640625</v>
      </c>
      <c r="L54" s="50">
        <f t="shared" si="20"/>
        <v>1.4071004226562502</v>
      </c>
    </row>
    <row r="55" spans="2:17" ht="15" customHeight="1">
      <c r="B55" s="39">
        <f t="shared" si="22"/>
        <v>2022</v>
      </c>
      <c r="C55" s="50">
        <f t="shared" si="21"/>
        <v>1</v>
      </c>
      <c r="D55" s="50">
        <f t="shared" si="20"/>
        <v>1</v>
      </c>
      <c r="E55" s="50">
        <f t="shared" si="20"/>
        <v>1.05</v>
      </c>
      <c r="F55" s="50">
        <f t="shared" si="20"/>
        <v>1.1025</v>
      </c>
      <c r="G55" s="50">
        <f t="shared" si="20"/>
        <v>1.1576250000000001</v>
      </c>
      <c r="H55" s="50">
        <f t="shared" si="20"/>
        <v>1.21550625</v>
      </c>
      <c r="I55" s="50">
        <f t="shared" si="20"/>
        <v>1.2762815625000001</v>
      </c>
      <c r="J55" s="50">
        <f t="shared" si="20"/>
        <v>1.340095640625</v>
      </c>
      <c r="K55" s="50">
        <f t="shared" si="20"/>
        <v>1.4071004226562502</v>
      </c>
      <c r="L55" s="50">
        <f t="shared" si="20"/>
        <v>1.4774554437890626</v>
      </c>
    </row>
    <row r="56" spans="2:17" ht="15" customHeight="1">
      <c r="B56" s="39">
        <f t="shared" si="22"/>
        <v>2023</v>
      </c>
      <c r="C56" s="50">
        <f t="shared" si="21"/>
        <v>1</v>
      </c>
      <c r="D56" s="50">
        <f t="shared" si="20"/>
        <v>1.05</v>
      </c>
      <c r="E56" s="50">
        <f t="shared" si="20"/>
        <v>1.1025</v>
      </c>
      <c r="F56" s="50">
        <f t="shared" si="20"/>
        <v>1.1576250000000001</v>
      </c>
      <c r="G56" s="50">
        <f t="shared" si="20"/>
        <v>1.21550625</v>
      </c>
      <c r="H56" s="50">
        <f t="shared" si="20"/>
        <v>1.2762815625000001</v>
      </c>
      <c r="I56" s="50">
        <f t="shared" si="20"/>
        <v>1.340095640625</v>
      </c>
      <c r="J56" s="50">
        <f t="shared" si="20"/>
        <v>1.4071004226562502</v>
      </c>
      <c r="K56" s="50">
        <f t="shared" si="20"/>
        <v>1.4774554437890626</v>
      </c>
      <c r="L56" s="50">
        <f t="shared" si="20"/>
        <v>1.5513282159785158</v>
      </c>
    </row>
    <row r="57" spans="2:17" ht="15" customHeight="1">
      <c r="B57" s="11"/>
    </row>
    <row r="58" spans="2:17" ht="15" customHeight="1">
      <c r="B58" s="11"/>
    </row>
    <row r="59" spans="2:17" ht="26">
      <c r="B59" s="39" t="s">
        <v>10</v>
      </c>
      <c r="C59" s="39">
        <v>1</v>
      </c>
      <c r="D59" s="39">
        <v>2</v>
      </c>
      <c r="E59" s="39">
        <v>3</v>
      </c>
      <c r="F59" s="39">
        <v>4</v>
      </c>
      <c r="G59" s="39">
        <v>5</v>
      </c>
      <c r="H59" s="39">
        <v>6</v>
      </c>
      <c r="I59" s="39">
        <v>7</v>
      </c>
      <c r="J59" s="39">
        <v>8</v>
      </c>
      <c r="K59" s="39">
        <v>9</v>
      </c>
      <c r="L59" s="39">
        <v>10</v>
      </c>
      <c r="M59" s="39" t="s">
        <v>0</v>
      </c>
      <c r="N59" s="39" t="s">
        <v>1</v>
      </c>
      <c r="O59" s="39" t="s">
        <v>2</v>
      </c>
      <c r="P59" s="39" t="s">
        <v>13</v>
      </c>
      <c r="Q59" s="38" t="s">
        <v>30</v>
      </c>
    </row>
    <row r="60" spans="2:17" ht="15" customHeight="1">
      <c r="B60" s="39">
        <v>2014</v>
      </c>
      <c r="C60" s="51">
        <f>SUMPRODUCT($C47:C47,$C34:C34)</f>
        <v>1540580</v>
      </c>
      <c r="D60" s="51">
        <f>SUMPRODUCT($C47:D47,$C34:D34)</f>
        <v>3269160</v>
      </c>
      <c r="E60" s="51">
        <f>SUMPRODUCT($C47:E47,$C34:E34)</f>
        <v>4479630</v>
      </c>
      <c r="F60" s="51">
        <f>SUMPRODUCT($C47:F47,$C34:F34)</f>
        <v>5281670</v>
      </c>
      <c r="G60" s="51">
        <f>SUMPRODUCT($C47:G47,$C34:G34)</f>
        <v>5744710</v>
      </c>
      <c r="H60" s="51">
        <f>SUMPRODUCT($C47:H47,$C34:H34)</f>
        <v>5994280</v>
      </c>
      <c r="I60" s="51">
        <f>SUMPRODUCT($C47:I47,$C34:I34)</f>
        <v>6135730</v>
      </c>
      <c r="J60" s="51">
        <f>SUMPRODUCT($C47:J47,$C34:J34)</f>
        <v>6196160</v>
      </c>
      <c r="K60" s="51">
        <f>SUMPRODUCT($C47:K47,$C34:K34)</f>
        <v>6219560</v>
      </c>
      <c r="L60" s="51">
        <f>SUMPRODUCT($C47:L47,$C34:L34)</f>
        <v>6219560</v>
      </c>
      <c r="M60" s="13">
        <f>L60</f>
        <v>6219560</v>
      </c>
      <c r="N60" s="13">
        <f ca="1">OFFSET(L60,0,$B$21-B60)</f>
        <v>6219560</v>
      </c>
      <c r="O60" s="13">
        <f ca="1">M60-N60</f>
        <v>0</v>
      </c>
      <c r="P60" s="4"/>
      <c r="Q60" s="13">
        <f ca="1">OFFSET(L60,0,$B$21-B60+1)-N60</f>
        <v>0</v>
      </c>
    </row>
    <row r="61" spans="2:17" ht="15" customHeight="1">
      <c r="B61" s="39">
        <f>B60+1</f>
        <v>2015</v>
      </c>
      <c r="C61" s="51">
        <f>SUMPRODUCT($C48:C48,$C35:C35)</f>
        <v>1738560</v>
      </c>
      <c r="D61" s="51">
        <f>SUMPRODUCT($C48:D48,$C35:D35)</f>
        <v>3576520</v>
      </c>
      <c r="E61" s="51">
        <f>SUMPRODUCT($C48:E48,$C35:E35)</f>
        <v>4883060</v>
      </c>
      <c r="F61" s="51">
        <f>SUMPRODUCT($C48:F48,$C35:F35)</f>
        <v>5693710</v>
      </c>
      <c r="G61" s="51">
        <f>SUMPRODUCT($C48:G48,$C35:G35)</f>
        <v>6246550</v>
      </c>
      <c r="H61" s="51">
        <f>SUMPRODUCT($C48:H48,$C35:H35)</f>
        <v>6489880</v>
      </c>
      <c r="I61" s="51">
        <f>SUMPRODUCT($C48:I48,$C35:I35)</f>
        <v>6622680</v>
      </c>
      <c r="J61" s="51">
        <f>SUMPRODUCT($C48:J48,$C35:J35)</f>
        <v>6689590</v>
      </c>
      <c r="K61" s="51">
        <f>SUMPRODUCT($C48:K48,$C35:K35)</f>
        <v>6744410</v>
      </c>
      <c r="L61" s="27">
        <f>SUMPRODUCT($C48:L48,$C35:L35)</f>
        <v>6744410</v>
      </c>
      <c r="M61" s="13">
        <f>L61</f>
        <v>6744410</v>
      </c>
      <c r="N61" s="13">
        <f t="shared" ref="N61:N69" ca="1" si="23">OFFSET(L61,0,$B$21-B61)</f>
        <v>6744410</v>
      </c>
      <c r="O61" s="13">
        <f t="shared" ref="O61:O69" ca="1" si="24">M61-N61</f>
        <v>0</v>
      </c>
      <c r="P61" s="4" t="b">
        <f ca="1">O61&gt;=O60</f>
        <v>1</v>
      </c>
      <c r="Q61" s="13">
        <f t="shared" ref="Q61:Q69" ca="1" si="25">OFFSET(L61,0,$B$21-B61+1)-N61</f>
        <v>0</v>
      </c>
    </row>
    <row r="62" spans="2:17" ht="15" customHeight="1">
      <c r="B62" s="39">
        <f t="shared" ref="B62:B69" si="26">B61+1</f>
        <v>2016</v>
      </c>
      <c r="C62" s="51">
        <f>SUMPRODUCT($C49:C49,$C36:C36)</f>
        <v>1818880</v>
      </c>
      <c r="D62" s="51">
        <f>SUMPRODUCT($C49:D49,$C36:D36)</f>
        <v>3913310</v>
      </c>
      <c r="E62" s="51">
        <f>SUMPRODUCT($C49:E49,$C36:E36)</f>
        <v>5271290</v>
      </c>
      <c r="F62" s="51">
        <f>SUMPRODUCT($C49:F49,$C36:F36)</f>
        <v>6167930</v>
      </c>
      <c r="G62" s="51">
        <f>SUMPRODUCT($C49:G49,$C36:G36)</f>
        <v>6674260</v>
      </c>
      <c r="H62" s="51">
        <f>SUMPRODUCT($C49:H49,$C36:H36)</f>
        <v>6982770</v>
      </c>
      <c r="I62" s="51">
        <f>SUMPRODUCT($C49:I49,$C36:I36)</f>
        <v>7129170</v>
      </c>
      <c r="J62" s="51">
        <f>SUMPRODUCT($C49:J49,$C36:J36)</f>
        <v>7183960</v>
      </c>
      <c r="K62" s="27">
        <f>SUMPRODUCT($C49:K49,$C36:K36)</f>
        <v>7227568.5870981505</v>
      </c>
      <c r="L62" s="27">
        <f>SUMPRODUCT($C49:L49,$C36:L36)</f>
        <v>7227568.5870981505</v>
      </c>
      <c r="M62" s="13">
        <f t="shared" ref="M62:M69" si="27">L62</f>
        <v>7227568.5870981505</v>
      </c>
      <c r="N62" s="13">
        <f t="shared" ca="1" si="23"/>
        <v>7183960</v>
      </c>
      <c r="O62" s="13">
        <f t="shared" ca="1" si="24"/>
        <v>43608.587098150514</v>
      </c>
      <c r="P62" s="4" t="b">
        <f t="shared" ref="P62:P69" ca="1" si="28">O62&gt;=O61</f>
        <v>1</v>
      </c>
      <c r="Q62" s="13">
        <f t="shared" ca="1" si="25"/>
        <v>43608.587098150514</v>
      </c>
    </row>
    <row r="63" spans="2:17" ht="15" customHeight="1">
      <c r="B63" s="39">
        <f t="shared" si="26"/>
        <v>2017</v>
      </c>
      <c r="C63" s="51">
        <f>SUMPRODUCT($C50:C50,$C37:C37)</f>
        <v>1795200</v>
      </c>
      <c r="D63" s="51">
        <f>SUMPRODUCT($C50:D50,$C37:D37)</f>
        <v>3819930</v>
      </c>
      <c r="E63" s="51">
        <f>SUMPRODUCT($C50:E50,$C37:E37)</f>
        <v>5223240</v>
      </c>
      <c r="F63" s="51">
        <f>SUMPRODUCT($C50:F50,$C37:F37)</f>
        <v>6133520</v>
      </c>
      <c r="G63" s="51">
        <f>SUMPRODUCT($C50:G50,$C37:G37)</f>
        <v>6724720</v>
      </c>
      <c r="H63" s="51">
        <f>SUMPRODUCT($C50:H50,$C37:H37)</f>
        <v>6983350</v>
      </c>
      <c r="I63" s="51">
        <f>SUMPRODUCT($C50:I50,$C37:I37)</f>
        <v>7117620</v>
      </c>
      <c r="J63" s="27">
        <f>SUMPRODUCT($C50:J50,$C37:J37)</f>
        <v>7182803.0001739776</v>
      </c>
      <c r="K63" s="27">
        <f>SUMPRODUCT($C50:K50,$C37:K37)</f>
        <v>7226404.5639691465</v>
      </c>
      <c r="L63" s="27">
        <f>SUMPRODUCT($C50:L50,$C37:L37)</f>
        <v>7226404.5639691465</v>
      </c>
      <c r="M63" s="13">
        <f t="shared" si="27"/>
        <v>7226404.5639691465</v>
      </c>
      <c r="N63" s="13">
        <f t="shared" ca="1" si="23"/>
        <v>7117620</v>
      </c>
      <c r="O63" s="13">
        <f t="shared" ca="1" si="24"/>
        <v>108784.56396914646</v>
      </c>
      <c r="P63" s="4" t="b">
        <f t="shared" ca="1" si="28"/>
        <v>1</v>
      </c>
      <c r="Q63" s="13">
        <f t="shared" ca="1" si="25"/>
        <v>65183.000173977576</v>
      </c>
    </row>
    <row r="64" spans="2:17" ht="15" customHeight="1">
      <c r="B64" s="39">
        <f t="shared" si="26"/>
        <v>2018</v>
      </c>
      <c r="C64" s="51">
        <f>SUMPRODUCT($C51:C51,$C38:C38)</f>
        <v>1810660</v>
      </c>
      <c r="D64" s="51">
        <f>SUMPRODUCT($C51:D51,$C38:D38)</f>
        <v>4039570</v>
      </c>
      <c r="E64" s="51">
        <f>SUMPRODUCT($C51:E51,$C38:E38)</f>
        <v>5483910</v>
      </c>
      <c r="F64" s="51">
        <f>SUMPRODUCT($C51:F51,$C38:F38)</f>
        <v>6482740</v>
      </c>
      <c r="G64" s="51">
        <f>SUMPRODUCT($C51:G51,$C38:G38)</f>
        <v>7065590</v>
      </c>
      <c r="H64" s="51">
        <f>SUMPRODUCT($C51:H51,$C38:H38)</f>
        <v>7310330</v>
      </c>
      <c r="I64" s="27">
        <f>SUMPRODUCT($C51:I51,$C38:I38)</f>
        <v>7458091.152967345</v>
      </c>
      <c r="J64" s="27">
        <f>SUMPRODUCT($C51:J51,$C38:J38)</f>
        <v>7526392.1801254973</v>
      </c>
      <c r="K64" s="27">
        <f>SUMPRODUCT($C51:K51,$C38:K38)</f>
        <v>7572079.4235012736</v>
      </c>
      <c r="L64" s="27">
        <f>SUMPRODUCT($C51:L51,$C38:L38)</f>
        <v>7572079.4235012736</v>
      </c>
      <c r="M64" s="13">
        <f t="shared" si="27"/>
        <v>7572079.4235012736</v>
      </c>
      <c r="N64" s="13">
        <f t="shared" ca="1" si="23"/>
        <v>7310330</v>
      </c>
      <c r="O64" s="13">
        <f t="shared" ca="1" si="24"/>
        <v>261749.42350127362</v>
      </c>
      <c r="P64" s="4" t="b">
        <f t="shared" ca="1" si="28"/>
        <v>1</v>
      </c>
      <c r="Q64" s="13">
        <f t="shared" ca="1" si="25"/>
        <v>147761.15296734497</v>
      </c>
    </row>
    <row r="65" spans="2:17" ht="15" customHeight="1">
      <c r="B65" s="39">
        <f t="shared" si="26"/>
        <v>2019</v>
      </c>
      <c r="C65" s="51">
        <f>SUMPRODUCT($C52:C52,$C39:C39)</f>
        <v>954360</v>
      </c>
      <c r="D65" s="51">
        <f>SUMPRODUCT($C52:D52,$C39:D39)</f>
        <v>1203240</v>
      </c>
      <c r="E65" s="51">
        <f>SUMPRODUCT($C52:E52,$C39:E39)</f>
        <v>1461850</v>
      </c>
      <c r="F65" s="51">
        <f>SUMPRODUCT($C52:F52,$C39:F39)</f>
        <v>1876710</v>
      </c>
      <c r="G65" s="51">
        <f>SUMPRODUCT($C52:G52,$C39:G39)</f>
        <v>2320390</v>
      </c>
      <c r="H65" s="27">
        <f>SUMPRODUCT($C52:H52,$C39:H39)</f>
        <v>2412445.5981972748</v>
      </c>
      <c r="I65" s="27">
        <f>SUMPRODUCT($C52:I52,$C39:I39)</f>
        <v>2461207.5204443727</v>
      </c>
      <c r="J65" s="27">
        <f>SUMPRODUCT($C52:J52,$C39:J39)</f>
        <v>2483747.2022809023</v>
      </c>
      <c r="K65" s="27">
        <f>SUMPRODUCT($C52:K52,$C39:K39)</f>
        <v>2498824.2219469994</v>
      </c>
      <c r="L65" s="27">
        <f>SUMPRODUCT($C52:L52,$C39:L39)</f>
        <v>2498824.2219469994</v>
      </c>
      <c r="M65" s="13">
        <f t="shared" si="27"/>
        <v>2498824.2219469994</v>
      </c>
      <c r="N65" s="13">
        <f t="shared" ca="1" si="23"/>
        <v>2320390</v>
      </c>
      <c r="O65" s="13">
        <f t="shared" ca="1" si="24"/>
        <v>178434.22194699943</v>
      </c>
      <c r="P65" s="4" t="b">
        <f t="shared" ca="1" si="28"/>
        <v>0</v>
      </c>
      <c r="Q65" s="13">
        <f t="shared" ca="1" si="25"/>
        <v>92055.598197274841</v>
      </c>
    </row>
    <row r="66" spans="2:17" ht="15" customHeight="1">
      <c r="B66" s="39">
        <f t="shared" si="26"/>
        <v>2020</v>
      </c>
      <c r="C66" s="51">
        <f>SUMPRODUCT($C53:C53,$C40:C40)</f>
        <v>1192310</v>
      </c>
      <c r="D66" s="51">
        <f>SUMPRODUCT($C53:D53,$C40:D40)</f>
        <v>1906570</v>
      </c>
      <c r="E66" s="51">
        <f>SUMPRODUCT($C53:E53,$C40:E40)</f>
        <v>2621380</v>
      </c>
      <c r="F66" s="51">
        <f>SUMPRODUCT($C53:F53,$C40:F40)</f>
        <v>3680950</v>
      </c>
      <c r="G66" s="27">
        <f>SUMPRODUCT($C53:G53,$C40:G40)</f>
        <v>4112367.6049267333</v>
      </c>
      <c r="H66" s="27">
        <f>SUMPRODUCT($C53:H53,$C40:H40)</f>
        <v>4291339.4655696545</v>
      </c>
      <c r="I66" s="27">
        <f>SUMPRODUCT($C53:I53,$C40:I40)</f>
        <v>4390881.0766198151</v>
      </c>
      <c r="J66" s="27">
        <f>SUMPRODUCT($C53:J53,$C40:J40)</f>
        <v>4439193.7342455043</v>
      </c>
      <c r="K66" s="27">
        <f>SUMPRODUCT($C53:K53,$C40:K40)</f>
        <v>4473126.3974990547</v>
      </c>
      <c r="L66" s="27">
        <f>SUMPRODUCT($C53:L53,$C40:L40)</f>
        <v>4473126.3974990547</v>
      </c>
      <c r="M66" s="13">
        <f t="shared" si="27"/>
        <v>4473126.3974990547</v>
      </c>
      <c r="N66" s="13">
        <f t="shared" ca="1" si="23"/>
        <v>3680950</v>
      </c>
      <c r="O66" s="13">
        <f t="shared" ca="1" si="24"/>
        <v>792176.39749905467</v>
      </c>
      <c r="P66" s="4" t="b">
        <f t="shared" ca="1" si="28"/>
        <v>1</v>
      </c>
      <c r="Q66" s="13">
        <f t="shared" ca="1" si="25"/>
        <v>431417.6049267333</v>
      </c>
    </row>
    <row r="67" spans="2:17" ht="15" customHeight="1">
      <c r="B67" s="39">
        <f t="shared" si="26"/>
        <v>2021</v>
      </c>
      <c r="C67" s="51">
        <f>SUMPRODUCT($C54:C54,$C41:C41)</f>
        <v>2588390</v>
      </c>
      <c r="D67" s="51">
        <f>SUMPRODUCT($C54:D54,$C41:D41)</f>
        <v>5119370</v>
      </c>
      <c r="E67" s="51">
        <f>SUMPRODUCT($C54:E54,$C41:E41)</f>
        <v>6751660</v>
      </c>
      <c r="F67" s="27">
        <f>SUMPRODUCT($C54:F54,$C41:F41)</f>
        <v>8584343.659085162</v>
      </c>
      <c r="G67" s="27">
        <f>SUMPRODUCT($C54:G54,$C41:G41)</f>
        <v>9630018.3437710423</v>
      </c>
      <c r="H67" s="27">
        <f>SUMPRODUCT($C54:H54,$C41:H41)</f>
        <v>10063812.286828175</v>
      </c>
      <c r="I67" s="27">
        <f>SUMPRODUCT($C54:I54,$C41:I41)</f>
        <v>10305082.326713726</v>
      </c>
      <c r="J67" s="27">
        <f>SUMPRODUCT($C54:J54,$C41:J41)</f>
        <v>10422183.07191317</v>
      </c>
      <c r="K67" s="27">
        <f>SUMPRODUCT($C54:K54,$C41:K41)</f>
        <v>10504429.430297719</v>
      </c>
      <c r="L67" s="27">
        <f>SUMPRODUCT($C54:L54,$C41:L41)</f>
        <v>10504429.430297719</v>
      </c>
      <c r="M67" s="13">
        <f t="shared" si="27"/>
        <v>10504429.430297719</v>
      </c>
      <c r="N67" s="13">
        <f t="shared" ca="1" si="23"/>
        <v>6751660</v>
      </c>
      <c r="O67" s="13">
        <f t="shared" ca="1" si="24"/>
        <v>3752769.4302977193</v>
      </c>
      <c r="P67" s="4" t="b">
        <f t="shared" ca="1" si="28"/>
        <v>1</v>
      </c>
      <c r="Q67" s="13">
        <f t="shared" ca="1" si="25"/>
        <v>1832683.659085162</v>
      </c>
    </row>
    <row r="68" spans="2:17" ht="15" customHeight="1">
      <c r="B68" s="39">
        <f t="shared" si="26"/>
        <v>2022</v>
      </c>
      <c r="C68" s="51">
        <f>SUMPRODUCT($C55:C55,$C42:C42)</f>
        <v>2715650</v>
      </c>
      <c r="D68" s="51">
        <f>SUMPRODUCT($C55:D55,$C42:D42)</f>
        <v>5101910</v>
      </c>
      <c r="E68" s="27">
        <f>SUMPRODUCT($C55:E55,$C42:E42)</f>
        <v>6798166.8325647265</v>
      </c>
      <c r="F68" s="27">
        <f>SUMPRODUCT($C55:F55,$C42:F42)</f>
        <v>8712718.0125904158</v>
      </c>
      <c r="G68" s="27">
        <f>SUMPRODUCT($C55:G55,$C42:G42)</f>
        <v>9805103.865197245</v>
      </c>
      <c r="H68" s="27">
        <f>SUMPRODUCT($C55:H55,$C42:H42)</f>
        <v>10258275.748653997</v>
      </c>
      <c r="I68" s="27">
        <f>SUMPRODUCT($C55:I55,$C42:I42)</f>
        <v>10510323.524208622</v>
      </c>
      <c r="J68" s="27">
        <f>SUMPRODUCT($C55:J55,$C42:J42)</f>
        <v>10632655.258216333</v>
      </c>
      <c r="K68" s="27">
        <f>SUMPRODUCT($C55:K55,$C42:K42)</f>
        <v>10718575.630626135</v>
      </c>
      <c r="L68" s="27">
        <f>SUMPRODUCT($C55:L55,$C42:L42)</f>
        <v>10718575.630626135</v>
      </c>
      <c r="M68" s="13">
        <f t="shared" si="27"/>
        <v>10718575.630626135</v>
      </c>
      <c r="N68" s="13">
        <f t="shared" ca="1" si="23"/>
        <v>5101910</v>
      </c>
      <c r="O68" s="13">
        <f t="shared" ca="1" si="24"/>
        <v>5616665.6306261346</v>
      </c>
      <c r="P68" s="4" t="b">
        <f t="shared" ca="1" si="28"/>
        <v>1</v>
      </c>
      <c r="Q68" s="13">
        <f t="shared" ca="1" si="25"/>
        <v>1696256.8325647265</v>
      </c>
    </row>
    <row r="69" spans="2:17" ht="15" customHeight="1">
      <c r="B69" s="39">
        <f t="shared" si="26"/>
        <v>2023</v>
      </c>
      <c r="C69" s="51">
        <f>SUMPRODUCT($C56:C56,$C43:C43)</f>
        <v>2723420</v>
      </c>
      <c r="D69" s="27">
        <f>SUMPRODUCT($C56:D56,$C43:D43)</f>
        <v>5202317.6450622268</v>
      </c>
      <c r="E69" s="27">
        <f>SUMPRODUCT($C56:E56,$C43:E43)</f>
        <v>6977230.9304310437</v>
      </c>
      <c r="F69" s="27">
        <f>SUMPRODUCT($C56:F56,$C43:F43)</f>
        <v>8980561.003865825</v>
      </c>
      <c r="G69" s="27">
        <f>SUMPRODUCT($C56:G56,$C43:G43)</f>
        <v>10123601.447575763</v>
      </c>
      <c r="H69" s="27">
        <f>SUMPRODUCT($C56:H56,$C43:H43)</f>
        <v>10597787.184700748</v>
      </c>
      <c r="I69" s="27">
        <f>SUMPRODUCT($C56:I56,$C43:I43)</f>
        <v>10861522.567687033</v>
      </c>
      <c r="J69" s="27">
        <f>SUMPRODUCT($C56:J56,$C43:J43)</f>
        <v>10989526.898012526</v>
      </c>
      <c r="K69" s="27">
        <f>SUMPRODUCT($C56:K56,$C43:K43)</f>
        <v>11079431.44993313</v>
      </c>
      <c r="L69" s="27">
        <f>SUMPRODUCT($C56:L56,$C43:L43)</f>
        <v>11079431.44993313</v>
      </c>
      <c r="M69" s="13">
        <f t="shared" si="27"/>
        <v>11079431.44993313</v>
      </c>
      <c r="N69" s="13">
        <f t="shared" ca="1" si="23"/>
        <v>2723420</v>
      </c>
      <c r="O69" s="13">
        <f t="shared" ca="1" si="24"/>
        <v>8356011.4499331303</v>
      </c>
      <c r="P69" s="4" t="b">
        <f t="shared" ca="1" si="28"/>
        <v>1</v>
      </c>
      <c r="Q69" s="13">
        <f t="shared" ca="1" si="25"/>
        <v>2478897.6450622268</v>
      </c>
    </row>
    <row r="70" spans="2:17" ht="15" customHeight="1">
      <c r="N70" s="39" t="s">
        <v>14</v>
      </c>
      <c r="O70" s="46">
        <f ca="1">SUM(O60:O69)</f>
        <v>19110199.70487161</v>
      </c>
    </row>
    <row r="71" spans="2:17" ht="15" customHeight="1">
      <c r="B71" s="30"/>
    </row>
  </sheetData>
  <conditionalFormatting sqref="M34:M43">
    <cfRule type="cellIs" dxfId="3" priority="4" operator="equal">
      <formula>FALSE</formula>
    </cfRule>
  </conditionalFormatting>
  <conditionalFormatting sqref="P22:P30">
    <cfRule type="cellIs" dxfId="2" priority="5" operator="equal">
      <formula>FALSE</formula>
    </cfRule>
  </conditionalFormatting>
  <conditionalFormatting sqref="P61:P69">
    <cfRule type="cellIs" dxfId="1" priority="3" operator="equal">
      <formula>FALSE</formula>
    </cfRule>
  </conditionalFormatting>
  <conditionalFormatting sqref="Q21:Q30">
    <cfRule type="cellIs" dxfId="0" priority="1" operator="equal">
      <formula>FALSE</formula>
    </cfRule>
  </conditionalFormatting>
  <pageMargins left="0.7" right="0.7" top="0.75" bottom="0.75" header="0.3" footer="0.3"/>
  <pageSetup orientation="portrait" r:id="rId1"/>
  <ignoredErrors>
    <ignoredError sqref="D17:L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05A58-05E2-43C9-BD29-9100EA9E2F3C}">
  <sheetPr>
    <tabColor rgb="FF00B050"/>
  </sheetPr>
  <dimension ref="B1:C23"/>
  <sheetViews>
    <sheetView showGridLines="0" zoomScale="90" zoomScaleNormal="90" workbookViewId="0"/>
  </sheetViews>
  <sheetFormatPr defaultColWidth="9" defaultRowHeight="15" customHeight="1"/>
  <cols>
    <col min="1" max="1" width="1" style="6" customWidth="1"/>
    <col min="2" max="6" width="12.58203125" style="6" customWidth="1"/>
    <col min="7" max="16384" width="9" style="6"/>
  </cols>
  <sheetData>
    <row r="1" spans="2:3" ht="5.25" customHeight="1"/>
    <row r="2" spans="2:3" ht="15" customHeight="1">
      <c r="B2" s="54" t="s">
        <v>35</v>
      </c>
      <c r="C2" s="54" t="s">
        <v>36</v>
      </c>
    </row>
    <row r="3" spans="2:3" ht="15" customHeight="1">
      <c r="B3" s="54" t="s">
        <v>31</v>
      </c>
      <c r="C3" s="55">
        <f ca="1">'Reserve Estimate 2023'!O31/10^5</f>
        <v>161.48163720063371</v>
      </c>
    </row>
    <row r="4" spans="2:3" ht="15" customHeight="1">
      <c r="B4" s="54" t="s">
        <v>32</v>
      </c>
      <c r="C4" s="55">
        <f ca="1">'Method 2'!O31/10^5</f>
        <v>161.41188614135868</v>
      </c>
    </row>
    <row r="5" spans="2:3" ht="15" customHeight="1">
      <c r="B5" s="54" t="s">
        <v>33</v>
      </c>
      <c r="C5" s="55">
        <f ca="1">'Method 3'!O31/10^5</f>
        <v>171.18511754132621</v>
      </c>
    </row>
    <row r="6" spans="2:3" ht="15" customHeight="1">
      <c r="B6" s="54" t="s">
        <v>34</v>
      </c>
      <c r="C6" s="55">
        <f ca="1">'Method 4 '!O70/10^5</f>
        <v>191.1019970487161</v>
      </c>
    </row>
    <row r="22" spans="2:2" ht="15" customHeight="1">
      <c r="B22" s="53"/>
    </row>
    <row r="23" spans="2:2" ht="15" customHeight="1">
      <c r="B23" s="36"/>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D5FF9-D812-4E73-ACB0-D05EA3EBE315}">
  <sheetPr>
    <tabColor rgb="FF00B050"/>
  </sheetPr>
  <dimension ref="A1:Q26"/>
  <sheetViews>
    <sheetView showGridLines="0" zoomScale="90" zoomScaleNormal="90" workbookViewId="0"/>
  </sheetViews>
  <sheetFormatPr defaultColWidth="9" defaultRowHeight="15" customHeight="1"/>
  <cols>
    <col min="1" max="1" width="1" style="6" customWidth="1"/>
    <col min="2" max="2" width="6.33203125" style="34" customWidth="1"/>
    <col min="3" max="3" width="10.25" style="6" customWidth="1"/>
    <col min="4" max="7" width="8.75" style="6" bestFit="1" customWidth="1"/>
    <col min="8" max="11" width="8.58203125" style="6" bestFit="1" customWidth="1"/>
    <col min="12" max="12" width="1" style="6" customWidth="1"/>
    <col min="13" max="16384" width="9" style="6"/>
  </cols>
  <sheetData>
    <row r="1" spans="1:17" ht="5.25" customHeight="1"/>
    <row r="2" spans="1:17" s="34" customFormat="1" ht="17.25" customHeight="1">
      <c r="B2" s="95" t="s">
        <v>9</v>
      </c>
      <c r="C2" s="93" t="s">
        <v>28</v>
      </c>
      <c r="D2" s="92" t="s">
        <v>4</v>
      </c>
      <c r="E2" s="92"/>
      <c r="F2" s="92"/>
      <c r="G2" s="92"/>
      <c r="H2" s="92" t="s">
        <v>3</v>
      </c>
      <c r="I2" s="92"/>
      <c r="J2" s="92"/>
      <c r="K2" s="92"/>
      <c r="M2" s="39"/>
      <c r="N2" s="92" t="s">
        <v>29</v>
      </c>
      <c r="O2" s="92"/>
      <c r="P2" s="92"/>
      <c r="Q2" s="92"/>
    </row>
    <row r="3" spans="1:17" s="34" customFormat="1" ht="18" customHeight="1">
      <c r="B3" s="94"/>
      <c r="C3" s="94"/>
      <c r="D3" s="39" t="s">
        <v>31</v>
      </c>
      <c r="E3" s="39" t="s">
        <v>32</v>
      </c>
      <c r="F3" s="39" t="s">
        <v>33</v>
      </c>
      <c r="G3" s="39" t="s">
        <v>34</v>
      </c>
      <c r="H3" s="39" t="s">
        <v>31</v>
      </c>
      <c r="I3" s="39" t="s">
        <v>32</v>
      </c>
      <c r="J3" s="39" t="s">
        <v>33</v>
      </c>
      <c r="K3" s="39" t="s">
        <v>34</v>
      </c>
      <c r="M3" s="39" t="s">
        <v>5</v>
      </c>
      <c r="N3" s="39" t="s">
        <v>31</v>
      </c>
      <c r="O3" s="39" t="s">
        <v>32</v>
      </c>
      <c r="P3" s="39" t="s">
        <v>33</v>
      </c>
      <c r="Q3" s="39" t="s">
        <v>34</v>
      </c>
    </row>
    <row r="4" spans="1:17" ht="15" customHeight="1">
      <c r="A4" s="34"/>
      <c r="B4" s="39">
        <v>2014</v>
      </c>
      <c r="C4" s="16">
        <f>Data!C16</f>
        <v>0</v>
      </c>
      <c r="D4" s="16">
        <f ca="1">'Reserve Estimate 2023'!Q21</f>
        <v>0</v>
      </c>
      <c r="E4" s="16">
        <f ca="1">'Method 2'!Q21</f>
        <v>0</v>
      </c>
      <c r="F4" s="16">
        <f ca="1">'Method 3'!Q21</f>
        <v>0</v>
      </c>
      <c r="G4" s="16">
        <f ca="1">'Method 4 '!Q60</f>
        <v>0</v>
      </c>
      <c r="H4" s="16">
        <f t="shared" ref="H4:H13" ca="1" si="0">$C4-D4</f>
        <v>0</v>
      </c>
      <c r="I4" s="16">
        <f t="shared" ref="I4:I13" ca="1" si="1">$C4-E4</f>
        <v>0</v>
      </c>
      <c r="J4" s="16">
        <f t="shared" ref="J4" ca="1" si="2">$C4-F4</f>
        <v>0</v>
      </c>
      <c r="K4" s="16">
        <f t="shared" ref="K4:K13" ca="1" si="3">$C4-G4</f>
        <v>0</v>
      </c>
      <c r="L4" s="34"/>
      <c r="M4" s="39">
        <v>2014</v>
      </c>
      <c r="N4" s="16">
        <f ca="1">AvE!H4/10^2</f>
        <v>0</v>
      </c>
      <c r="O4" s="16">
        <f ca="1">AvE!I4/10^2</f>
        <v>0</v>
      </c>
      <c r="P4" s="16">
        <f ca="1">AvE!J4/10^2</f>
        <v>0</v>
      </c>
      <c r="Q4" s="16">
        <f ca="1">AvE!K4/10^2</f>
        <v>0</v>
      </c>
    </row>
    <row r="5" spans="1:17" ht="15" customHeight="1">
      <c r="A5" s="34"/>
      <c r="B5" s="39">
        <f>B4+1</f>
        <v>2015</v>
      </c>
      <c r="C5" s="16">
        <f>Data!C17</f>
        <v>6490</v>
      </c>
      <c r="D5" s="16">
        <f ca="1">'Reserve Estimate 2023'!Q22</f>
        <v>0</v>
      </c>
      <c r="E5" s="16">
        <f ca="1">'Method 2'!Q22</f>
        <v>0</v>
      </c>
      <c r="F5" s="16">
        <f ca="1">'Method 3'!Q22</f>
        <v>0</v>
      </c>
      <c r="G5" s="16">
        <f ca="1">'Method 4 '!Q61</f>
        <v>0</v>
      </c>
      <c r="H5" s="16">
        <f t="shared" ca="1" si="0"/>
        <v>6490</v>
      </c>
      <c r="I5" s="16">
        <f t="shared" ca="1" si="1"/>
        <v>6490</v>
      </c>
      <c r="J5" s="16">
        <f t="shared" ref="J5:J13" ca="1" si="4">$C5-F5</f>
        <v>6490</v>
      </c>
      <c r="K5" s="16">
        <f t="shared" ca="1" si="3"/>
        <v>6490</v>
      </c>
      <c r="L5" s="34"/>
      <c r="M5" s="39">
        <f t="shared" ref="M5:M13" si="5">M4+1</f>
        <v>2015</v>
      </c>
      <c r="N5" s="16">
        <f ca="1">AvE!H5/10^2</f>
        <v>64.900000000000006</v>
      </c>
      <c r="O5" s="16">
        <f ca="1">AvE!I5/10^2</f>
        <v>64.900000000000006</v>
      </c>
      <c r="P5" s="16">
        <f ca="1">AvE!J5/10^2</f>
        <v>64.900000000000006</v>
      </c>
      <c r="Q5" s="16">
        <f ca="1">AvE!K5/10^2</f>
        <v>64.900000000000006</v>
      </c>
    </row>
    <row r="6" spans="1:17" ht="15" customHeight="1">
      <c r="A6" s="34"/>
      <c r="B6" s="39">
        <f t="shared" ref="B6:B13" si="6">B5+1</f>
        <v>2016</v>
      </c>
      <c r="C6" s="16">
        <f>Data!C18</f>
        <v>23860</v>
      </c>
      <c r="D6" s="16">
        <f ca="1">'Reserve Estimate 2023'!Q23</f>
        <v>43608.587098150514</v>
      </c>
      <c r="E6" s="16">
        <f ca="1">'Method 2'!Q23</f>
        <v>43608.587098150514</v>
      </c>
      <c r="F6" s="16">
        <f ca="1">'Method 3'!Q23</f>
        <v>43608.587098150514</v>
      </c>
      <c r="G6" s="16">
        <f ca="1">'Method 4 '!Q62</f>
        <v>43608.587098150514</v>
      </c>
      <c r="H6" s="16">
        <f t="shared" ca="1" si="0"/>
        <v>-19748.587098150514</v>
      </c>
      <c r="I6" s="16">
        <f t="shared" ca="1" si="1"/>
        <v>-19748.587098150514</v>
      </c>
      <c r="J6" s="16">
        <f t="shared" ca="1" si="4"/>
        <v>-19748.587098150514</v>
      </c>
      <c r="K6" s="16">
        <f t="shared" ca="1" si="3"/>
        <v>-19748.587098150514</v>
      </c>
      <c r="L6" s="34"/>
      <c r="M6" s="39">
        <f t="shared" si="5"/>
        <v>2016</v>
      </c>
      <c r="N6" s="16">
        <f ca="1">AvE!H6/10^2</f>
        <v>-197.48587098150514</v>
      </c>
      <c r="O6" s="16">
        <f ca="1">AvE!I6/10^2</f>
        <v>-197.48587098150514</v>
      </c>
      <c r="P6" s="16">
        <f ca="1">AvE!J6/10^2</f>
        <v>-197.48587098150514</v>
      </c>
      <c r="Q6" s="16">
        <f ca="1">AvE!K6/10^2</f>
        <v>-197.48587098150514</v>
      </c>
    </row>
    <row r="7" spans="1:17" ht="15" customHeight="1">
      <c r="B7" s="39">
        <f t="shared" si="6"/>
        <v>2017</v>
      </c>
      <c r="C7" s="16">
        <f>Data!C19</f>
        <v>68630</v>
      </c>
      <c r="D7" s="16">
        <f ca="1">'Reserve Estimate 2023'!Q24</f>
        <v>65183.000173977576</v>
      </c>
      <c r="E7" s="16">
        <f ca="1">'Method 2'!Q24</f>
        <v>65183.000173977576</v>
      </c>
      <c r="F7" s="16">
        <f ca="1">'Method 3'!Q24</f>
        <v>65183.000173977576</v>
      </c>
      <c r="G7" s="16">
        <f ca="1">'Method 4 '!Q63</f>
        <v>65183.000173977576</v>
      </c>
      <c r="H7" s="16">
        <f t="shared" ca="1" si="0"/>
        <v>3446.9998260224238</v>
      </c>
      <c r="I7" s="16">
        <f t="shared" ca="1" si="1"/>
        <v>3446.9998260224238</v>
      </c>
      <c r="J7" s="16">
        <f t="shared" ca="1" si="4"/>
        <v>3446.9998260224238</v>
      </c>
      <c r="K7" s="16">
        <f t="shared" ca="1" si="3"/>
        <v>3446.9998260224238</v>
      </c>
      <c r="M7" s="39">
        <f t="shared" si="5"/>
        <v>2017</v>
      </c>
      <c r="N7" s="16">
        <f ca="1">AvE!H7/10^2</f>
        <v>34.469998260224237</v>
      </c>
      <c r="O7" s="16">
        <f ca="1">AvE!I7/10^2</f>
        <v>34.469998260224237</v>
      </c>
      <c r="P7" s="16">
        <f ca="1">AvE!J7/10^2</f>
        <v>34.469998260224237</v>
      </c>
      <c r="Q7" s="16">
        <f ca="1">AvE!K7/10^2</f>
        <v>34.469998260224237</v>
      </c>
    </row>
    <row r="8" spans="1:17" ht="15" customHeight="1">
      <c r="B8" s="39">
        <f t="shared" si="6"/>
        <v>2018</v>
      </c>
      <c r="C8" s="16">
        <f>Data!C20</f>
        <v>135950</v>
      </c>
      <c r="D8" s="16">
        <f ca="1">'Reserve Estimate 2023'!Q25</f>
        <v>153368.82345290761</v>
      </c>
      <c r="E8" s="16">
        <f ca="1">'Method 2'!Q25</f>
        <v>153368.82345290761</v>
      </c>
      <c r="F8" s="16">
        <f ca="1">'Method 3'!Q25</f>
        <v>147761.15296734497</v>
      </c>
      <c r="G8" s="16">
        <f ca="1">'Method 4 '!Q64</f>
        <v>147761.15296734497</v>
      </c>
      <c r="H8" s="16">
        <f t="shared" ca="1" si="0"/>
        <v>-17418.823452907614</v>
      </c>
      <c r="I8" s="16">
        <f t="shared" ca="1" si="1"/>
        <v>-17418.823452907614</v>
      </c>
      <c r="J8" s="16">
        <f t="shared" ca="1" si="4"/>
        <v>-11811.15296734497</v>
      </c>
      <c r="K8" s="16">
        <f t="shared" ca="1" si="3"/>
        <v>-11811.15296734497</v>
      </c>
      <c r="M8" s="39">
        <f t="shared" si="5"/>
        <v>2018</v>
      </c>
      <c r="N8" s="16">
        <f ca="1">AvE!H8/10^2</f>
        <v>-174.18823452907614</v>
      </c>
      <c r="O8" s="16">
        <f ca="1">AvE!I8/10^2</f>
        <v>-174.18823452907614</v>
      </c>
      <c r="P8" s="16">
        <f ca="1">AvE!J8/10^2</f>
        <v>-118.1115296734497</v>
      </c>
      <c r="Q8" s="16">
        <f ca="1">AvE!K8/10^2</f>
        <v>-118.1115296734497</v>
      </c>
    </row>
    <row r="9" spans="1:17" ht="15" customHeight="1">
      <c r="B9" s="39">
        <f t="shared" si="6"/>
        <v>2019</v>
      </c>
      <c r="C9" s="16">
        <f>Data!C21</f>
        <v>58009.75</v>
      </c>
      <c r="D9" s="16">
        <f ca="1">'Reserve Estimate 2023'!Q26</f>
        <v>93283.655485008378</v>
      </c>
      <c r="E9" s="16">
        <f ca="1">'Method 2'!Q26</f>
        <v>93283.655485008378</v>
      </c>
      <c r="F9" s="16">
        <f ca="1">'Method 3'!Q26</f>
        <v>92055.598197274841</v>
      </c>
      <c r="G9" s="16">
        <f ca="1">'Method 4 '!Q65</f>
        <v>92055.598197274841</v>
      </c>
      <c r="H9" s="16">
        <f t="shared" ca="1" si="0"/>
        <v>-35273.905485008378</v>
      </c>
      <c r="I9" s="16">
        <f t="shared" ca="1" si="1"/>
        <v>-35273.905485008378</v>
      </c>
      <c r="J9" s="16">
        <f t="shared" ca="1" si="4"/>
        <v>-34045.848197274841</v>
      </c>
      <c r="K9" s="16">
        <f t="shared" ca="1" si="3"/>
        <v>-34045.848197274841</v>
      </c>
      <c r="M9" s="39">
        <f t="shared" si="5"/>
        <v>2019</v>
      </c>
      <c r="N9" s="16">
        <f ca="1">AvE!H9/10^2</f>
        <v>-352.73905485008379</v>
      </c>
      <c r="O9" s="16">
        <f ca="1">AvE!I9/10^2</f>
        <v>-352.73905485008379</v>
      </c>
      <c r="P9" s="16">
        <f ca="1">AvE!J9/10^2</f>
        <v>-340.45848197274842</v>
      </c>
      <c r="Q9" s="16">
        <f ca="1">AvE!K9/10^2</f>
        <v>-340.45848197274842</v>
      </c>
    </row>
    <row r="10" spans="1:17" ht="15" customHeight="1">
      <c r="B10" s="39">
        <f t="shared" si="6"/>
        <v>2020</v>
      </c>
      <c r="C10" s="16">
        <f>Data!C22</f>
        <v>55214.249999999534</v>
      </c>
      <c r="D10" s="16">
        <f ca="1">'Reserve Estimate 2023'!Q27</f>
        <v>373882.78767927084</v>
      </c>
      <c r="E10" s="16">
        <f ca="1">'Method 2'!Q27</f>
        <v>333499.38345883368</v>
      </c>
      <c r="F10" s="16">
        <f ca="1">'Method 3'!Q27</f>
        <v>410873.90945403185</v>
      </c>
      <c r="G10" s="16">
        <f ca="1">'Method 4 '!Q66</f>
        <v>431417.6049267333</v>
      </c>
      <c r="H10" s="16">
        <f t="shared" ca="1" si="0"/>
        <v>-318668.53767927131</v>
      </c>
      <c r="I10" s="16">
        <f t="shared" ca="1" si="1"/>
        <v>-278285.13345883414</v>
      </c>
      <c r="J10" s="16">
        <f t="shared" ca="1" si="4"/>
        <v>-355659.65945403231</v>
      </c>
      <c r="K10" s="16">
        <f t="shared" ca="1" si="3"/>
        <v>-376203.35492673377</v>
      </c>
      <c r="M10" s="39">
        <f t="shared" si="5"/>
        <v>2020</v>
      </c>
      <c r="N10" s="16">
        <f ca="1">AvE!H10/10^2</f>
        <v>-3186.6853767927132</v>
      </c>
      <c r="O10" s="16">
        <f ca="1">AvE!I10/10^2</f>
        <v>-2782.8513345883416</v>
      </c>
      <c r="P10" s="16">
        <f ca="1">AvE!J10/10^2</f>
        <v>-3556.5965945403232</v>
      </c>
      <c r="Q10" s="16">
        <f ca="1">AvE!K10/10^2</f>
        <v>-3762.0335492673375</v>
      </c>
    </row>
    <row r="11" spans="1:17" ht="15" customHeight="1">
      <c r="B11" s="39">
        <f t="shared" si="6"/>
        <v>2021</v>
      </c>
      <c r="C11" s="16">
        <f>Data!C23</f>
        <v>1104390</v>
      </c>
      <c r="D11" s="16">
        <f ca="1">'Reserve Estimate 2023'!Q28</f>
        <v>1440474.3024284616</v>
      </c>
      <c r="E11" s="16">
        <f ca="1">'Method 2'!Q28</f>
        <v>1344407.4836732112</v>
      </c>
      <c r="F11" s="16">
        <f ca="1">'Method 3'!Q28</f>
        <v>1745413.0086525343</v>
      </c>
      <c r="G11" s="16">
        <f ca="1">'Method 4 '!Q67</f>
        <v>1832683.659085162</v>
      </c>
      <c r="H11" s="16">
        <f t="shared" ca="1" si="0"/>
        <v>-336084.30242846161</v>
      </c>
      <c r="I11" s="16">
        <f t="shared" ca="1" si="1"/>
        <v>-240017.48367321119</v>
      </c>
      <c r="J11" s="16">
        <f t="shared" ca="1" si="4"/>
        <v>-641023.00865253434</v>
      </c>
      <c r="K11" s="16">
        <f t="shared" ca="1" si="3"/>
        <v>-728293.65908516198</v>
      </c>
      <c r="M11" s="39">
        <f t="shared" si="5"/>
        <v>2021</v>
      </c>
      <c r="N11" s="16">
        <f ca="1">AvE!H11/10^2</f>
        <v>-3360.8430242846161</v>
      </c>
      <c r="O11" s="16">
        <f ca="1">AvE!I11/10^2</f>
        <v>-2400.174836732112</v>
      </c>
      <c r="P11" s="16">
        <f ca="1">AvE!J11/10^2</f>
        <v>-6410.2300865253437</v>
      </c>
      <c r="Q11" s="16">
        <f ca="1">AvE!K11/10^2</f>
        <v>-7282.9365908516202</v>
      </c>
    </row>
    <row r="12" spans="1:17" ht="15" customHeight="1">
      <c r="B12" s="39">
        <f t="shared" si="6"/>
        <v>2022</v>
      </c>
      <c r="C12" s="16">
        <f>Data!C24</f>
        <v>1503240</v>
      </c>
      <c r="D12" s="16">
        <f ca="1">'Reserve Estimate 2023'!Q29</f>
        <v>1729324.7126302468</v>
      </c>
      <c r="E12" s="16">
        <f ca="1">'Method 2'!Q29</f>
        <v>1778386.2604854051</v>
      </c>
      <c r="F12" s="16">
        <f ca="1">'Method 3'!Q29</f>
        <v>1615482.6976806922</v>
      </c>
      <c r="G12" s="16">
        <f ca="1">'Method 4 '!Q68</f>
        <v>1696256.8325647265</v>
      </c>
      <c r="H12" s="16">
        <f t="shared" ca="1" si="0"/>
        <v>-226084.71263024677</v>
      </c>
      <c r="I12" s="16">
        <f t="shared" ca="1" si="1"/>
        <v>-275146.2604854051</v>
      </c>
      <c r="J12" s="16">
        <f t="shared" ca="1" si="4"/>
        <v>-112242.69768069219</v>
      </c>
      <c r="K12" s="16">
        <f t="shared" ca="1" si="3"/>
        <v>-193016.83256472647</v>
      </c>
      <c r="M12" s="39">
        <f t="shared" si="5"/>
        <v>2022</v>
      </c>
      <c r="N12" s="16">
        <f ca="1">AvE!H12/10^2</f>
        <v>-2260.8471263024676</v>
      </c>
      <c r="O12" s="16">
        <f ca="1">AvE!I12/10^2</f>
        <v>-2751.4626048540508</v>
      </c>
      <c r="P12" s="16">
        <f ca="1">AvE!J12/10^2</f>
        <v>-1122.4269768069219</v>
      </c>
      <c r="Q12" s="16">
        <f ca="1">AvE!K12/10^2</f>
        <v>-1930.1683256472647</v>
      </c>
    </row>
    <row r="13" spans="1:17" ht="15" customHeight="1">
      <c r="B13" s="39">
        <f t="shared" si="6"/>
        <v>2023</v>
      </c>
      <c r="C13" s="16">
        <f>Data!C25</f>
        <v>2995762</v>
      </c>
      <c r="D13" s="16">
        <f ca="1">'Reserve Estimate 2023'!Q30</f>
        <v>2384636.6759777442</v>
      </c>
      <c r="E13" s="16">
        <f ca="1">'Method 2'!Q30</f>
        <v>2664900.8463296648</v>
      </c>
      <c r="F13" s="16">
        <f ca="1">'Method 3'!Q30</f>
        <v>2360854.9000592642</v>
      </c>
      <c r="G13" s="16">
        <f ca="1">'Method 4 '!Q69</f>
        <v>2478897.6450622268</v>
      </c>
      <c r="H13" s="16">
        <f t="shared" ca="1" si="0"/>
        <v>611125.32402225584</v>
      </c>
      <c r="I13" s="16">
        <f t="shared" ca="1" si="1"/>
        <v>330861.15367033519</v>
      </c>
      <c r="J13" s="16">
        <f t="shared" ca="1" si="4"/>
        <v>634907.09994073585</v>
      </c>
      <c r="K13" s="16">
        <f t="shared" ca="1" si="3"/>
        <v>516864.3549377732</v>
      </c>
      <c r="M13" s="39">
        <f t="shared" si="5"/>
        <v>2023</v>
      </c>
      <c r="N13" s="16">
        <f ca="1">AvE!H13/10^2</f>
        <v>6111.2532402225588</v>
      </c>
      <c r="O13" s="16">
        <f ca="1">AvE!I13/10^2</f>
        <v>3308.6115367033517</v>
      </c>
      <c r="P13" s="16">
        <f ca="1">AvE!J13/10^2</f>
        <v>6349.0709994073586</v>
      </c>
      <c r="Q13" s="16">
        <f ca="1">AvE!K13/10^2</f>
        <v>5168.6435493777317</v>
      </c>
    </row>
    <row r="15" spans="1:17" s="1" customFormat="1" ht="15" customHeight="1">
      <c r="A15" s="6"/>
      <c r="B15" s="52"/>
      <c r="L15" s="6"/>
    </row>
    <row r="16" spans="1:17" s="1" customFormat="1" ht="15" customHeight="1">
      <c r="A16" s="6"/>
      <c r="B16" s="52"/>
      <c r="H16" s="2"/>
      <c r="L16" s="6"/>
    </row>
    <row r="17" spans="1:12" s="1" customFormat="1" ht="15" customHeight="1">
      <c r="A17" s="6"/>
      <c r="B17" s="52"/>
      <c r="D17" s="2"/>
      <c r="L17" s="6"/>
    </row>
    <row r="18" spans="1:12" s="1" customFormat="1" ht="15" customHeight="1">
      <c r="A18" s="6"/>
      <c r="B18" s="52"/>
      <c r="C18" s="3"/>
      <c r="L18" s="6"/>
    </row>
    <row r="19" spans="1:12" s="1" customFormat="1" ht="15" customHeight="1">
      <c r="A19" s="6"/>
      <c r="B19" s="52"/>
      <c r="L19" s="6"/>
    </row>
    <row r="20" spans="1:12" s="1" customFormat="1" ht="15" customHeight="1">
      <c r="A20" s="6"/>
      <c r="B20" s="52"/>
      <c r="L20" s="6"/>
    </row>
    <row r="21" spans="1:12" s="1" customFormat="1" ht="15" customHeight="1">
      <c r="A21" s="6"/>
      <c r="B21" s="52"/>
      <c r="C21" s="37"/>
      <c r="L21" s="6"/>
    </row>
    <row r="22" spans="1:12" ht="15" customHeight="1">
      <c r="C22" s="36"/>
    </row>
    <row r="23" spans="1:12" ht="15" customHeight="1">
      <c r="C23" s="36"/>
    </row>
    <row r="24" spans="1:12" ht="15" customHeight="1">
      <c r="C24" s="37"/>
    </row>
    <row r="25" spans="1:12" ht="15" customHeight="1">
      <c r="B25"/>
      <c r="C25" s="37"/>
    </row>
    <row r="26" spans="1:12" ht="15" customHeight="1">
      <c r="B26"/>
      <c r="C26" s="37"/>
    </row>
  </sheetData>
  <mergeCells count="5">
    <mergeCell ref="D2:G2"/>
    <mergeCell ref="H2:K2"/>
    <mergeCell ref="C2:C3"/>
    <mergeCell ref="B2:B3"/>
    <mergeCell ref="N2:Q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07a12b3-3a39-4e5f-afa6-4629bb16037e">
      <Terms xmlns="http://schemas.microsoft.com/office/infopath/2007/PartnerControls"/>
    </lcf76f155ced4ddcb4097134ff3c332f>
    <_ip_UnifiedCompliancePolicyUIAction xmlns="http://schemas.microsoft.com/sharepoint/v3" xsi:nil="true"/>
    <TaxCatchAll xmlns="1f0d55de-41a8-442a-939a-8c7a93a15acc"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E74D6C390916B4A8494C33A5D3CA82B" ma:contentTypeVersion="17" ma:contentTypeDescription="Create a new document." ma:contentTypeScope="" ma:versionID="eeaf27003bc6ef8b97a491cee091336a">
  <xsd:schema xmlns:xsd="http://www.w3.org/2001/XMLSchema" xmlns:xs="http://www.w3.org/2001/XMLSchema" xmlns:p="http://schemas.microsoft.com/office/2006/metadata/properties" xmlns:ns1="http://schemas.microsoft.com/sharepoint/v3" xmlns:ns2="307a12b3-3a39-4e5f-afa6-4629bb16037e" xmlns:ns3="1f0d55de-41a8-442a-939a-8c7a93a15acc" targetNamespace="http://schemas.microsoft.com/office/2006/metadata/properties" ma:root="true" ma:fieldsID="b739585612418cb0ce26f5ceb61b5725" ns1:_="" ns2:_="" ns3:_="">
    <xsd:import namespace="http://schemas.microsoft.com/sharepoint/v3"/>
    <xsd:import namespace="307a12b3-3a39-4e5f-afa6-4629bb16037e"/>
    <xsd:import namespace="1f0d55de-41a8-442a-939a-8c7a93a15ac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bjectDetectorVersions" minOccurs="0"/>
                <xsd:element ref="ns1:_ip_UnifiedCompliancePolicyProperties" minOccurs="0"/>
                <xsd:element ref="ns1:_ip_UnifiedCompliancePolicyUIAc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07a12b3-3a39-4e5f-afa6-4629bb1603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a790f828-4d96-4d10-bc53-6c3febba0beb"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f0d55de-41a8-442a-939a-8c7a93a15acc"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438ea2c-1d97-4ed9-8a85-6ab57bb76901}" ma:internalName="TaxCatchAll" ma:showField="CatchAllData" ma:web="1f0d55de-41a8-442a-939a-8c7a93a15acc">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74F8B0-89CF-4734-92C1-29C37DDE002E}">
  <ds:schemaRefs>
    <ds:schemaRef ds:uri="http://schemas.microsoft.com/sharepoint/v3/contenttype/forms"/>
  </ds:schemaRefs>
</ds:datastoreItem>
</file>

<file path=customXml/itemProps2.xml><?xml version="1.0" encoding="utf-8"?>
<ds:datastoreItem xmlns:ds="http://schemas.openxmlformats.org/officeDocument/2006/customXml" ds:itemID="{DB721B31-BEF8-4048-B0FE-58571197FD01}">
  <ds:schemaRefs>
    <ds:schemaRef ds:uri="1f0d55de-41a8-442a-939a-8c7a93a15acc"/>
    <ds:schemaRef ds:uri="http://www.w3.org/XML/1998/namespace"/>
    <ds:schemaRef ds:uri="307a12b3-3a39-4e5f-afa6-4629bb16037e"/>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microsoft.com/sharepoint/v3"/>
    <ds:schemaRef ds:uri="http://purl.org/dc/dcmitype/"/>
  </ds:schemaRefs>
</ds:datastoreItem>
</file>

<file path=customXml/itemProps3.xml><?xml version="1.0" encoding="utf-8"?>
<ds:datastoreItem xmlns:ds="http://schemas.openxmlformats.org/officeDocument/2006/customXml" ds:itemID="{780963FB-D22A-4AF6-83AC-59D3A4A108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7a12b3-3a39-4e5f-afa6-4629bb16037e"/>
    <ds:schemaRef ds:uri="1f0d55de-41a8-442a-939a-8c7a93a15a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Summary</vt:lpstr>
      <vt:lpstr>Data</vt:lpstr>
      <vt:lpstr>Reserve Estimate 2023</vt:lpstr>
      <vt:lpstr>Method 2</vt:lpstr>
      <vt:lpstr>Method 2 - Alternate</vt:lpstr>
      <vt:lpstr>Method 3</vt:lpstr>
      <vt:lpstr>Method 4 </vt:lpstr>
      <vt:lpstr>Charts</vt:lpstr>
      <vt:lpstr>AvE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Jyoti Shinde - Senior Manager</cp:lastModifiedBy>
  <dcterms:modified xsi:type="dcterms:W3CDTF">2024-06-04T04:43:25Z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0x010100FE74D6C390916B4A8494C33A5D3CA82B</vt:lpwstr>
  </property>
</Properties>
</file>