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eyindia-my.sharepoint.com/personal/shristy_agarwal_in_ey_com/Documents/Desktop/CP2B - May2023/"/>
    </mc:Choice>
  </mc:AlternateContent>
  <xr:revisionPtr revIDLastSave="293" documentId="8_{6F9B82D2-6EE4-41BF-88D3-8E016BBC53F6}" xr6:coauthVersionLast="47" xr6:coauthVersionMax="47" xr10:uidLastSave="{E4D8FA3F-C3BE-4B22-A75C-E0CB5E56F01F}"/>
  <bookViews>
    <workbookView xWindow="-110" yWindow="-110" windowWidth="19420" windowHeight="10420" activeTab="1" xr2:uid="{DAFB46B5-190F-4645-B280-1011E2C770E8}"/>
  </bookViews>
  <sheets>
    <sheet name="Summary" sheetId="11" r:id="rId1"/>
    <sheet name="Data" sheetId="1" r:id="rId2"/>
    <sheet name="Other Info" sheetId="2" r:id="rId3"/>
    <sheet name="Summary data" sheetId="3" r:id="rId4"/>
    <sheet name="Expected mortality" sheetId="4" r:id="rId5"/>
    <sheet name="Actual vs exp - no. of claims" sheetId="5" r:id="rId6"/>
    <sheet name="BEL" sheetId="6" r:id="rId7"/>
    <sheet name="Actual vs exp - amt of claim" sheetId="7" r:id="rId8"/>
    <sheet name="BEL-amt of claim" sheetId="8" r:id="rId9"/>
    <sheet name="Results - mortality factor" sheetId="9" r:id="rId10"/>
    <sheet name="Results - impact on BEL" sheetId="10" r:id="rId11"/>
  </sheets>
  <definedNames>
    <definedName name="_xlnm._FilterDatabase" localSheetId="1" hidden="1">Data!$B$3:$J$565</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10" l="1"/>
  <c r="E6" i="10"/>
  <c r="E5" i="10"/>
  <c r="E4" i="10"/>
  <c r="D4" i="10"/>
  <c r="C4" i="10"/>
  <c r="J5" i="5"/>
  <c r="J6" i="5"/>
  <c r="J7" i="5"/>
  <c r="J8" i="5"/>
  <c r="J9" i="5"/>
  <c r="J4" i="5"/>
  <c r="G5" i="10"/>
  <c r="C118" i="8"/>
  <c r="B118" i="8"/>
  <c r="C117" i="8"/>
  <c r="B117" i="8"/>
  <c r="C116" i="8"/>
  <c r="B116" i="8"/>
  <c r="C115" i="8"/>
  <c r="B115" i="8"/>
  <c r="C114" i="8"/>
  <c r="B114" i="8"/>
  <c r="C113" i="8"/>
  <c r="B113" i="8"/>
  <c r="C112" i="8"/>
  <c r="B112" i="8"/>
  <c r="C111" i="8"/>
  <c r="B111" i="8"/>
  <c r="C110" i="8"/>
  <c r="B110" i="8"/>
  <c r="C109" i="8"/>
  <c r="B109" i="8"/>
  <c r="C108" i="8"/>
  <c r="B108" i="8"/>
  <c r="C107" i="8"/>
  <c r="B107" i="8"/>
  <c r="C106" i="8"/>
  <c r="B106" i="8"/>
  <c r="C105" i="8"/>
  <c r="B105" i="8"/>
  <c r="C104" i="8"/>
  <c r="B104" i="8"/>
  <c r="C103" i="8"/>
  <c r="B103" i="8"/>
  <c r="C102" i="8"/>
  <c r="B102" i="8"/>
  <c r="C101" i="8"/>
  <c r="B101" i="8"/>
  <c r="C100" i="8"/>
  <c r="B100" i="8"/>
  <c r="C99" i="8"/>
  <c r="B99" i="8"/>
  <c r="C98" i="8"/>
  <c r="B98" i="8"/>
  <c r="C97" i="8"/>
  <c r="B97" i="8"/>
  <c r="C96" i="8"/>
  <c r="B96" i="8"/>
  <c r="C95" i="8"/>
  <c r="B95" i="8"/>
  <c r="C94" i="8"/>
  <c r="B94" i="8"/>
  <c r="C93" i="8"/>
  <c r="B93" i="8"/>
  <c r="C92" i="8"/>
  <c r="B92" i="8"/>
  <c r="C91" i="8"/>
  <c r="B91" i="8"/>
  <c r="C90" i="8"/>
  <c r="B90" i="8"/>
  <c r="C89" i="8"/>
  <c r="B89" i="8"/>
  <c r="C88" i="8"/>
  <c r="B88" i="8"/>
  <c r="C87" i="8"/>
  <c r="B87" i="8"/>
  <c r="C86" i="8"/>
  <c r="B86" i="8"/>
  <c r="C85" i="8"/>
  <c r="B85" i="8"/>
  <c r="C84" i="8"/>
  <c r="B84" i="8"/>
  <c r="C83" i="8"/>
  <c r="B83" i="8"/>
  <c r="C82" i="8"/>
  <c r="B82" i="8"/>
  <c r="C81" i="8"/>
  <c r="B81" i="8"/>
  <c r="C80" i="8"/>
  <c r="B80" i="8"/>
  <c r="C79" i="8"/>
  <c r="B79" i="8"/>
  <c r="C78" i="8"/>
  <c r="B78" i="8"/>
  <c r="C77" i="8"/>
  <c r="B77" i="8"/>
  <c r="C76" i="8"/>
  <c r="B76" i="8"/>
  <c r="C75" i="8"/>
  <c r="B75" i="8"/>
  <c r="C74" i="8"/>
  <c r="B74" i="8"/>
  <c r="C73" i="8"/>
  <c r="B73" i="8"/>
  <c r="C72" i="8"/>
  <c r="B72" i="8"/>
  <c r="C71" i="8"/>
  <c r="B71" i="8"/>
  <c r="C70" i="8"/>
  <c r="B70" i="8"/>
  <c r="C69" i="8"/>
  <c r="B69" i="8"/>
  <c r="C68" i="8"/>
  <c r="B68" i="8"/>
  <c r="C67" i="8"/>
  <c r="B67" i="8"/>
  <c r="C66" i="8"/>
  <c r="B66" i="8"/>
  <c r="C65" i="8"/>
  <c r="B65" i="8"/>
  <c r="C64" i="8"/>
  <c r="B64" i="8"/>
  <c r="C63" i="8"/>
  <c r="B63" i="8"/>
  <c r="C62" i="8"/>
  <c r="B62" i="8"/>
  <c r="C61" i="8"/>
  <c r="B61" i="8"/>
  <c r="C60" i="8"/>
  <c r="B60" i="8"/>
  <c r="C59" i="8"/>
  <c r="B59" i="8"/>
  <c r="C58" i="8"/>
  <c r="B58" i="8"/>
  <c r="C57" i="8"/>
  <c r="B57" i="8"/>
  <c r="C56" i="8"/>
  <c r="B56" i="8"/>
  <c r="C55" i="8"/>
  <c r="B55" i="8"/>
  <c r="C54" i="8"/>
  <c r="B54" i="8"/>
  <c r="C53" i="8"/>
  <c r="B53" i="8"/>
  <c r="C52" i="8"/>
  <c r="B52" i="8"/>
  <c r="C51" i="8"/>
  <c r="B51" i="8"/>
  <c r="C50" i="8"/>
  <c r="B50" i="8"/>
  <c r="C49" i="8"/>
  <c r="B49" i="8"/>
  <c r="C48" i="8"/>
  <c r="B48" i="8"/>
  <c r="C47" i="8"/>
  <c r="B47" i="8"/>
  <c r="C46" i="8"/>
  <c r="B46" i="8"/>
  <c r="C45" i="8"/>
  <c r="B45" i="8"/>
  <c r="C44" i="8"/>
  <c r="B44" i="8"/>
  <c r="C43" i="8"/>
  <c r="B43" i="8"/>
  <c r="C42" i="8"/>
  <c r="B42" i="8"/>
  <c r="C41" i="8"/>
  <c r="B41" i="8"/>
  <c r="C40" i="8"/>
  <c r="B40" i="8"/>
  <c r="C39" i="8"/>
  <c r="B39" i="8"/>
  <c r="C38" i="8"/>
  <c r="B38" i="8"/>
  <c r="C37" i="8"/>
  <c r="B37" i="8"/>
  <c r="C36" i="8"/>
  <c r="B36" i="8"/>
  <c r="C35" i="8"/>
  <c r="B35" i="8"/>
  <c r="C34" i="8"/>
  <c r="B34" i="8"/>
  <c r="C33" i="8"/>
  <c r="B33" i="8"/>
  <c r="C32" i="8"/>
  <c r="B32" i="8"/>
  <c r="C31" i="8"/>
  <c r="B31" i="8"/>
  <c r="C30" i="8"/>
  <c r="B30" i="8"/>
  <c r="C29" i="8"/>
  <c r="B29" i="8"/>
  <c r="C28" i="8"/>
  <c r="B28" i="8"/>
  <c r="C27" i="8"/>
  <c r="B27" i="8"/>
  <c r="C26" i="8"/>
  <c r="B26" i="8"/>
  <c r="C25" i="8"/>
  <c r="B25" i="8"/>
  <c r="C24" i="8"/>
  <c r="B24" i="8"/>
  <c r="C23" i="8"/>
  <c r="B23" i="8"/>
  <c r="C22" i="8"/>
  <c r="B22" i="8"/>
  <c r="C21" i="8"/>
  <c r="B21" i="8"/>
  <c r="C20" i="8"/>
  <c r="B20" i="8"/>
  <c r="C19" i="8"/>
  <c r="B19" i="8"/>
  <c r="C18" i="8"/>
  <c r="B18" i="8"/>
  <c r="C17" i="8"/>
  <c r="B17" i="8"/>
  <c r="C16" i="8"/>
  <c r="B16" i="8"/>
  <c r="C15" i="8"/>
  <c r="B15" i="8"/>
  <c r="C14" i="8"/>
  <c r="B14" i="8"/>
  <c r="N13" i="8"/>
  <c r="C13" i="8"/>
  <c r="B13" i="8"/>
  <c r="C12" i="8"/>
  <c r="B12" i="8"/>
  <c r="C11" i="8"/>
  <c r="B11" i="8"/>
  <c r="C10" i="8"/>
  <c r="B10" i="8"/>
  <c r="C9" i="8"/>
  <c r="B9" i="8"/>
  <c r="C8" i="8"/>
  <c r="B8" i="8"/>
  <c r="C7" i="8"/>
  <c r="B7" i="8"/>
  <c r="AJ6" i="8"/>
  <c r="AJ7" i="8" s="1"/>
  <c r="AA6" i="8"/>
  <c r="Z6" i="8"/>
  <c r="Z7" i="8" s="1"/>
  <c r="S6" i="8"/>
  <c r="P6" i="8"/>
  <c r="Q6" i="8" s="1"/>
  <c r="T6" i="8" s="1"/>
  <c r="C6" i="8"/>
  <c r="B6" i="8"/>
  <c r="AR5" i="8"/>
  <c r="AK5" i="8"/>
  <c r="AH5" i="8"/>
  <c r="AA5" i="8"/>
  <c r="X5" i="8"/>
  <c r="S5" i="8"/>
  <c r="Q5" i="8"/>
  <c r="T5" i="8" s="1"/>
  <c r="C5" i="8"/>
  <c r="B5" i="8"/>
  <c r="L4" i="8"/>
  <c r="C4" i="8"/>
  <c r="B4" i="8"/>
  <c r="C3" i="8"/>
  <c r="B3" i="8"/>
  <c r="N13" i="6"/>
  <c r="AJ6" i="6"/>
  <c r="AR5" i="6"/>
  <c r="AK5" i="6"/>
  <c r="L9" i="7"/>
  <c r="K9" i="7"/>
  <c r="L8" i="7"/>
  <c r="K8" i="7"/>
  <c r="L7" i="7"/>
  <c r="K7" i="7"/>
  <c r="L6" i="7"/>
  <c r="K6" i="7"/>
  <c r="L5" i="7"/>
  <c r="K5" i="7"/>
  <c r="L4" i="7"/>
  <c r="K4" i="7"/>
  <c r="D3" i="7"/>
  <c r="E3" i="7" s="1"/>
  <c r="F3" i="7" s="1"/>
  <c r="G3" i="7" s="1"/>
  <c r="H3" i="7" s="1"/>
  <c r="I3" i="7" s="1"/>
  <c r="B3" i="6"/>
  <c r="C3" i="6"/>
  <c r="B4" i="6"/>
  <c r="C4" i="6"/>
  <c r="L4" i="6"/>
  <c r="S5" i="6" s="1"/>
  <c r="B5" i="6"/>
  <c r="C5" i="6"/>
  <c r="Q5" i="6"/>
  <c r="X5" i="6"/>
  <c r="AA5" i="6"/>
  <c r="AH5" i="6"/>
  <c r="B6" i="6"/>
  <c r="C6" i="6"/>
  <c r="P6" i="6"/>
  <c r="P7" i="6" s="1"/>
  <c r="Z6" i="6"/>
  <c r="AA6" i="6"/>
  <c r="B7" i="6"/>
  <c r="C7" i="6"/>
  <c r="Z7" i="6"/>
  <c r="Z8" i="6" s="1"/>
  <c r="AA8" i="6" s="1"/>
  <c r="B8" i="6"/>
  <c r="C8" i="6"/>
  <c r="P8" i="6"/>
  <c r="B9" i="6"/>
  <c r="C9" i="6"/>
  <c r="B10" i="6"/>
  <c r="C10" i="6"/>
  <c r="B11" i="6"/>
  <c r="C11" i="6"/>
  <c r="B12" i="6"/>
  <c r="C12" i="6"/>
  <c r="B13" i="6"/>
  <c r="C13" i="6"/>
  <c r="B14" i="6"/>
  <c r="C14" i="6"/>
  <c r="B15" i="6"/>
  <c r="C15" i="6"/>
  <c r="B16" i="6"/>
  <c r="C16" i="6"/>
  <c r="B17" i="6"/>
  <c r="C17" i="6"/>
  <c r="B18" i="6"/>
  <c r="C18" i="6"/>
  <c r="B19" i="6"/>
  <c r="C19" i="6"/>
  <c r="B20" i="6"/>
  <c r="C20" i="6"/>
  <c r="B21" i="6"/>
  <c r="C21" i="6"/>
  <c r="B22" i="6"/>
  <c r="C22" i="6"/>
  <c r="B23" i="6"/>
  <c r="C23" i="6"/>
  <c r="B24" i="6"/>
  <c r="C24" i="6"/>
  <c r="B25" i="6"/>
  <c r="C25" i="6"/>
  <c r="B26" i="6"/>
  <c r="C26" i="6"/>
  <c r="B27" i="6"/>
  <c r="C27" i="6"/>
  <c r="B28" i="6"/>
  <c r="C28" i="6"/>
  <c r="B29" i="6"/>
  <c r="C29" i="6"/>
  <c r="B30" i="6"/>
  <c r="C30" i="6"/>
  <c r="B31" i="6"/>
  <c r="C31" i="6"/>
  <c r="B32" i="6"/>
  <c r="C32" i="6"/>
  <c r="B33" i="6"/>
  <c r="C33" i="6"/>
  <c r="B34" i="6"/>
  <c r="C34" i="6"/>
  <c r="B35" i="6"/>
  <c r="C35" i="6"/>
  <c r="B36" i="6"/>
  <c r="C36" i="6"/>
  <c r="B37" i="6"/>
  <c r="C37" i="6"/>
  <c r="B38" i="6"/>
  <c r="C38" i="6"/>
  <c r="B39" i="6"/>
  <c r="C39" i="6"/>
  <c r="B40" i="6"/>
  <c r="C40" i="6"/>
  <c r="B41" i="6"/>
  <c r="C41" i="6"/>
  <c r="B42" i="6"/>
  <c r="C42" i="6"/>
  <c r="B43" i="6"/>
  <c r="C43" i="6"/>
  <c r="B44" i="6"/>
  <c r="C44" i="6"/>
  <c r="B45" i="6"/>
  <c r="C45" i="6"/>
  <c r="B46" i="6"/>
  <c r="C46" i="6"/>
  <c r="B47" i="6"/>
  <c r="C47" i="6"/>
  <c r="B48" i="6"/>
  <c r="C48" i="6"/>
  <c r="B49" i="6"/>
  <c r="C49" i="6"/>
  <c r="B50" i="6"/>
  <c r="C50" i="6"/>
  <c r="B51" i="6"/>
  <c r="C51" i="6"/>
  <c r="B52" i="6"/>
  <c r="C52" i="6"/>
  <c r="B53" i="6"/>
  <c r="C53" i="6"/>
  <c r="B54" i="6"/>
  <c r="C54" i="6"/>
  <c r="B55" i="6"/>
  <c r="C55" i="6"/>
  <c r="B56" i="6"/>
  <c r="C56" i="6"/>
  <c r="B57" i="6"/>
  <c r="C57" i="6"/>
  <c r="B58" i="6"/>
  <c r="C58" i="6"/>
  <c r="B59" i="6"/>
  <c r="C59" i="6"/>
  <c r="B60" i="6"/>
  <c r="C60" i="6"/>
  <c r="B61" i="6"/>
  <c r="C61" i="6"/>
  <c r="B62" i="6"/>
  <c r="C62" i="6"/>
  <c r="B63" i="6"/>
  <c r="C63" i="6"/>
  <c r="B64" i="6"/>
  <c r="C64" i="6"/>
  <c r="B65" i="6"/>
  <c r="C65" i="6"/>
  <c r="B66" i="6"/>
  <c r="C66" i="6"/>
  <c r="B67" i="6"/>
  <c r="C67" i="6"/>
  <c r="B68" i="6"/>
  <c r="C68" i="6"/>
  <c r="B69" i="6"/>
  <c r="C69" i="6"/>
  <c r="B70" i="6"/>
  <c r="C70" i="6"/>
  <c r="B71" i="6"/>
  <c r="C71" i="6"/>
  <c r="B72" i="6"/>
  <c r="C72" i="6"/>
  <c r="B73" i="6"/>
  <c r="C73" i="6"/>
  <c r="B74" i="6"/>
  <c r="C74" i="6"/>
  <c r="B75" i="6"/>
  <c r="C75" i="6"/>
  <c r="B76" i="6"/>
  <c r="C76" i="6"/>
  <c r="B77" i="6"/>
  <c r="C77" i="6"/>
  <c r="B78" i="6"/>
  <c r="C78" i="6"/>
  <c r="B79" i="6"/>
  <c r="C79" i="6"/>
  <c r="B80" i="6"/>
  <c r="C80" i="6"/>
  <c r="B81" i="6"/>
  <c r="C81" i="6"/>
  <c r="B82" i="6"/>
  <c r="C82" i="6"/>
  <c r="B83" i="6"/>
  <c r="C83" i="6"/>
  <c r="B84" i="6"/>
  <c r="C84" i="6"/>
  <c r="B85" i="6"/>
  <c r="C85" i="6"/>
  <c r="B86" i="6"/>
  <c r="C86" i="6"/>
  <c r="B87" i="6"/>
  <c r="C87" i="6"/>
  <c r="B88" i="6"/>
  <c r="C88" i="6"/>
  <c r="B89" i="6"/>
  <c r="C89" i="6"/>
  <c r="B90" i="6"/>
  <c r="C90" i="6"/>
  <c r="B91" i="6"/>
  <c r="C91" i="6"/>
  <c r="B92" i="6"/>
  <c r="C92" i="6"/>
  <c r="B93" i="6"/>
  <c r="C93" i="6"/>
  <c r="B94" i="6"/>
  <c r="C94" i="6"/>
  <c r="B95" i="6"/>
  <c r="C95" i="6"/>
  <c r="B96" i="6"/>
  <c r="C96" i="6"/>
  <c r="B97" i="6"/>
  <c r="C97" i="6"/>
  <c r="B98" i="6"/>
  <c r="C98" i="6"/>
  <c r="B99" i="6"/>
  <c r="C99" i="6"/>
  <c r="B100" i="6"/>
  <c r="C100" i="6"/>
  <c r="B101" i="6"/>
  <c r="C101" i="6"/>
  <c r="B102" i="6"/>
  <c r="C102" i="6"/>
  <c r="B103" i="6"/>
  <c r="C103" i="6"/>
  <c r="B104" i="6"/>
  <c r="C104" i="6"/>
  <c r="B105" i="6"/>
  <c r="C105" i="6"/>
  <c r="B106" i="6"/>
  <c r="C106" i="6"/>
  <c r="B107" i="6"/>
  <c r="C107" i="6"/>
  <c r="B108" i="6"/>
  <c r="C108" i="6"/>
  <c r="B109" i="6"/>
  <c r="C109" i="6"/>
  <c r="B110" i="6"/>
  <c r="C110" i="6"/>
  <c r="B111" i="6"/>
  <c r="C111" i="6"/>
  <c r="B112" i="6"/>
  <c r="C112" i="6"/>
  <c r="B113" i="6"/>
  <c r="C113" i="6"/>
  <c r="B114" i="6"/>
  <c r="C114" i="6"/>
  <c r="B115" i="6"/>
  <c r="C115" i="6"/>
  <c r="B116" i="6"/>
  <c r="C116" i="6"/>
  <c r="B117" i="6"/>
  <c r="C117" i="6"/>
  <c r="B118" i="6"/>
  <c r="C118" i="6"/>
  <c r="D3" i="5"/>
  <c r="E3" i="5" s="1"/>
  <c r="F3" i="5"/>
  <c r="G3" i="5" s="1"/>
  <c r="H3" i="5" s="1"/>
  <c r="I3" i="5" s="1"/>
  <c r="L4" i="5"/>
  <c r="L5" i="5"/>
  <c r="L6" i="5"/>
  <c r="L7" i="5"/>
  <c r="L8" i="5"/>
  <c r="L9" i="5"/>
  <c r="C4" i="4"/>
  <c r="D4" i="4" s="1"/>
  <c r="K4" i="5" s="1"/>
  <c r="C5" i="4"/>
  <c r="D5" i="4" s="1"/>
  <c r="K5" i="5" s="1"/>
  <c r="C6" i="4"/>
  <c r="D6" i="4" s="1"/>
  <c r="K6" i="5" s="1"/>
  <c r="C7" i="4"/>
  <c r="D7" i="4" s="1"/>
  <c r="K7" i="5" s="1"/>
  <c r="C8" i="4"/>
  <c r="D8" i="4" s="1"/>
  <c r="K8" i="5" s="1"/>
  <c r="C9" i="4"/>
  <c r="D9" i="4" s="1"/>
  <c r="K9" i="5" s="1"/>
  <c r="D3" i="3"/>
  <c r="E3" i="3" s="1"/>
  <c r="M3" i="3"/>
  <c r="N3" i="3" s="1"/>
  <c r="D13" i="3"/>
  <c r="E13" i="3" s="1"/>
  <c r="F13" i="3" s="1"/>
  <c r="G13" i="3" s="1"/>
  <c r="H13" i="3" s="1"/>
  <c r="I13" i="3" s="1"/>
  <c r="M13" i="3"/>
  <c r="N13" i="3"/>
  <c r="O13" i="3"/>
  <c r="P13" i="3" s="1"/>
  <c r="Q13" i="3" s="1"/>
  <c r="R13" i="3" s="1"/>
  <c r="J10" i="2"/>
  <c r="H4" i="1"/>
  <c r="J4" i="1"/>
  <c r="K4" i="1"/>
  <c r="H5" i="1"/>
  <c r="J5" i="1"/>
  <c r="K5" i="1"/>
  <c r="H6" i="1"/>
  <c r="J6" i="1"/>
  <c r="K6" i="1"/>
  <c r="H7" i="1"/>
  <c r="J7" i="1"/>
  <c r="K7" i="1"/>
  <c r="H8" i="1"/>
  <c r="J8" i="1"/>
  <c r="K8" i="1"/>
  <c r="H9" i="1"/>
  <c r="J9" i="1"/>
  <c r="K9" i="1"/>
  <c r="H10" i="1"/>
  <c r="J10" i="1"/>
  <c r="K10" i="1"/>
  <c r="H11" i="1"/>
  <c r="J11" i="1"/>
  <c r="K11" i="1"/>
  <c r="H12" i="1"/>
  <c r="J12" i="1"/>
  <c r="K12" i="1"/>
  <c r="H13" i="1"/>
  <c r="J13" i="1"/>
  <c r="K13" i="1"/>
  <c r="H14" i="1"/>
  <c r="J14" i="1"/>
  <c r="K14" i="1"/>
  <c r="H15" i="1"/>
  <c r="J15" i="1"/>
  <c r="K15" i="1"/>
  <c r="H16" i="1"/>
  <c r="J16" i="1"/>
  <c r="K16" i="1"/>
  <c r="H17" i="1"/>
  <c r="J17" i="1"/>
  <c r="K17" i="1"/>
  <c r="H18" i="1"/>
  <c r="J18" i="1"/>
  <c r="K18" i="1"/>
  <c r="H19" i="1"/>
  <c r="J19" i="1"/>
  <c r="K19" i="1"/>
  <c r="H20" i="1"/>
  <c r="J20" i="1"/>
  <c r="K20" i="1"/>
  <c r="H21" i="1"/>
  <c r="J21" i="1"/>
  <c r="K21" i="1"/>
  <c r="H22" i="1"/>
  <c r="J22" i="1"/>
  <c r="K22" i="1"/>
  <c r="H23" i="1"/>
  <c r="J23" i="1"/>
  <c r="K23" i="1"/>
  <c r="H24" i="1"/>
  <c r="J24" i="1"/>
  <c r="K24" i="1"/>
  <c r="H25" i="1"/>
  <c r="J25" i="1"/>
  <c r="K25" i="1"/>
  <c r="H26" i="1"/>
  <c r="J26" i="1"/>
  <c r="K26" i="1"/>
  <c r="H27" i="1"/>
  <c r="J27" i="1"/>
  <c r="K27" i="1"/>
  <c r="H28" i="1"/>
  <c r="J28" i="1"/>
  <c r="K28" i="1"/>
  <c r="H29" i="1"/>
  <c r="J29" i="1"/>
  <c r="K29" i="1"/>
  <c r="H30" i="1"/>
  <c r="J30" i="1"/>
  <c r="K30" i="1"/>
  <c r="H31" i="1"/>
  <c r="J31" i="1"/>
  <c r="K31" i="1"/>
  <c r="H32" i="1"/>
  <c r="J32" i="1"/>
  <c r="K32" i="1"/>
  <c r="H33" i="1"/>
  <c r="J33" i="1"/>
  <c r="K33" i="1"/>
  <c r="H34" i="1"/>
  <c r="J34" i="1"/>
  <c r="K34" i="1"/>
  <c r="H35" i="1"/>
  <c r="J35" i="1"/>
  <c r="K35" i="1"/>
  <c r="H36" i="1"/>
  <c r="J36" i="1"/>
  <c r="K36" i="1"/>
  <c r="H37" i="1"/>
  <c r="J37" i="1"/>
  <c r="K37" i="1"/>
  <c r="H38" i="1"/>
  <c r="J38" i="1"/>
  <c r="K38" i="1"/>
  <c r="H39" i="1"/>
  <c r="J39" i="1"/>
  <c r="K39" i="1"/>
  <c r="H40" i="1"/>
  <c r="J40" i="1"/>
  <c r="K40" i="1"/>
  <c r="H41" i="1"/>
  <c r="J41" i="1"/>
  <c r="K41" i="1"/>
  <c r="H42" i="1"/>
  <c r="J42" i="1"/>
  <c r="K42" i="1"/>
  <c r="H43" i="1"/>
  <c r="J43" i="1"/>
  <c r="K43" i="1"/>
  <c r="H44" i="1"/>
  <c r="J44" i="1"/>
  <c r="K44" i="1"/>
  <c r="H45" i="1"/>
  <c r="J45" i="1"/>
  <c r="K45" i="1"/>
  <c r="H46" i="1"/>
  <c r="J46" i="1"/>
  <c r="K46" i="1"/>
  <c r="H47" i="1"/>
  <c r="J47" i="1"/>
  <c r="K47" i="1"/>
  <c r="H48" i="1"/>
  <c r="J48" i="1"/>
  <c r="K48" i="1"/>
  <c r="H49" i="1"/>
  <c r="J49" i="1"/>
  <c r="K49" i="1"/>
  <c r="H50" i="1"/>
  <c r="J50" i="1"/>
  <c r="K50" i="1"/>
  <c r="H51" i="1"/>
  <c r="J51" i="1"/>
  <c r="K51" i="1"/>
  <c r="H52" i="1"/>
  <c r="J52" i="1"/>
  <c r="K52" i="1"/>
  <c r="H53" i="1"/>
  <c r="J53" i="1"/>
  <c r="K53" i="1"/>
  <c r="H54" i="1"/>
  <c r="J54" i="1"/>
  <c r="K54" i="1"/>
  <c r="H55" i="1"/>
  <c r="J55" i="1"/>
  <c r="K55" i="1"/>
  <c r="H56" i="1"/>
  <c r="J56" i="1"/>
  <c r="K56" i="1"/>
  <c r="H57" i="1"/>
  <c r="J57" i="1"/>
  <c r="K57" i="1"/>
  <c r="H58" i="1"/>
  <c r="J58" i="1"/>
  <c r="K58" i="1"/>
  <c r="H59" i="1"/>
  <c r="J59" i="1"/>
  <c r="K59" i="1"/>
  <c r="H60" i="1"/>
  <c r="J60" i="1"/>
  <c r="K60" i="1"/>
  <c r="H61" i="1"/>
  <c r="J61" i="1"/>
  <c r="K61" i="1"/>
  <c r="H62" i="1"/>
  <c r="J62" i="1"/>
  <c r="K62" i="1"/>
  <c r="H63" i="1"/>
  <c r="J63" i="1"/>
  <c r="K63" i="1"/>
  <c r="H64" i="1"/>
  <c r="J64" i="1"/>
  <c r="K64" i="1"/>
  <c r="H65" i="1"/>
  <c r="J65" i="1"/>
  <c r="K65" i="1"/>
  <c r="H66" i="1"/>
  <c r="J66" i="1"/>
  <c r="K66" i="1"/>
  <c r="H67" i="1"/>
  <c r="J67" i="1"/>
  <c r="K67" i="1"/>
  <c r="H68" i="1"/>
  <c r="J68" i="1"/>
  <c r="K68" i="1"/>
  <c r="H69" i="1"/>
  <c r="J69" i="1"/>
  <c r="K69" i="1"/>
  <c r="H70" i="1"/>
  <c r="J70" i="1"/>
  <c r="K70" i="1"/>
  <c r="H71" i="1"/>
  <c r="J71" i="1"/>
  <c r="K71" i="1"/>
  <c r="H72" i="1"/>
  <c r="J72" i="1"/>
  <c r="K72" i="1"/>
  <c r="H73" i="1"/>
  <c r="J73" i="1"/>
  <c r="K73" i="1"/>
  <c r="H74" i="1"/>
  <c r="J74" i="1"/>
  <c r="K74" i="1"/>
  <c r="H75" i="1"/>
  <c r="J75" i="1"/>
  <c r="K75" i="1"/>
  <c r="H76" i="1"/>
  <c r="J76" i="1"/>
  <c r="K76" i="1"/>
  <c r="H77" i="1"/>
  <c r="J77" i="1"/>
  <c r="K77" i="1"/>
  <c r="H78" i="1"/>
  <c r="J78" i="1"/>
  <c r="K78" i="1"/>
  <c r="H79" i="1"/>
  <c r="J79" i="1"/>
  <c r="K79" i="1"/>
  <c r="H80" i="1"/>
  <c r="J80" i="1"/>
  <c r="K80" i="1"/>
  <c r="H81" i="1"/>
  <c r="J81" i="1"/>
  <c r="K81" i="1"/>
  <c r="H82" i="1"/>
  <c r="J82" i="1"/>
  <c r="K82" i="1"/>
  <c r="H83" i="1"/>
  <c r="J83" i="1"/>
  <c r="K83" i="1"/>
  <c r="H84" i="1"/>
  <c r="J84" i="1"/>
  <c r="K84" i="1"/>
  <c r="H85" i="1"/>
  <c r="J85" i="1"/>
  <c r="K85" i="1"/>
  <c r="H86" i="1"/>
  <c r="J86" i="1"/>
  <c r="K86" i="1"/>
  <c r="H87" i="1"/>
  <c r="J87" i="1"/>
  <c r="K87" i="1"/>
  <c r="H88" i="1"/>
  <c r="J88" i="1"/>
  <c r="K88" i="1"/>
  <c r="H89" i="1"/>
  <c r="J89" i="1"/>
  <c r="K89" i="1"/>
  <c r="H90" i="1"/>
  <c r="J90" i="1"/>
  <c r="K90" i="1"/>
  <c r="H91" i="1"/>
  <c r="J91" i="1"/>
  <c r="K91" i="1"/>
  <c r="H92" i="1"/>
  <c r="J92" i="1"/>
  <c r="K92" i="1"/>
  <c r="H93" i="1"/>
  <c r="J93" i="1"/>
  <c r="K93" i="1"/>
  <c r="H94" i="1"/>
  <c r="J94" i="1"/>
  <c r="K94" i="1"/>
  <c r="H95" i="1"/>
  <c r="J95" i="1"/>
  <c r="K95" i="1"/>
  <c r="H96" i="1"/>
  <c r="J96" i="1"/>
  <c r="K96" i="1"/>
  <c r="H97" i="1"/>
  <c r="J97" i="1"/>
  <c r="K97" i="1"/>
  <c r="H98" i="1"/>
  <c r="J98" i="1"/>
  <c r="K98" i="1"/>
  <c r="H99" i="1"/>
  <c r="J99" i="1"/>
  <c r="K99" i="1"/>
  <c r="H100" i="1"/>
  <c r="J100" i="1"/>
  <c r="K100" i="1"/>
  <c r="H101" i="1"/>
  <c r="J101" i="1"/>
  <c r="K101" i="1"/>
  <c r="H102" i="1"/>
  <c r="J102" i="1"/>
  <c r="K102" i="1"/>
  <c r="H103" i="1"/>
  <c r="J103" i="1"/>
  <c r="K103" i="1"/>
  <c r="H104" i="1"/>
  <c r="J104" i="1"/>
  <c r="K104" i="1"/>
  <c r="H105" i="1"/>
  <c r="J105" i="1"/>
  <c r="K105" i="1"/>
  <c r="H106" i="1"/>
  <c r="J106" i="1"/>
  <c r="K106" i="1"/>
  <c r="H107" i="1"/>
  <c r="J107" i="1"/>
  <c r="K107" i="1"/>
  <c r="H108" i="1"/>
  <c r="J108" i="1"/>
  <c r="K108" i="1"/>
  <c r="H109" i="1"/>
  <c r="J109" i="1"/>
  <c r="K109" i="1"/>
  <c r="H110" i="1"/>
  <c r="J110" i="1"/>
  <c r="K110" i="1"/>
  <c r="H111" i="1"/>
  <c r="J111" i="1"/>
  <c r="K111" i="1"/>
  <c r="H112" i="1"/>
  <c r="J112" i="1"/>
  <c r="K112" i="1"/>
  <c r="H113" i="1"/>
  <c r="J113" i="1"/>
  <c r="K113" i="1"/>
  <c r="H114" i="1"/>
  <c r="J114" i="1"/>
  <c r="K114" i="1"/>
  <c r="H115" i="1"/>
  <c r="J115" i="1"/>
  <c r="K115" i="1"/>
  <c r="H116" i="1"/>
  <c r="J116" i="1"/>
  <c r="K116" i="1"/>
  <c r="H117" i="1"/>
  <c r="J117" i="1"/>
  <c r="K117" i="1"/>
  <c r="H118" i="1"/>
  <c r="J118" i="1"/>
  <c r="K118" i="1"/>
  <c r="H119" i="1"/>
  <c r="J119" i="1"/>
  <c r="K119" i="1"/>
  <c r="H120" i="1"/>
  <c r="J120" i="1"/>
  <c r="K120" i="1"/>
  <c r="H121" i="1"/>
  <c r="J121" i="1"/>
  <c r="K121" i="1"/>
  <c r="H122" i="1"/>
  <c r="J122" i="1"/>
  <c r="K122" i="1"/>
  <c r="H123" i="1"/>
  <c r="J123" i="1"/>
  <c r="K123" i="1"/>
  <c r="H124" i="1"/>
  <c r="J124" i="1"/>
  <c r="K124" i="1"/>
  <c r="H125" i="1"/>
  <c r="J125" i="1"/>
  <c r="K125" i="1"/>
  <c r="H126" i="1"/>
  <c r="J126" i="1"/>
  <c r="K126" i="1"/>
  <c r="H127" i="1"/>
  <c r="J127" i="1"/>
  <c r="K127" i="1"/>
  <c r="H128" i="1"/>
  <c r="J128" i="1"/>
  <c r="K128" i="1"/>
  <c r="H129" i="1"/>
  <c r="J129" i="1"/>
  <c r="K129" i="1"/>
  <c r="H130" i="1"/>
  <c r="J130" i="1"/>
  <c r="K130" i="1"/>
  <c r="H131" i="1"/>
  <c r="J131" i="1"/>
  <c r="K131" i="1"/>
  <c r="H132" i="1"/>
  <c r="J132" i="1"/>
  <c r="K132" i="1"/>
  <c r="H133" i="1"/>
  <c r="J133" i="1"/>
  <c r="K133" i="1"/>
  <c r="H134" i="1"/>
  <c r="J134" i="1"/>
  <c r="K134" i="1"/>
  <c r="H135" i="1"/>
  <c r="J135" i="1"/>
  <c r="K135" i="1"/>
  <c r="H136" i="1"/>
  <c r="J136" i="1"/>
  <c r="K136" i="1"/>
  <c r="H137" i="1"/>
  <c r="J137" i="1"/>
  <c r="K137" i="1"/>
  <c r="H138" i="1"/>
  <c r="J138" i="1"/>
  <c r="K138" i="1"/>
  <c r="H139" i="1"/>
  <c r="J139" i="1"/>
  <c r="K139" i="1"/>
  <c r="H140" i="1"/>
  <c r="J140" i="1"/>
  <c r="K140" i="1"/>
  <c r="H141" i="1"/>
  <c r="J141" i="1"/>
  <c r="K141" i="1"/>
  <c r="H142" i="1"/>
  <c r="J142" i="1"/>
  <c r="K142" i="1"/>
  <c r="H143" i="1"/>
  <c r="J143" i="1"/>
  <c r="K143" i="1"/>
  <c r="H144" i="1"/>
  <c r="J144" i="1"/>
  <c r="K144" i="1"/>
  <c r="H145" i="1"/>
  <c r="J145" i="1"/>
  <c r="K145" i="1"/>
  <c r="H146" i="1"/>
  <c r="J146" i="1"/>
  <c r="K146" i="1"/>
  <c r="H147" i="1"/>
  <c r="J147" i="1"/>
  <c r="K147" i="1"/>
  <c r="H148" i="1"/>
  <c r="J148" i="1"/>
  <c r="K148" i="1"/>
  <c r="H149" i="1"/>
  <c r="J149" i="1"/>
  <c r="K149" i="1"/>
  <c r="H150" i="1"/>
  <c r="J150" i="1"/>
  <c r="K150" i="1"/>
  <c r="H151" i="1"/>
  <c r="J151" i="1"/>
  <c r="K151" i="1"/>
  <c r="H152" i="1"/>
  <c r="J152" i="1"/>
  <c r="K152" i="1"/>
  <c r="H153" i="1"/>
  <c r="J153" i="1"/>
  <c r="K153" i="1"/>
  <c r="H154" i="1"/>
  <c r="J154" i="1"/>
  <c r="K154" i="1"/>
  <c r="H155" i="1"/>
  <c r="J155" i="1"/>
  <c r="K155" i="1"/>
  <c r="H156" i="1"/>
  <c r="J156" i="1"/>
  <c r="K156" i="1"/>
  <c r="H157" i="1"/>
  <c r="J157" i="1"/>
  <c r="K157" i="1"/>
  <c r="H158" i="1"/>
  <c r="J158" i="1"/>
  <c r="K158" i="1"/>
  <c r="H159" i="1"/>
  <c r="J159" i="1"/>
  <c r="K159" i="1"/>
  <c r="H160" i="1"/>
  <c r="J160" i="1"/>
  <c r="K160" i="1"/>
  <c r="H161" i="1"/>
  <c r="J161" i="1"/>
  <c r="K161" i="1"/>
  <c r="H162" i="1"/>
  <c r="J162" i="1"/>
  <c r="K162" i="1"/>
  <c r="H163" i="1"/>
  <c r="J163" i="1"/>
  <c r="K163" i="1"/>
  <c r="H164" i="1"/>
  <c r="J164" i="1"/>
  <c r="K164" i="1"/>
  <c r="H165" i="1"/>
  <c r="J165" i="1"/>
  <c r="K165" i="1"/>
  <c r="H166" i="1"/>
  <c r="J166" i="1"/>
  <c r="K166" i="1"/>
  <c r="H167" i="1"/>
  <c r="J167" i="1"/>
  <c r="K167" i="1"/>
  <c r="H168" i="1"/>
  <c r="J168" i="1"/>
  <c r="K168" i="1"/>
  <c r="H169" i="1"/>
  <c r="J169" i="1"/>
  <c r="K169" i="1"/>
  <c r="H170" i="1"/>
  <c r="J170" i="1"/>
  <c r="K170" i="1"/>
  <c r="H171" i="1"/>
  <c r="J171" i="1"/>
  <c r="K171" i="1"/>
  <c r="H172" i="1"/>
  <c r="J172" i="1"/>
  <c r="K172" i="1"/>
  <c r="H173" i="1"/>
  <c r="J173" i="1"/>
  <c r="K173" i="1"/>
  <c r="H174" i="1"/>
  <c r="J174" i="1"/>
  <c r="K174" i="1"/>
  <c r="H175" i="1"/>
  <c r="J175" i="1"/>
  <c r="K175" i="1"/>
  <c r="H176" i="1"/>
  <c r="J176" i="1"/>
  <c r="K176" i="1"/>
  <c r="H177" i="1"/>
  <c r="J177" i="1"/>
  <c r="K177" i="1"/>
  <c r="H178" i="1"/>
  <c r="J178" i="1"/>
  <c r="K178" i="1"/>
  <c r="H179" i="1"/>
  <c r="J179" i="1"/>
  <c r="K179" i="1"/>
  <c r="H180" i="1"/>
  <c r="J180" i="1"/>
  <c r="K180" i="1"/>
  <c r="H181" i="1"/>
  <c r="J181" i="1"/>
  <c r="K181" i="1"/>
  <c r="H182" i="1"/>
  <c r="J182" i="1"/>
  <c r="K182" i="1"/>
  <c r="H183" i="1"/>
  <c r="J183" i="1"/>
  <c r="K183" i="1"/>
  <c r="H184" i="1"/>
  <c r="J184" i="1"/>
  <c r="K184" i="1"/>
  <c r="H185" i="1"/>
  <c r="J185" i="1"/>
  <c r="K185" i="1"/>
  <c r="H186" i="1"/>
  <c r="J186" i="1"/>
  <c r="K186" i="1"/>
  <c r="H187" i="1"/>
  <c r="J187" i="1"/>
  <c r="K187" i="1"/>
  <c r="H188" i="1"/>
  <c r="J188" i="1"/>
  <c r="K188" i="1"/>
  <c r="H189" i="1"/>
  <c r="J189" i="1"/>
  <c r="K189" i="1"/>
  <c r="H190" i="1"/>
  <c r="J190" i="1"/>
  <c r="K190" i="1"/>
  <c r="H191" i="1"/>
  <c r="J191" i="1"/>
  <c r="K191" i="1"/>
  <c r="H192" i="1"/>
  <c r="J192" i="1"/>
  <c r="K192" i="1"/>
  <c r="H193" i="1"/>
  <c r="J193" i="1"/>
  <c r="K193" i="1"/>
  <c r="H194" i="1"/>
  <c r="J194" i="1"/>
  <c r="K194" i="1"/>
  <c r="H195" i="1"/>
  <c r="J195" i="1"/>
  <c r="K195" i="1"/>
  <c r="H196" i="1"/>
  <c r="J196" i="1"/>
  <c r="K196" i="1"/>
  <c r="H197" i="1"/>
  <c r="J197" i="1"/>
  <c r="K197" i="1"/>
  <c r="H198" i="1"/>
  <c r="J198" i="1"/>
  <c r="K198" i="1"/>
  <c r="H199" i="1"/>
  <c r="J199" i="1"/>
  <c r="K199" i="1"/>
  <c r="H200" i="1"/>
  <c r="J200" i="1"/>
  <c r="K200" i="1"/>
  <c r="H201" i="1"/>
  <c r="J201" i="1"/>
  <c r="K201" i="1"/>
  <c r="H202" i="1"/>
  <c r="J202" i="1"/>
  <c r="K202" i="1"/>
  <c r="H203" i="1"/>
  <c r="J203" i="1"/>
  <c r="K203" i="1"/>
  <c r="H204" i="1"/>
  <c r="J204" i="1"/>
  <c r="K204" i="1"/>
  <c r="H205" i="1"/>
  <c r="J205" i="1"/>
  <c r="K205" i="1"/>
  <c r="H206" i="1"/>
  <c r="J206" i="1"/>
  <c r="K206" i="1"/>
  <c r="H207" i="1"/>
  <c r="J207" i="1"/>
  <c r="K207" i="1"/>
  <c r="H208" i="1"/>
  <c r="J208" i="1"/>
  <c r="K208" i="1"/>
  <c r="H209" i="1"/>
  <c r="J209" i="1"/>
  <c r="K209" i="1"/>
  <c r="H210" i="1"/>
  <c r="J210" i="1"/>
  <c r="K210" i="1"/>
  <c r="H211" i="1"/>
  <c r="J211" i="1"/>
  <c r="K211" i="1"/>
  <c r="H212" i="1"/>
  <c r="J212" i="1"/>
  <c r="K212" i="1"/>
  <c r="H213" i="1"/>
  <c r="J213" i="1"/>
  <c r="K213" i="1"/>
  <c r="H214" i="1"/>
  <c r="J214" i="1"/>
  <c r="K214" i="1"/>
  <c r="H215" i="1"/>
  <c r="J215" i="1"/>
  <c r="K215" i="1"/>
  <c r="H216" i="1"/>
  <c r="J216" i="1"/>
  <c r="K216" i="1"/>
  <c r="H217" i="1"/>
  <c r="J217" i="1"/>
  <c r="K217" i="1"/>
  <c r="H218" i="1"/>
  <c r="J218" i="1"/>
  <c r="K218" i="1"/>
  <c r="H219" i="1"/>
  <c r="J219" i="1"/>
  <c r="K219" i="1"/>
  <c r="H220" i="1"/>
  <c r="J220" i="1"/>
  <c r="K220" i="1"/>
  <c r="H221" i="1"/>
  <c r="J221" i="1"/>
  <c r="K221" i="1"/>
  <c r="H222" i="1"/>
  <c r="J222" i="1"/>
  <c r="K222" i="1"/>
  <c r="H223" i="1"/>
  <c r="J223" i="1"/>
  <c r="K223" i="1"/>
  <c r="H224" i="1"/>
  <c r="J224" i="1"/>
  <c r="K224" i="1"/>
  <c r="H225" i="1"/>
  <c r="J225" i="1"/>
  <c r="K225" i="1"/>
  <c r="H226" i="1"/>
  <c r="J226" i="1"/>
  <c r="K226" i="1"/>
  <c r="H227" i="1"/>
  <c r="J227" i="1"/>
  <c r="K227" i="1"/>
  <c r="H228" i="1"/>
  <c r="J228" i="1"/>
  <c r="K228" i="1"/>
  <c r="H229" i="1"/>
  <c r="J229" i="1"/>
  <c r="K229" i="1"/>
  <c r="H230" i="1"/>
  <c r="J230" i="1"/>
  <c r="K230" i="1"/>
  <c r="H231" i="1"/>
  <c r="J231" i="1"/>
  <c r="K231" i="1"/>
  <c r="H232" i="1"/>
  <c r="J232" i="1"/>
  <c r="K232" i="1"/>
  <c r="H233" i="1"/>
  <c r="J233" i="1"/>
  <c r="K233" i="1"/>
  <c r="H234" i="1"/>
  <c r="J234" i="1"/>
  <c r="K234" i="1"/>
  <c r="H235" i="1"/>
  <c r="J235" i="1"/>
  <c r="K235" i="1"/>
  <c r="H236" i="1"/>
  <c r="J236" i="1"/>
  <c r="K236" i="1"/>
  <c r="H237" i="1"/>
  <c r="J237" i="1"/>
  <c r="K237" i="1"/>
  <c r="H238" i="1"/>
  <c r="J238" i="1"/>
  <c r="K238" i="1"/>
  <c r="H239" i="1"/>
  <c r="J239" i="1"/>
  <c r="K239" i="1"/>
  <c r="H240" i="1"/>
  <c r="J240" i="1"/>
  <c r="K240" i="1"/>
  <c r="H241" i="1"/>
  <c r="J241" i="1"/>
  <c r="K241" i="1"/>
  <c r="H242" i="1"/>
  <c r="J242" i="1"/>
  <c r="K242" i="1"/>
  <c r="H243" i="1"/>
  <c r="J243" i="1"/>
  <c r="K243" i="1"/>
  <c r="H244" i="1"/>
  <c r="J244" i="1"/>
  <c r="K244" i="1"/>
  <c r="H245" i="1"/>
  <c r="J245" i="1"/>
  <c r="K245" i="1"/>
  <c r="H246" i="1"/>
  <c r="J246" i="1"/>
  <c r="K246" i="1"/>
  <c r="H247" i="1"/>
  <c r="J247" i="1"/>
  <c r="K247" i="1"/>
  <c r="H248" i="1"/>
  <c r="J248" i="1"/>
  <c r="K248" i="1"/>
  <c r="H249" i="1"/>
  <c r="J249" i="1"/>
  <c r="K249" i="1"/>
  <c r="H250" i="1"/>
  <c r="J250" i="1"/>
  <c r="K250" i="1"/>
  <c r="H251" i="1"/>
  <c r="J251" i="1"/>
  <c r="K251" i="1"/>
  <c r="H252" i="1"/>
  <c r="J252" i="1"/>
  <c r="K252" i="1"/>
  <c r="H253" i="1"/>
  <c r="J253" i="1"/>
  <c r="K253" i="1"/>
  <c r="H254" i="1"/>
  <c r="J254" i="1"/>
  <c r="K254" i="1"/>
  <c r="H255" i="1"/>
  <c r="J255" i="1"/>
  <c r="K255" i="1"/>
  <c r="H256" i="1"/>
  <c r="J256" i="1"/>
  <c r="K256" i="1"/>
  <c r="H257" i="1"/>
  <c r="J257" i="1"/>
  <c r="K257" i="1"/>
  <c r="H258" i="1"/>
  <c r="J258" i="1"/>
  <c r="K258" i="1"/>
  <c r="H259" i="1"/>
  <c r="J259" i="1"/>
  <c r="K259" i="1"/>
  <c r="H260" i="1"/>
  <c r="J260" i="1"/>
  <c r="K260" i="1"/>
  <c r="H261" i="1"/>
  <c r="J261" i="1"/>
  <c r="K261" i="1"/>
  <c r="H262" i="1"/>
  <c r="J262" i="1"/>
  <c r="K262" i="1"/>
  <c r="H263" i="1"/>
  <c r="J263" i="1"/>
  <c r="K263" i="1"/>
  <c r="H264" i="1"/>
  <c r="J264" i="1"/>
  <c r="K264" i="1"/>
  <c r="H265" i="1"/>
  <c r="J265" i="1"/>
  <c r="K265" i="1"/>
  <c r="H266" i="1"/>
  <c r="J266" i="1"/>
  <c r="K266" i="1"/>
  <c r="H267" i="1"/>
  <c r="J267" i="1"/>
  <c r="K267" i="1"/>
  <c r="H268" i="1"/>
  <c r="J268" i="1"/>
  <c r="K268" i="1"/>
  <c r="H269" i="1"/>
  <c r="J269" i="1"/>
  <c r="K269" i="1"/>
  <c r="H270" i="1"/>
  <c r="J270" i="1"/>
  <c r="K270" i="1"/>
  <c r="H271" i="1"/>
  <c r="J271" i="1"/>
  <c r="K271" i="1"/>
  <c r="H272" i="1"/>
  <c r="J272" i="1"/>
  <c r="K272" i="1"/>
  <c r="H273" i="1"/>
  <c r="J273" i="1"/>
  <c r="K273" i="1"/>
  <c r="H274" i="1"/>
  <c r="J274" i="1"/>
  <c r="K274" i="1"/>
  <c r="H275" i="1"/>
  <c r="J275" i="1"/>
  <c r="K275" i="1"/>
  <c r="H276" i="1"/>
  <c r="J276" i="1"/>
  <c r="K276" i="1"/>
  <c r="H277" i="1"/>
  <c r="J277" i="1"/>
  <c r="K277" i="1"/>
  <c r="H278" i="1"/>
  <c r="J278" i="1"/>
  <c r="K278" i="1"/>
  <c r="H279" i="1"/>
  <c r="J279" i="1"/>
  <c r="K279" i="1"/>
  <c r="H280" i="1"/>
  <c r="J280" i="1"/>
  <c r="K280" i="1"/>
  <c r="H281" i="1"/>
  <c r="J281" i="1"/>
  <c r="K281" i="1"/>
  <c r="H282" i="1"/>
  <c r="J282" i="1"/>
  <c r="K282" i="1"/>
  <c r="H283" i="1"/>
  <c r="J283" i="1"/>
  <c r="K283" i="1"/>
  <c r="H284" i="1"/>
  <c r="J284" i="1"/>
  <c r="K284" i="1"/>
  <c r="H285" i="1"/>
  <c r="J285" i="1"/>
  <c r="K285" i="1"/>
  <c r="H286" i="1"/>
  <c r="J286" i="1"/>
  <c r="K286" i="1"/>
  <c r="H287" i="1"/>
  <c r="J287" i="1"/>
  <c r="K287" i="1"/>
  <c r="H288" i="1"/>
  <c r="J288" i="1"/>
  <c r="K288" i="1"/>
  <c r="H289" i="1"/>
  <c r="J289" i="1"/>
  <c r="K289" i="1"/>
  <c r="H290" i="1"/>
  <c r="J290" i="1"/>
  <c r="K290" i="1"/>
  <c r="H291" i="1"/>
  <c r="J291" i="1"/>
  <c r="K291" i="1"/>
  <c r="H292" i="1"/>
  <c r="J292" i="1"/>
  <c r="K292" i="1"/>
  <c r="H293" i="1"/>
  <c r="J293" i="1"/>
  <c r="K293" i="1"/>
  <c r="H294" i="1"/>
  <c r="J294" i="1"/>
  <c r="K294" i="1"/>
  <c r="H295" i="1"/>
  <c r="J295" i="1"/>
  <c r="K295" i="1"/>
  <c r="H296" i="1"/>
  <c r="J296" i="1"/>
  <c r="K296" i="1"/>
  <c r="H297" i="1"/>
  <c r="J297" i="1"/>
  <c r="K297" i="1"/>
  <c r="H298" i="1"/>
  <c r="J298" i="1"/>
  <c r="K298" i="1"/>
  <c r="H299" i="1"/>
  <c r="J299" i="1"/>
  <c r="K299" i="1"/>
  <c r="H300" i="1"/>
  <c r="J300" i="1"/>
  <c r="K300" i="1"/>
  <c r="H301" i="1"/>
  <c r="J301" i="1"/>
  <c r="K301" i="1"/>
  <c r="H302" i="1"/>
  <c r="J302" i="1"/>
  <c r="K302" i="1"/>
  <c r="H303" i="1"/>
  <c r="J303" i="1"/>
  <c r="K303" i="1"/>
  <c r="H304" i="1"/>
  <c r="J304" i="1"/>
  <c r="K304" i="1"/>
  <c r="H305" i="1"/>
  <c r="J305" i="1"/>
  <c r="K305" i="1"/>
  <c r="H306" i="1"/>
  <c r="J306" i="1"/>
  <c r="K306" i="1"/>
  <c r="H307" i="1"/>
  <c r="J307" i="1"/>
  <c r="K307" i="1"/>
  <c r="H308" i="1"/>
  <c r="J308" i="1"/>
  <c r="K308" i="1"/>
  <c r="H309" i="1"/>
  <c r="J309" i="1"/>
  <c r="K309" i="1"/>
  <c r="H310" i="1"/>
  <c r="J310" i="1"/>
  <c r="K310" i="1"/>
  <c r="H311" i="1"/>
  <c r="J311" i="1"/>
  <c r="K311" i="1"/>
  <c r="H312" i="1"/>
  <c r="J312" i="1"/>
  <c r="K312" i="1"/>
  <c r="H313" i="1"/>
  <c r="J313" i="1"/>
  <c r="K313" i="1"/>
  <c r="H314" i="1"/>
  <c r="J314" i="1"/>
  <c r="K314" i="1"/>
  <c r="H315" i="1"/>
  <c r="J315" i="1"/>
  <c r="K315" i="1"/>
  <c r="H316" i="1"/>
  <c r="J316" i="1"/>
  <c r="K316" i="1"/>
  <c r="H317" i="1"/>
  <c r="J317" i="1"/>
  <c r="K317" i="1"/>
  <c r="H318" i="1"/>
  <c r="J318" i="1"/>
  <c r="K318" i="1"/>
  <c r="H319" i="1"/>
  <c r="J319" i="1"/>
  <c r="K319" i="1"/>
  <c r="H320" i="1"/>
  <c r="J320" i="1"/>
  <c r="K320" i="1"/>
  <c r="H321" i="1"/>
  <c r="J321" i="1"/>
  <c r="K321" i="1"/>
  <c r="H322" i="1"/>
  <c r="J322" i="1"/>
  <c r="K322" i="1"/>
  <c r="H323" i="1"/>
  <c r="J323" i="1"/>
  <c r="K323" i="1"/>
  <c r="H324" i="1"/>
  <c r="J324" i="1"/>
  <c r="K324" i="1"/>
  <c r="H325" i="1"/>
  <c r="J325" i="1"/>
  <c r="K325" i="1"/>
  <c r="H326" i="1"/>
  <c r="J326" i="1"/>
  <c r="K326" i="1"/>
  <c r="H327" i="1"/>
  <c r="J327" i="1"/>
  <c r="K327" i="1"/>
  <c r="H328" i="1"/>
  <c r="J328" i="1"/>
  <c r="K328" i="1"/>
  <c r="H329" i="1"/>
  <c r="J329" i="1"/>
  <c r="K329" i="1"/>
  <c r="H330" i="1"/>
  <c r="J330" i="1"/>
  <c r="K330" i="1"/>
  <c r="H331" i="1"/>
  <c r="J331" i="1"/>
  <c r="K331" i="1"/>
  <c r="H332" i="1"/>
  <c r="J332" i="1"/>
  <c r="K332" i="1"/>
  <c r="H333" i="1"/>
  <c r="J333" i="1"/>
  <c r="K333" i="1"/>
  <c r="H334" i="1"/>
  <c r="J334" i="1"/>
  <c r="K334" i="1"/>
  <c r="H335" i="1"/>
  <c r="J335" i="1"/>
  <c r="K335" i="1"/>
  <c r="H336" i="1"/>
  <c r="J336" i="1"/>
  <c r="K336" i="1"/>
  <c r="H337" i="1"/>
  <c r="J337" i="1"/>
  <c r="K337" i="1"/>
  <c r="H338" i="1"/>
  <c r="J338" i="1"/>
  <c r="K338" i="1"/>
  <c r="H339" i="1"/>
  <c r="J339" i="1"/>
  <c r="K339" i="1"/>
  <c r="H340" i="1"/>
  <c r="J340" i="1"/>
  <c r="K340" i="1"/>
  <c r="H341" i="1"/>
  <c r="J341" i="1"/>
  <c r="K341" i="1"/>
  <c r="H342" i="1"/>
  <c r="J342" i="1"/>
  <c r="K342" i="1"/>
  <c r="H343" i="1"/>
  <c r="J343" i="1"/>
  <c r="K343" i="1"/>
  <c r="H344" i="1"/>
  <c r="J344" i="1"/>
  <c r="K344" i="1"/>
  <c r="H345" i="1"/>
  <c r="J345" i="1"/>
  <c r="K345" i="1"/>
  <c r="H346" i="1"/>
  <c r="J346" i="1"/>
  <c r="K346" i="1"/>
  <c r="H347" i="1"/>
  <c r="J347" i="1"/>
  <c r="K347" i="1"/>
  <c r="H348" i="1"/>
  <c r="J348" i="1"/>
  <c r="K348" i="1"/>
  <c r="H349" i="1"/>
  <c r="J349" i="1"/>
  <c r="K349" i="1"/>
  <c r="H350" i="1"/>
  <c r="J350" i="1"/>
  <c r="K350" i="1"/>
  <c r="H351" i="1"/>
  <c r="J351" i="1"/>
  <c r="K351" i="1"/>
  <c r="H352" i="1"/>
  <c r="J352" i="1"/>
  <c r="K352" i="1"/>
  <c r="H353" i="1"/>
  <c r="J353" i="1"/>
  <c r="K353" i="1"/>
  <c r="H354" i="1"/>
  <c r="J354" i="1"/>
  <c r="K354" i="1"/>
  <c r="H355" i="1"/>
  <c r="J355" i="1"/>
  <c r="K355" i="1"/>
  <c r="H356" i="1"/>
  <c r="J356" i="1"/>
  <c r="K356" i="1"/>
  <c r="H357" i="1"/>
  <c r="J357" i="1"/>
  <c r="K357" i="1"/>
  <c r="H358" i="1"/>
  <c r="J358" i="1"/>
  <c r="K358" i="1"/>
  <c r="H359" i="1"/>
  <c r="J359" i="1"/>
  <c r="K359" i="1"/>
  <c r="H360" i="1"/>
  <c r="J360" i="1"/>
  <c r="K360" i="1"/>
  <c r="H361" i="1"/>
  <c r="J361" i="1"/>
  <c r="K361" i="1"/>
  <c r="H362" i="1"/>
  <c r="J362" i="1"/>
  <c r="K362" i="1"/>
  <c r="H363" i="1"/>
  <c r="J363" i="1"/>
  <c r="K363" i="1"/>
  <c r="H364" i="1"/>
  <c r="J364" i="1"/>
  <c r="K364" i="1"/>
  <c r="H365" i="1"/>
  <c r="J365" i="1"/>
  <c r="K365" i="1"/>
  <c r="H366" i="1"/>
  <c r="J366" i="1"/>
  <c r="K366" i="1"/>
  <c r="H367" i="1"/>
  <c r="J367" i="1"/>
  <c r="K367" i="1"/>
  <c r="H368" i="1"/>
  <c r="J368" i="1"/>
  <c r="K368" i="1"/>
  <c r="H369" i="1"/>
  <c r="J369" i="1"/>
  <c r="K369" i="1"/>
  <c r="H370" i="1"/>
  <c r="J370" i="1"/>
  <c r="K370" i="1"/>
  <c r="H371" i="1"/>
  <c r="J371" i="1"/>
  <c r="K371" i="1"/>
  <c r="H372" i="1"/>
  <c r="J372" i="1"/>
  <c r="K372" i="1"/>
  <c r="H373" i="1"/>
  <c r="J373" i="1"/>
  <c r="K373" i="1"/>
  <c r="H374" i="1"/>
  <c r="J374" i="1"/>
  <c r="K374" i="1"/>
  <c r="H375" i="1"/>
  <c r="J375" i="1"/>
  <c r="K375" i="1"/>
  <c r="H376" i="1"/>
  <c r="J376" i="1"/>
  <c r="K376" i="1"/>
  <c r="H377" i="1"/>
  <c r="J377" i="1"/>
  <c r="K377" i="1"/>
  <c r="H378" i="1"/>
  <c r="J378" i="1"/>
  <c r="K378" i="1"/>
  <c r="H379" i="1"/>
  <c r="J379" i="1"/>
  <c r="K379" i="1"/>
  <c r="H380" i="1"/>
  <c r="J380" i="1"/>
  <c r="K380" i="1"/>
  <c r="H381" i="1"/>
  <c r="J381" i="1"/>
  <c r="K381" i="1"/>
  <c r="H382" i="1"/>
  <c r="J382" i="1"/>
  <c r="K382" i="1"/>
  <c r="H383" i="1"/>
  <c r="J383" i="1"/>
  <c r="K383" i="1"/>
  <c r="H384" i="1"/>
  <c r="J384" i="1"/>
  <c r="K384" i="1"/>
  <c r="H385" i="1"/>
  <c r="J385" i="1"/>
  <c r="K385" i="1"/>
  <c r="H386" i="1"/>
  <c r="J386" i="1"/>
  <c r="K386" i="1"/>
  <c r="H387" i="1"/>
  <c r="J387" i="1"/>
  <c r="K387" i="1"/>
  <c r="H388" i="1"/>
  <c r="J388" i="1"/>
  <c r="K388" i="1"/>
  <c r="H389" i="1"/>
  <c r="J389" i="1"/>
  <c r="K389" i="1"/>
  <c r="H390" i="1"/>
  <c r="J390" i="1"/>
  <c r="K390" i="1"/>
  <c r="H391" i="1"/>
  <c r="J391" i="1"/>
  <c r="K391" i="1"/>
  <c r="H392" i="1"/>
  <c r="J392" i="1"/>
  <c r="K392" i="1"/>
  <c r="H393" i="1"/>
  <c r="J393" i="1"/>
  <c r="K393" i="1"/>
  <c r="H394" i="1"/>
  <c r="J394" i="1"/>
  <c r="K394" i="1"/>
  <c r="H395" i="1"/>
  <c r="J395" i="1"/>
  <c r="K395" i="1"/>
  <c r="H396" i="1"/>
  <c r="J396" i="1"/>
  <c r="K396" i="1"/>
  <c r="H397" i="1"/>
  <c r="J397" i="1"/>
  <c r="K397" i="1"/>
  <c r="H398" i="1"/>
  <c r="J398" i="1"/>
  <c r="K398" i="1"/>
  <c r="H399" i="1"/>
  <c r="J399" i="1"/>
  <c r="K399" i="1"/>
  <c r="H400" i="1"/>
  <c r="J400" i="1"/>
  <c r="K400" i="1"/>
  <c r="H401" i="1"/>
  <c r="J401" i="1"/>
  <c r="K401" i="1"/>
  <c r="H402" i="1"/>
  <c r="J402" i="1"/>
  <c r="K402" i="1"/>
  <c r="H403" i="1"/>
  <c r="J403" i="1"/>
  <c r="K403" i="1"/>
  <c r="H404" i="1"/>
  <c r="J404" i="1"/>
  <c r="K404" i="1"/>
  <c r="H405" i="1"/>
  <c r="J405" i="1"/>
  <c r="K405" i="1"/>
  <c r="H406" i="1"/>
  <c r="J406" i="1"/>
  <c r="K406" i="1"/>
  <c r="H407" i="1"/>
  <c r="J407" i="1"/>
  <c r="K407" i="1"/>
  <c r="H408" i="1"/>
  <c r="J408" i="1"/>
  <c r="K408" i="1"/>
  <c r="H409" i="1"/>
  <c r="J409" i="1"/>
  <c r="K409" i="1"/>
  <c r="H410" i="1"/>
  <c r="J410" i="1"/>
  <c r="K410" i="1"/>
  <c r="H411" i="1"/>
  <c r="J411" i="1"/>
  <c r="K411" i="1"/>
  <c r="H412" i="1"/>
  <c r="J412" i="1"/>
  <c r="K412" i="1"/>
  <c r="H413" i="1"/>
  <c r="J413" i="1"/>
  <c r="K413" i="1"/>
  <c r="H414" i="1"/>
  <c r="J414" i="1"/>
  <c r="K414" i="1"/>
  <c r="H415" i="1"/>
  <c r="J415" i="1"/>
  <c r="K415" i="1"/>
  <c r="H416" i="1"/>
  <c r="J416" i="1"/>
  <c r="K416" i="1"/>
  <c r="H417" i="1"/>
  <c r="J417" i="1"/>
  <c r="K417" i="1"/>
  <c r="H418" i="1"/>
  <c r="J418" i="1"/>
  <c r="K418" i="1"/>
  <c r="H419" i="1"/>
  <c r="J419" i="1"/>
  <c r="K419" i="1"/>
  <c r="H420" i="1"/>
  <c r="J420" i="1"/>
  <c r="K420" i="1"/>
  <c r="H421" i="1"/>
  <c r="J421" i="1"/>
  <c r="K421" i="1"/>
  <c r="H422" i="1"/>
  <c r="J422" i="1"/>
  <c r="K422" i="1"/>
  <c r="H423" i="1"/>
  <c r="J423" i="1"/>
  <c r="K423" i="1"/>
  <c r="H424" i="1"/>
  <c r="J424" i="1"/>
  <c r="K424" i="1"/>
  <c r="H425" i="1"/>
  <c r="J425" i="1"/>
  <c r="K425" i="1"/>
  <c r="H426" i="1"/>
  <c r="J426" i="1"/>
  <c r="K426" i="1"/>
  <c r="H427" i="1"/>
  <c r="J427" i="1"/>
  <c r="K427" i="1"/>
  <c r="H428" i="1"/>
  <c r="J428" i="1"/>
  <c r="K428" i="1"/>
  <c r="H429" i="1"/>
  <c r="J429" i="1"/>
  <c r="K429" i="1"/>
  <c r="H430" i="1"/>
  <c r="J430" i="1"/>
  <c r="K430" i="1"/>
  <c r="H431" i="1"/>
  <c r="J431" i="1"/>
  <c r="K431" i="1"/>
  <c r="H432" i="1"/>
  <c r="J432" i="1"/>
  <c r="K432" i="1"/>
  <c r="H433" i="1"/>
  <c r="J433" i="1"/>
  <c r="K433" i="1"/>
  <c r="H434" i="1"/>
  <c r="J434" i="1"/>
  <c r="K434" i="1"/>
  <c r="H435" i="1"/>
  <c r="J435" i="1"/>
  <c r="K435" i="1"/>
  <c r="H436" i="1"/>
  <c r="J436" i="1"/>
  <c r="K436" i="1"/>
  <c r="H437" i="1"/>
  <c r="J437" i="1"/>
  <c r="K437" i="1"/>
  <c r="H438" i="1"/>
  <c r="J438" i="1"/>
  <c r="K438" i="1"/>
  <c r="H439" i="1"/>
  <c r="J439" i="1"/>
  <c r="K439" i="1"/>
  <c r="H440" i="1"/>
  <c r="J440" i="1"/>
  <c r="K440" i="1"/>
  <c r="H441" i="1"/>
  <c r="J441" i="1"/>
  <c r="K441" i="1"/>
  <c r="H442" i="1"/>
  <c r="J442" i="1"/>
  <c r="K442" i="1"/>
  <c r="H443" i="1"/>
  <c r="J443" i="1"/>
  <c r="K443" i="1"/>
  <c r="H444" i="1"/>
  <c r="J444" i="1"/>
  <c r="K444" i="1"/>
  <c r="H445" i="1"/>
  <c r="J445" i="1"/>
  <c r="K445" i="1"/>
  <c r="H446" i="1"/>
  <c r="J446" i="1"/>
  <c r="K446" i="1"/>
  <c r="H447" i="1"/>
  <c r="J447" i="1"/>
  <c r="K447" i="1"/>
  <c r="H448" i="1"/>
  <c r="J448" i="1"/>
  <c r="K448" i="1"/>
  <c r="H449" i="1"/>
  <c r="J449" i="1"/>
  <c r="K449" i="1"/>
  <c r="H450" i="1"/>
  <c r="J450" i="1"/>
  <c r="K450" i="1"/>
  <c r="H451" i="1"/>
  <c r="J451" i="1"/>
  <c r="K451" i="1"/>
  <c r="H452" i="1"/>
  <c r="J452" i="1"/>
  <c r="K452" i="1"/>
  <c r="H453" i="1"/>
  <c r="J453" i="1"/>
  <c r="K453" i="1"/>
  <c r="H454" i="1"/>
  <c r="J454" i="1"/>
  <c r="K454" i="1"/>
  <c r="H455" i="1"/>
  <c r="J455" i="1"/>
  <c r="K455" i="1"/>
  <c r="H456" i="1"/>
  <c r="J456" i="1"/>
  <c r="K456" i="1"/>
  <c r="H457" i="1"/>
  <c r="J457" i="1"/>
  <c r="K457" i="1"/>
  <c r="H458" i="1"/>
  <c r="J458" i="1"/>
  <c r="K458" i="1"/>
  <c r="H459" i="1"/>
  <c r="J459" i="1"/>
  <c r="K459" i="1"/>
  <c r="H460" i="1"/>
  <c r="J460" i="1"/>
  <c r="K460" i="1"/>
  <c r="H461" i="1"/>
  <c r="J461" i="1"/>
  <c r="K461" i="1"/>
  <c r="H462" i="1"/>
  <c r="J462" i="1"/>
  <c r="K462" i="1"/>
  <c r="H463" i="1"/>
  <c r="J463" i="1"/>
  <c r="K463" i="1"/>
  <c r="H464" i="1"/>
  <c r="J464" i="1"/>
  <c r="K464" i="1"/>
  <c r="H465" i="1"/>
  <c r="J465" i="1"/>
  <c r="K465" i="1"/>
  <c r="H466" i="1"/>
  <c r="J466" i="1"/>
  <c r="K466" i="1"/>
  <c r="H467" i="1"/>
  <c r="J467" i="1"/>
  <c r="K467" i="1"/>
  <c r="H468" i="1"/>
  <c r="J468" i="1"/>
  <c r="K468" i="1"/>
  <c r="H469" i="1"/>
  <c r="J469" i="1"/>
  <c r="K469" i="1"/>
  <c r="H470" i="1"/>
  <c r="J470" i="1"/>
  <c r="K470" i="1"/>
  <c r="H471" i="1"/>
  <c r="J471" i="1"/>
  <c r="K471" i="1"/>
  <c r="H472" i="1"/>
  <c r="J472" i="1"/>
  <c r="K472" i="1"/>
  <c r="H473" i="1"/>
  <c r="J473" i="1"/>
  <c r="K473" i="1"/>
  <c r="H474" i="1"/>
  <c r="J474" i="1"/>
  <c r="K474" i="1"/>
  <c r="H475" i="1"/>
  <c r="J475" i="1"/>
  <c r="K475" i="1"/>
  <c r="H476" i="1"/>
  <c r="J476" i="1"/>
  <c r="K476" i="1"/>
  <c r="H477" i="1"/>
  <c r="J477" i="1"/>
  <c r="K477" i="1"/>
  <c r="H478" i="1"/>
  <c r="J478" i="1"/>
  <c r="K478" i="1"/>
  <c r="H479" i="1"/>
  <c r="J479" i="1"/>
  <c r="K479" i="1"/>
  <c r="H480" i="1"/>
  <c r="J480" i="1"/>
  <c r="K480" i="1"/>
  <c r="H481" i="1"/>
  <c r="J481" i="1"/>
  <c r="K481" i="1"/>
  <c r="H482" i="1"/>
  <c r="J482" i="1"/>
  <c r="K482" i="1"/>
  <c r="H483" i="1"/>
  <c r="J483" i="1"/>
  <c r="K483" i="1"/>
  <c r="H484" i="1"/>
  <c r="J484" i="1"/>
  <c r="K484" i="1"/>
  <c r="H485" i="1"/>
  <c r="J485" i="1"/>
  <c r="K485" i="1"/>
  <c r="H486" i="1"/>
  <c r="J486" i="1"/>
  <c r="K486" i="1"/>
  <c r="H487" i="1"/>
  <c r="J487" i="1"/>
  <c r="K487" i="1"/>
  <c r="H488" i="1"/>
  <c r="J488" i="1"/>
  <c r="K488" i="1"/>
  <c r="H489" i="1"/>
  <c r="J489" i="1"/>
  <c r="K489" i="1"/>
  <c r="H490" i="1"/>
  <c r="J490" i="1"/>
  <c r="K490" i="1"/>
  <c r="H491" i="1"/>
  <c r="J491" i="1"/>
  <c r="K491" i="1"/>
  <c r="H492" i="1"/>
  <c r="J492" i="1"/>
  <c r="K492" i="1"/>
  <c r="H493" i="1"/>
  <c r="J493" i="1"/>
  <c r="K493" i="1"/>
  <c r="H494" i="1"/>
  <c r="J494" i="1"/>
  <c r="K494" i="1"/>
  <c r="H495" i="1"/>
  <c r="J495" i="1"/>
  <c r="K495" i="1"/>
  <c r="H496" i="1"/>
  <c r="J496" i="1"/>
  <c r="K496" i="1"/>
  <c r="H497" i="1"/>
  <c r="J497" i="1"/>
  <c r="K497" i="1"/>
  <c r="H498" i="1"/>
  <c r="J498" i="1"/>
  <c r="K498" i="1"/>
  <c r="H499" i="1"/>
  <c r="J499" i="1"/>
  <c r="K499" i="1"/>
  <c r="H500" i="1"/>
  <c r="J500" i="1"/>
  <c r="K500" i="1"/>
  <c r="H501" i="1"/>
  <c r="J501" i="1"/>
  <c r="K501" i="1"/>
  <c r="H502" i="1"/>
  <c r="J502" i="1"/>
  <c r="K502" i="1"/>
  <c r="H503" i="1"/>
  <c r="J503" i="1"/>
  <c r="K503" i="1"/>
  <c r="H504" i="1"/>
  <c r="J504" i="1"/>
  <c r="K504" i="1"/>
  <c r="H505" i="1"/>
  <c r="J505" i="1"/>
  <c r="K505" i="1"/>
  <c r="H506" i="1"/>
  <c r="J506" i="1"/>
  <c r="K506" i="1"/>
  <c r="H507" i="1"/>
  <c r="J507" i="1"/>
  <c r="K507" i="1"/>
  <c r="H508" i="1"/>
  <c r="J508" i="1"/>
  <c r="K508" i="1"/>
  <c r="H509" i="1"/>
  <c r="J509" i="1"/>
  <c r="K509" i="1"/>
  <c r="H510" i="1"/>
  <c r="J510" i="1"/>
  <c r="K510" i="1"/>
  <c r="H511" i="1"/>
  <c r="J511" i="1"/>
  <c r="K511" i="1"/>
  <c r="H512" i="1"/>
  <c r="J512" i="1"/>
  <c r="K512" i="1"/>
  <c r="H513" i="1"/>
  <c r="J513" i="1"/>
  <c r="K513" i="1"/>
  <c r="H514" i="1"/>
  <c r="J514" i="1"/>
  <c r="K514" i="1"/>
  <c r="H515" i="1"/>
  <c r="J515" i="1"/>
  <c r="K515" i="1"/>
  <c r="H516" i="1"/>
  <c r="J516" i="1"/>
  <c r="K516" i="1"/>
  <c r="H517" i="1"/>
  <c r="J517" i="1"/>
  <c r="K517" i="1"/>
  <c r="H518" i="1"/>
  <c r="J518" i="1"/>
  <c r="K518" i="1"/>
  <c r="H519" i="1"/>
  <c r="J519" i="1"/>
  <c r="K519" i="1"/>
  <c r="H520" i="1"/>
  <c r="J520" i="1"/>
  <c r="K520" i="1"/>
  <c r="H521" i="1"/>
  <c r="J521" i="1"/>
  <c r="K521" i="1"/>
  <c r="H522" i="1"/>
  <c r="J522" i="1"/>
  <c r="K522" i="1"/>
  <c r="H523" i="1"/>
  <c r="J523" i="1"/>
  <c r="K523" i="1"/>
  <c r="H524" i="1"/>
  <c r="J524" i="1"/>
  <c r="K524" i="1"/>
  <c r="H525" i="1"/>
  <c r="J525" i="1"/>
  <c r="K525" i="1"/>
  <c r="H526" i="1"/>
  <c r="J526" i="1"/>
  <c r="K526" i="1"/>
  <c r="H527" i="1"/>
  <c r="J527" i="1"/>
  <c r="K527" i="1"/>
  <c r="H528" i="1"/>
  <c r="J528" i="1"/>
  <c r="K528" i="1"/>
  <c r="H529" i="1"/>
  <c r="J529" i="1"/>
  <c r="K529" i="1"/>
  <c r="H530" i="1"/>
  <c r="J530" i="1"/>
  <c r="K530" i="1"/>
  <c r="H531" i="1"/>
  <c r="J531" i="1"/>
  <c r="K531" i="1"/>
  <c r="H532" i="1"/>
  <c r="J532" i="1"/>
  <c r="K532" i="1"/>
  <c r="H533" i="1"/>
  <c r="J533" i="1"/>
  <c r="K533" i="1"/>
  <c r="H534" i="1"/>
  <c r="J534" i="1"/>
  <c r="K534" i="1"/>
  <c r="H535" i="1"/>
  <c r="J535" i="1"/>
  <c r="K535" i="1"/>
  <c r="H536" i="1"/>
  <c r="J536" i="1"/>
  <c r="K536" i="1"/>
  <c r="H537" i="1"/>
  <c r="J537" i="1"/>
  <c r="K537" i="1"/>
  <c r="H538" i="1"/>
  <c r="J538" i="1"/>
  <c r="K538" i="1"/>
  <c r="H539" i="1"/>
  <c r="J539" i="1"/>
  <c r="K539" i="1"/>
  <c r="H540" i="1"/>
  <c r="J540" i="1"/>
  <c r="K540" i="1"/>
  <c r="H541" i="1"/>
  <c r="J541" i="1"/>
  <c r="K541" i="1"/>
  <c r="H542" i="1"/>
  <c r="J542" i="1"/>
  <c r="K542" i="1"/>
  <c r="H543" i="1"/>
  <c r="J543" i="1"/>
  <c r="K543" i="1"/>
  <c r="H544" i="1"/>
  <c r="J544" i="1"/>
  <c r="K544" i="1"/>
  <c r="H545" i="1"/>
  <c r="J545" i="1"/>
  <c r="K545" i="1"/>
  <c r="H546" i="1"/>
  <c r="J546" i="1"/>
  <c r="K546" i="1"/>
  <c r="H547" i="1"/>
  <c r="J547" i="1"/>
  <c r="K547" i="1"/>
  <c r="H548" i="1"/>
  <c r="J548" i="1"/>
  <c r="K548" i="1"/>
  <c r="H549" i="1"/>
  <c r="J549" i="1"/>
  <c r="K549" i="1"/>
  <c r="H550" i="1"/>
  <c r="J550" i="1"/>
  <c r="K550" i="1"/>
  <c r="H551" i="1"/>
  <c r="J551" i="1"/>
  <c r="K551" i="1"/>
  <c r="H552" i="1"/>
  <c r="J552" i="1"/>
  <c r="K552" i="1"/>
  <c r="H553" i="1"/>
  <c r="J553" i="1"/>
  <c r="K553" i="1"/>
  <c r="H554" i="1"/>
  <c r="J554" i="1"/>
  <c r="K554" i="1"/>
  <c r="H555" i="1"/>
  <c r="J555" i="1"/>
  <c r="K555" i="1"/>
  <c r="H556" i="1"/>
  <c r="J556" i="1"/>
  <c r="K556" i="1"/>
  <c r="H557" i="1"/>
  <c r="J557" i="1"/>
  <c r="K557" i="1"/>
  <c r="H558" i="1"/>
  <c r="J558" i="1"/>
  <c r="K558" i="1"/>
  <c r="H559" i="1"/>
  <c r="J559" i="1"/>
  <c r="K559" i="1"/>
  <c r="H560" i="1"/>
  <c r="J560" i="1"/>
  <c r="K560" i="1"/>
  <c r="H561" i="1"/>
  <c r="J561" i="1"/>
  <c r="K561" i="1"/>
  <c r="H562" i="1"/>
  <c r="J562" i="1"/>
  <c r="K562" i="1"/>
  <c r="H563" i="1"/>
  <c r="J563" i="1"/>
  <c r="K563" i="1"/>
  <c r="H564" i="1"/>
  <c r="J564" i="1"/>
  <c r="K564" i="1"/>
  <c r="H565" i="1"/>
  <c r="J565" i="1"/>
  <c r="K565" i="1"/>
  <c r="U5" i="8" l="1"/>
  <c r="R6" i="8" s="1"/>
  <c r="V5" i="8"/>
  <c r="W5" i="8" s="1"/>
  <c r="AK6" i="8"/>
  <c r="P7" i="8"/>
  <c r="AK7" i="8"/>
  <c r="AJ8" i="8"/>
  <c r="AA7" i="8"/>
  <c r="Z8" i="8"/>
  <c r="AA7" i="6"/>
  <c r="AJ7" i="6"/>
  <c r="AK6" i="6"/>
  <c r="K2" i="1"/>
  <c r="J2" i="1"/>
  <c r="M5" i="3"/>
  <c r="C9" i="3"/>
  <c r="L5" i="3"/>
  <c r="N6" i="3"/>
  <c r="N17" i="3"/>
  <c r="E7" i="7" s="1"/>
  <c r="N5" i="3"/>
  <c r="N9" i="3"/>
  <c r="N16" i="3"/>
  <c r="N4" i="3"/>
  <c r="N8" i="3"/>
  <c r="N15" i="3"/>
  <c r="E5" i="7" s="1"/>
  <c r="N19" i="3"/>
  <c r="E9" i="7" s="1"/>
  <c r="N7" i="3"/>
  <c r="N14" i="3"/>
  <c r="N18" i="3"/>
  <c r="E8" i="7" s="1"/>
  <c r="O3" i="3"/>
  <c r="F3" i="3"/>
  <c r="E6" i="3"/>
  <c r="E17" i="3"/>
  <c r="E5" i="3"/>
  <c r="E9" i="3"/>
  <c r="E16" i="3"/>
  <c r="E4" i="3"/>
  <c r="E8" i="3"/>
  <c r="E15" i="3"/>
  <c r="E19" i="3"/>
  <c r="E7" i="3"/>
  <c r="E14" i="3"/>
  <c r="E4" i="5" s="1"/>
  <c r="E18" i="3"/>
  <c r="E8" i="5" s="1"/>
  <c r="M17" i="3"/>
  <c r="C17" i="3"/>
  <c r="M6" i="3"/>
  <c r="C6" i="3"/>
  <c r="D18" i="3"/>
  <c r="L17" i="3"/>
  <c r="D14" i="3"/>
  <c r="D7" i="3"/>
  <c r="L6" i="3"/>
  <c r="M18" i="3"/>
  <c r="C18" i="3"/>
  <c r="M14" i="3"/>
  <c r="D4" i="7" s="1"/>
  <c r="C14" i="3"/>
  <c r="M7" i="3"/>
  <c r="C7" i="3"/>
  <c r="D19" i="3"/>
  <c r="D9" i="5" s="1"/>
  <c r="L18" i="3"/>
  <c r="D15" i="3"/>
  <c r="L14" i="3"/>
  <c r="D8" i="3"/>
  <c r="L7" i="3"/>
  <c r="D4" i="3"/>
  <c r="M19" i="3"/>
  <c r="C19" i="3"/>
  <c r="C9" i="5" s="1"/>
  <c r="M15" i="3"/>
  <c r="C15" i="3"/>
  <c r="M8" i="3"/>
  <c r="C8" i="3"/>
  <c r="M4" i="3"/>
  <c r="C4" i="3"/>
  <c r="L19" i="3"/>
  <c r="D16" i="3"/>
  <c r="D6" i="5" s="1"/>
  <c r="L15" i="3"/>
  <c r="C5" i="7" s="1"/>
  <c r="D9" i="3"/>
  <c r="L8" i="3"/>
  <c r="D5" i="3"/>
  <c r="L4" i="3"/>
  <c r="M16" i="3"/>
  <c r="D6" i="7" s="1"/>
  <c r="C16" i="3"/>
  <c r="C6" i="5" s="1"/>
  <c r="M9" i="3"/>
  <c r="C5" i="3"/>
  <c r="D17" i="3"/>
  <c r="L16" i="3"/>
  <c r="C6" i="7" s="1"/>
  <c r="L9" i="3"/>
  <c r="D6" i="3"/>
  <c r="Q7" i="6"/>
  <c r="T7" i="6" s="1"/>
  <c r="S7" i="6"/>
  <c r="T5" i="6"/>
  <c r="S8" i="6"/>
  <c r="P9" i="6"/>
  <c r="Q8" i="6"/>
  <c r="S6" i="6"/>
  <c r="Z9" i="6"/>
  <c r="Q6" i="6"/>
  <c r="C4" i="7" l="1"/>
  <c r="E6" i="7"/>
  <c r="D8" i="7"/>
  <c r="D5" i="7"/>
  <c r="C8" i="7"/>
  <c r="D7" i="7"/>
  <c r="E4" i="7"/>
  <c r="C9" i="7"/>
  <c r="D9" i="7"/>
  <c r="C7" i="7"/>
  <c r="Q7" i="8"/>
  <c r="P8" i="8"/>
  <c r="T7" i="8"/>
  <c r="S7" i="8"/>
  <c r="AK8" i="8"/>
  <c r="AJ9" i="8"/>
  <c r="AA8" i="8"/>
  <c r="Z9" i="8"/>
  <c r="X6" i="8"/>
  <c r="V6" i="8"/>
  <c r="W6" i="8" s="1"/>
  <c r="U6" i="8"/>
  <c r="R7" i="8" s="1"/>
  <c r="T8" i="6"/>
  <c r="AJ8" i="6"/>
  <c r="AK7" i="6"/>
  <c r="E6" i="5"/>
  <c r="U5" i="6"/>
  <c r="R6" i="6" s="1"/>
  <c r="V5" i="6"/>
  <c r="W5" i="6" s="1"/>
  <c r="E7" i="5"/>
  <c r="C4" i="5"/>
  <c r="D8" i="5"/>
  <c r="E9" i="5"/>
  <c r="T6" i="6"/>
  <c r="E5" i="5"/>
  <c r="F7" i="3"/>
  <c r="F14" i="3"/>
  <c r="F18" i="3"/>
  <c r="G3" i="3"/>
  <c r="F6" i="3"/>
  <c r="F17" i="3"/>
  <c r="F7" i="5" s="1"/>
  <c r="F5" i="3"/>
  <c r="F9" i="3"/>
  <c r="F16" i="3"/>
  <c r="F4" i="3"/>
  <c r="F8" i="3"/>
  <c r="F15" i="3"/>
  <c r="F19" i="3"/>
  <c r="F9" i="5" s="1"/>
  <c r="Z10" i="6"/>
  <c r="AA9" i="6"/>
  <c r="Q9" i="6"/>
  <c r="S9" i="6"/>
  <c r="P10" i="6"/>
  <c r="T9" i="6"/>
  <c r="C8" i="5"/>
  <c r="P3" i="3"/>
  <c r="O6" i="3"/>
  <c r="O17" i="3"/>
  <c r="O5" i="3"/>
  <c r="O9" i="3"/>
  <c r="O16" i="3"/>
  <c r="O4" i="3"/>
  <c r="O8" i="3"/>
  <c r="O15" i="3"/>
  <c r="O19" i="3"/>
  <c r="F9" i="7" s="1"/>
  <c r="O7" i="3"/>
  <c r="O14" i="3"/>
  <c r="F4" i="7" s="1"/>
  <c r="O18" i="3"/>
  <c r="F8" i="7" s="1"/>
  <c r="D7" i="5"/>
  <c r="C5" i="5"/>
  <c r="D5" i="5"/>
  <c r="C7" i="5"/>
  <c r="D4" i="5"/>
  <c r="F7" i="7" l="1"/>
  <c r="F5" i="7"/>
  <c r="F6" i="7"/>
  <c r="X7" i="8"/>
  <c r="V7" i="8"/>
  <c r="W7" i="8" s="1"/>
  <c r="U7" i="8"/>
  <c r="S8" i="8"/>
  <c r="R8" i="8"/>
  <c r="Q8" i="8"/>
  <c r="T8" i="8"/>
  <c r="U8" i="8" s="1"/>
  <c r="P9" i="8"/>
  <c r="AK9" i="8"/>
  <c r="AJ10" i="8"/>
  <c r="Z10" i="8"/>
  <c r="AA9" i="8"/>
  <c r="AJ9" i="6"/>
  <c r="AK8" i="6"/>
  <c r="F5" i="5"/>
  <c r="F6" i="5"/>
  <c r="P7" i="3"/>
  <c r="P14" i="3"/>
  <c r="P18" i="3"/>
  <c r="Q3" i="3"/>
  <c r="P6" i="3"/>
  <c r="P17" i="3"/>
  <c r="G7" i="7" s="1"/>
  <c r="P5" i="3"/>
  <c r="P9" i="3"/>
  <c r="P16" i="3"/>
  <c r="G6" i="7" s="1"/>
  <c r="P4" i="3"/>
  <c r="P8" i="3"/>
  <c r="P15" i="3"/>
  <c r="P19" i="3"/>
  <c r="G9" i="7" s="1"/>
  <c r="G7" i="3"/>
  <c r="G14" i="3"/>
  <c r="G18" i="3"/>
  <c r="H3" i="3"/>
  <c r="G6" i="3"/>
  <c r="G17" i="3"/>
  <c r="G5" i="3"/>
  <c r="G9" i="3"/>
  <c r="G16" i="3"/>
  <c r="G6" i="5" s="1"/>
  <c r="G4" i="3"/>
  <c r="G8" i="3"/>
  <c r="G15" i="3"/>
  <c r="G19" i="3"/>
  <c r="F8" i="5"/>
  <c r="F4" i="5"/>
  <c r="Q10" i="6"/>
  <c r="T10" i="6" s="1"/>
  <c r="S10" i="6"/>
  <c r="P11" i="6"/>
  <c r="AA10" i="6"/>
  <c r="Z11" i="6"/>
  <c r="V6" i="6"/>
  <c r="W6" i="6" s="1"/>
  <c r="X6" i="6"/>
  <c r="U6" i="6"/>
  <c r="R7" i="6" s="1"/>
  <c r="G5" i="7" l="1"/>
  <c r="G4" i="7"/>
  <c r="G8" i="7"/>
  <c r="AJ11" i="8"/>
  <c r="AK10" i="8"/>
  <c r="Z11" i="8"/>
  <c r="AA10" i="8"/>
  <c r="X8" i="8"/>
  <c r="V8" i="8"/>
  <c r="W8" i="8" s="1"/>
  <c r="T9" i="8"/>
  <c r="U9" i="8" s="1"/>
  <c r="S9" i="8"/>
  <c r="R9" i="8"/>
  <c r="P10" i="8"/>
  <c r="Q9" i="8"/>
  <c r="AJ10" i="6"/>
  <c r="AK9" i="6"/>
  <c r="G9" i="5"/>
  <c r="G5" i="5"/>
  <c r="Q7" i="3"/>
  <c r="Q14" i="3"/>
  <c r="Q18" i="3"/>
  <c r="H8" i="7" s="1"/>
  <c r="R3" i="3"/>
  <c r="Q6" i="3"/>
  <c r="Q17" i="3"/>
  <c r="H7" i="7" s="1"/>
  <c r="Q5" i="3"/>
  <c r="Q9" i="3"/>
  <c r="Q16" i="3"/>
  <c r="H6" i="7" s="1"/>
  <c r="Q4" i="3"/>
  <c r="Q8" i="3"/>
  <c r="Q15" i="3"/>
  <c r="H5" i="7" s="1"/>
  <c r="Q19" i="3"/>
  <c r="Q11" i="6"/>
  <c r="P12" i="6"/>
  <c r="S11" i="6"/>
  <c r="Z12" i="6"/>
  <c r="AA11" i="6"/>
  <c r="G7" i="5"/>
  <c r="H4" i="3"/>
  <c r="H8" i="3"/>
  <c r="H15" i="3"/>
  <c r="H19" i="3"/>
  <c r="H7" i="3"/>
  <c r="H14" i="3"/>
  <c r="H4" i="5" s="1"/>
  <c r="H18" i="3"/>
  <c r="I3" i="3"/>
  <c r="H6" i="3"/>
  <c r="H17" i="3"/>
  <c r="H5" i="3"/>
  <c r="H9" i="3"/>
  <c r="H16" i="3"/>
  <c r="G8" i="5"/>
  <c r="X7" i="6"/>
  <c r="V7" i="6"/>
  <c r="W7" i="6" s="1"/>
  <c r="U7" i="6"/>
  <c r="R8" i="6" s="1"/>
  <c r="G4" i="5"/>
  <c r="H9" i="7" l="1"/>
  <c r="H4" i="7"/>
  <c r="J4" i="7" s="1"/>
  <c r="M4" i="7" s="1"/>
  <c r="AJ12" i="8"/>
  <c r="AK11" i="8"/>
  <c r="P11" i="8"/>
  <c r="S10" i="8"/>
  <c r="R10" i="8"/>
  <c r="Q10" i="8"/>
  <c r="T10" i="8" s="1"/>
  <c r="V9" i="8"/>
  <c r="W9" i="8" s="1"/>
  <c r="X9" i="8"/>
  <c r="Z12" i="8"/>
  <c r="AA11" i="8"/>
  <c r="T11" i="6"/>
  <c r="AJ11" i="6"/>
  <c r="AK10" i="6"/>
  <c r="H8" i="5"/>
  <c r="H6" i="5"/>
  <c r="Q12" i="6"/>
  <c r="S12" i="6"/>
  <c r="T12" i="6"/>
  <c r="P13" i="6"/>
  <c r="H9" i="5"/>
  <c r="H5" i="5"/>
  <c r="H7" i="5"/>
  <c r="V8" i="6"/>
  <c r="W8" i="6" s="1"/>
  <c r="X8" i="6"/>
  <c r="U8" i="6"/>
  <c r="R9" i="6" s="1"/>
  <c r="AA12" i="6"/>
  <c r="Z13" i="6"/>
  <c r="I4" i="3"/>
  <c r="I8" i="3"/>
  <c r="I15" i="3"/>
  <c r="I19" i="3"/>
  <c r="I7" i="3"/>
  <c r="I14" i="3"/>
  <c r="I18" i="3"/>
  <c r="I8" i="5" s="1"/>
  <c r="M8" i="5" s="1"/>
  <c r="C8" i="9" s="1"/>
  <c r="I6" i="3"/>
  <c r="I17" i="3"/>
  <c r="I5" i="3"/>
  <c r="I9" i="3"/>
  <c r="I16" i="3"/>
  <c r="R4" i="3"/>
  <c r="R8" i="3"/>
  <c r="R15" i="3"/>
  <c r="I5" i="7" s="1"/>
  <c r="J5" i="7" s="1"/>
  <c r="M5" i="7" s="1"/>
  <c r="D5" i="9" s="1"/>
  <c r="R19" i="3"/>
  <c r="R7" i="3"/>
  <c r="R14" i="3"/>
  <c r="I4" i="7" s="1"/>
  <c r="R18" i="3"/>
  <c r="R6" i="3"/>
  <c r="R17" i="3"/>
  <c r="I7" i="7" s="1"/>
  <c r="J7" i="7" s="1"/>
  <c r="M7" i="7" s="1"/>
  <c r="D7" i="9" s="1"/>
  <c r="R5" i="3"/>
  <c r="R9" i="3"/>
  <c r="R16" i="3"/>
  <c r="I6" i="7" s="1"/>
  <c r="J6" i="7" s="1"/>
  <c r="M6" i="7" s="1"/>
  <c r="D6" i="9" s="1"/>
  <c r="D4" i="9" l="1"/>
  <c r="I8" i="7"/>
  <c r="J8" i="7" s="1"/>
  <c r="M8" i="7" s="1"/>
  <c r="D8" i="9" s="1"/>
  <c r="I9" i="7"/>
  <c r="J9" i="7" s="1"/>
  <c r="M9" i="7" s="1"/>
  <c r="AA12" i="8"/>
  <c r="Z13" i="8"/>
  <c r="Q11" i="8"/>
  <c r="T11" i="8" s="1"/>
  <c r="P12" i="8"/>
  <c r="S11" i="8"/>
  <c r="V10" i="8"/>
  <c r="W10" i="8" s="1"/>
  <c r="X10" i="8"/>
  <c r="U10" i="8"/>
  <c r="R11" i="8" s="1"/>
  <c r="AK12" i="8"/>
  <c r="AJ13" i="8"/>
  <c r="AJ12" i="6"/>
  <c r="AK11" i="6"/>
  <c r="L10" i="3"/>
  <c r="I4" i="5"/>
  <c r="M4" i="5" s="1"/>
  <c r="C4" i="9" s="1"/>
  <c r="L20" i="3"/>
  <c r="Z14" i="6"/>
  <c r="AA13" i="6"/>
  <c r="I6" i="5"/>
  <c r="M6" i="5" s="1"/>
  <c r="C6" i="9" s="1"/>
  <c r="I9" i="5"/>
  <c r="M9" i="5" s="1"/>
  <c r="C9" i="9" s="1"/>
  <c r="C20" i="3"/>
  <c r="C10" i="3"/>
  <c r="I5" i="5"/>
  <c r="M5" i="5" s="1"/>
  <c r="C5" i="9" s="1"/>
  <c r="I7" i="5"/>
  <c r="M7" i="5" s="1"/>
  <c r="C7" i="9" s="1"/>
  <c r="V9" i="6"/>
  <c r="W9" i="6" s="1"/>
  <c r="X9" i="6"/>
  <c r="U9" i="6"/>
  <c r="R10" i="6" s="1"/>
  <c r="Q13" i="6"/>
  <c r="T13" i="6"/>
  <c r="P14" i="6"/>
  <c r="S13" i="6"/>
  <c r="D9" i="9" l="1"/>
  <c r="M10" i="7"/>
  <c r="X11" i="8"/>
  <c r="V11" i="8"/>
  <c r="W11" i="8" s="1"/>
  <c r="U11" i="8"/>
  <c r="AK13" i="8"/>
  <c r="AJ14" i="8"/>
  <c r="Z14" i="8"/>
  <c r="AA13" i="8"/>
  <c r="T12" i="8"/>
  <c r="S12" i="8"/>
  <c r="R12" i="8"/>
  <c r="Q12" i="8"/>
  <c r="P13" i="8"/>
  <c r="AJ13" i="6"/>
  <c r="AK12" i="6"/>
  <c r="M10" i="5"/>
  <c r="Q14" i="6"/>
  <c r="T14" i="6" s="1"/>
  <c r="S14" i="6"/>
  <c r="P15" i="6"/>
  <c r="AA14" i="6"/>
  <c r="Z15" i="6"/>
  <c r="V10" i="6"/>
  <c r="W10" i="6" s="1"/>
  <c r="X10" i="6"/>
  <c r="U10" i="6"/>
  <c r="R11" i="6" s="1"/>
  <c r="D10" i="9" l="1"/>
  <c r="M4" i="8"/>
  <c r="M4" i="6"/>
  <c r="N4" i="6" s="1"/>
  <c r="C10" i="9"/>
  <c r="AJ15" i="8"/>
  <c r="AK14" i="8"/>
  <c r="X12" i="8"/>
  <c r="V12" i="8"/>
  <c r="W12" i="8" s="1"/>
  <c r="Z15" i="8"/>
  <c r="AC14" i="8"/>
  <c r="AM14" i="8" s="1"/>
  <c r="AA14" i="8"/>
  <c r="AD14" i="8" s="1"/>
  <c r="U12" i="8"/>
  <c r="R13" i="8" s="1"/>
  <c r="P14" i="8"/>
  <c r="T13" i="8"/>
  <c r="S13" i="8"/>
  <c r="Q13" i="8"/>
  <c r="AC5" i="6"/>
  <c r="AC10" i="6"/>
  <c r="AC12" i="6"/>
  <c r="AC11" i="6"/>
  <c r="AC13" i="6"/>
  <c r="AC14" i="6"/>
  <c r="AC9" i="6"/>
  <c r="AC8" i="6"/>
  <c r="AC6" i="6"/>
  <c r="AJ14" i="6"/>
  <c r="AK13" i="6"/>
  <c r="AC7" i="6"/>
  <c r="Z16" i="6"/>
  <c r="AA15" i="6"/>
  <c r="AD15" i="6" s="1"/>
  <c r="AC15" i="6"/>
  <c r="AM15" i="6" s="1"/>
  <c r="V11" i="6"/>
  <c r="W11" i="6" s="1"/>
  <c r="X11" i="6"/>
  <c r="U11" i="6"/>
  <c r="R12" i="6" s="1"/>
  <c r="Q15" i="6"/>
  <c r="P16" i="6"/>
  <c r="S15" i="6"/>
  <c r="T15" i="6" s="1"/>
  <c r="N4" i="8" l="1"/>
  <c r="G4" i="10" s="1"/>
  <c r="F4" i="10"/>
  <c r="AC8" i="8"/>
  <c r="AC9" i="8"/>
  <c r="AC5" i="8"/>
  <c r="AC7" i="8"/>
  <c r="AC6" i="8"/>
  <c r="AC10" i="8"/>
  <c r="AC11" i="8"/>
  <c r="AC12" i="8"/>
  <c r="AC13" i="8"/>
  <c r="AD13" i="6"/>
  <c r="AM13" i="6"/>
  <c r="AD7" i="6"/>
  <c r="AM7" i="6"/>
  <c r="AN7" i="6" s="1"/>
  <c r="AN13" i="6"/>
  <c r="AD11" i="6"/>
  <c r="AM11" i="6"/>
  <c r="AN11" i="6" s="1"/>
  <c r="AD12" i="6"/>
  <c r="AM12" i="6"/>
  <c r="AN12" i="6" s="1"/>
  <c r="AD6" i="6"/>
  <c r="AM6" i="6"/>
  <c r="AN6" i="6" s="1"/>
  <c r="AD10" i="6"/>
  <c r="AM10" i="6"/>
  <c r="AN10" i="6" s="1"/>
  <c r="AD5" i="6"/>
  <c r="AM5" i="6"/>
  <c r="AN5" i="6" s="1"/>
  <c r="AO5" i="6" s="1"/>
  <c r="AL6" i="6" s="1"/>
  <c r="AD8" i="6"/>
  <c r="AM8" i="6"/>
  <c r="AN8" i="6" s="1"/>
  <c r="AD9" i="6"/>
  <c r="AM9" i="6"/>
  <c r="AN9" i="6" s="1"/>
  <c r="AD14" i="6"/>
  <c r="AM14" i="6"/>
  <c r="AN14" i="8"/>
  <c r="V13" i="8"/>
  <c r="W13" i="8" s="1"/>
  <c r="X13" i="8"/>
  <c r="U13" i="8"/>
  <c r="AC15" i="8"/>
  <c r="AM15" i="8" s="1"/>
  <c r="AA15" i="8"/>
  <c r="Z16" i="8"/>
  <c r="Q14" i="8"/>
  <c r="P15" i="8"/>
  <c r="T14" i="8"/>
  <c r="U14" i="8" s="1"/>
  <c r="S14" i="8"/>
  <c r="R14" i="8"/>
  <c r="AK15" i="8"/>
  <c r="AJ16" i="8"/>
  <c r="AJ15" i="6"/>
  <c r="AK14" i="6"/>
  <c r="V12" i="6"/>
  <c r="W12" i="6" s="1"/>
  <c r="X12" i="6"/>
  <c r="U12" i="6"/>
  <c r="R13" i="6" s="1"/>
  <c r="Q16" i="6"/>
  <c r="T16" i="6" s="1"/>
  <c r="S16" i="6"/>
  <c r="P17" i="6"/>
  <c r="AA16" i="6"/>
  <c r="AD16" i="6" s="1"/>
  <c r="AC16" i="6"/>
  <c r="AM16" i="6" s="1"/>
  <c r="Z17" i="6"/>
  <c r="AM10" i="8" l="1"/>
  <c r="AN10" i="8" s="1"/>
  <c r="AD10" i="8"/>
  <c r="AM9" i="8"/>
  <c r="AN9" i="8" s="1"/>
  <c r="AD9" i="8"/>
  <c r="AM6" i="8"/>
  <c r="AN6" i="8" s="1"/>
  <c r="AD6" i="8"/>
  <c r="AM13" i="8"/>
  <c r="AN13" i="8" s="1"/>
  <c r="AD13" i="8"/>
  <c r="AM8" i="8"/>
  <c r="AN8" i="8" s="1"/>
  <c r="AD8" i="8"/>
  <c r="AD7" i="8"/>
  <c r="AM7" i="8"/>
  <c r="AN7" i="8" s="1"/>
  <c r="AM5" i="8"/>
  <c r="AN5" i="8" s="1"/>
  <c r="AD5" i="8"/>
  <c r="AM12" i="8"/>
  <c r="AN12" i="8" s="1"/>
  <c r="AD12" i="8"/>
  <c r="AM11" i="8"/>
  <c r="AN11" i="8" s="1"/>
  <c r="AD11" i="8"/>
  <c r="AF5" i="6"/>
  <c r="AG5" i="6" s="1"/>
  <c r="AE5" i="6"/>
  <c r="AB6" i="6" s="1"/>
  <c r="AP5" i="6"/>
  <c r="AQ5" i="6" s="1"/>
  <c r="AN15" i="8"/>
  <c r="AD15" i="8"/>
  <c r="S15" i="8"/>
  <c r="R15" i="8"/>
  <c r="Q15" i="8"/>
  <c r="T15" i="8" s="1"/>
  <c r="P16" i="8"/>
  <c r="AJ17" i="8"/>
  <c r="AK16" i="8"/>
  <c r="Z17" i="8"/>
  <c r="AC16" i="8"/>
  <c r="AM16" i="8" s="1"/>
  <c r="AA16" i="8"/>
  <c r="X14" i="8"/>
  <c r="V14" i="8"/>
  <c r="W14" i="8" s="1"/>
  <c r="AN14" i="6"/>
  <c r="AO6" i="6"/>
  <c r="AL7" i="6" s="1"/>
  <c r="AR6" i="6"/>
  <c r="AP6" i="6"/>
  <c r="AQ6" i="6" s="1"/>
  <c r="AJ16" i="6"/>
  <c r="AK15" i="6"/>
  <c r="AN15" i="6" s="1"/>
  <c r="V13" i="6"/>
  <c r="W13" i="6" s="1"/>
  <c r="X13" i="6"/>
  <c r="U13" i="6"/>
  <c r="R14" i="6" s="1"/>
  <c r="Z18" i="6"/>
  <c r="AA17" i="6"/>
  <c r="AD17" i="6" s="1"/>
  <c r="AC17" i="6"/>
  <c r="AM17" i="6" s="1"/>
  <c r="Q17" i="6"/>
  <c r="T17" i="6" s="1"/>
  <c r="P18" i="6"/>
  <c r="S17" i="6"/>
  <c r="AF5" i="8" l="1"/>
  <c r="AG5" i="8" s="1"/>
  <c r="AE5" i="8"/>
  <c r="AB6" i="8" s="1"/>
  <c r="AP5" i="8"/>
  <c r="AQ5" i="8" s="1"/>
  <c r="AO5" i="8"/>
  <c r="AL6" i="8" s="1"/>
  <c r="AH6" i="6"/>
  <c r="AE6" i="6"/>
  <c r="AB7" i="6" s="1"/>
  <c r="AF6" i="6"/>
  <c r="AG6" i="6" s="1"/>
  <c r="AN16" i="8"/>
  <c r="AD16" i="8"/>
  <c r="X15" i="8"/>
  <c r="V15" i="8"/>
  <c r="W15" i="8" s="1"/>
  <c r="AA17" i="8"/>
  <c r="Z18" i="8"/>
  <c r="AD17" i="8"/>
  <c r="AC17" i="8"/>
  <c r="AM17" i="8" s="1"/>
  <c r="AJ18" i="8"/>
  <c r="AK17" i="8"/>
  <c r="U15" i="8"/>
  <c r="P17" i="8"/>
  <c r="T16" i="8"/>
  <c r="S16" i="8"/>
  <c r="R16" i="8"/>
  <c r="Q16" i="8"/>
  <c r="AR7" i="6"/>
  <c r="AO7" i="6"/>
  <c r="AL8" i="6" s="1"/>
  <c r="AP7" i="6"/>
  <c r="AQ7" i="6" s="1"/>
  <c r="AJ17" i="6"/>
  <c r="AK16" i="6"/>
  <c r="V14" i="6"/>
  <c r="W14" i="6" s="1"/>
  <c r="X14" i="6"/>
  <c r="U14" i="6"/>
  <c r="R15" i="6" s="1"/>
  <c r="Q18" i="6"/>
  <c r="T18" i="6" s="1"/>
  <c r="S18" i="6"/>
  <c r="P19" i="6"/>
  <c r="AA18" i="6"/>
  <c r="AD18" i="6" s="1"/>
  <c r="AC18" i="6"/>
  <c r="AM18" i="6" s="1"/>
  <c r="Z19" i="6"/>
  <c r="AP6" i="8" l="1"/>
  <c r="AQ6" i="8" s="1"/>
  <c r="AO6" i="8"/>
  <c r="AL7" i="8" s="1"/>
  <c r="AR6" i="8"/>
  <c r="AF6" i="8"/>
  <c r="AG6" i="8" s="1"/>
  <c r="AE6" i="8"/>
  <c r="AB7" i="8" s="1"/>
  <c r="AH6" i="8"/>
  <c r="AF7" i="6"/>
  <c r="AG7" i="6" s="1"/>
  <c r="AE7" i="6"/>
  <c r="AB8" i="6" s="1"/>
  <c r="AH7" i="6"/>
  <c r="AN17" i="8"/>
  <c r="V16" i="8"/>
  <c r="W16" i="8" s="1"/>
  <c r="X16" i="8"/>
  <c r="Q17" i="8"/>
  <c r="P18" i="8"/>
  <c r="T17" i="8"/>
  <c r="S17" i="8"/>
  <c r="AC18" i="8"/>
  <c r="AM18" i="8" s="1"/>
  <c r="AA18" i="8"/>
  <c r="Z19" i="8"/>
  <c r="AK18" i="8"/>
  <c r="AJ19" i="8"/>
  <c r="AN18" i="8"/>
  <c r="U16" i="8"/>
  <c r="R17" i="8" s="1"/>
  <c r="AP8" i="6"/>
  <c r="AQ8" i="6" s="1"/>
  <c r="AR8" i="6"/>
  <c r="AO8" i="6"/>
  <c r="AL9" i="6" s="1"/>
  <c r="AN16" i="6"/>
  <c r="AJ18" i="6"/>
  <c r="AK17" i="6"/>
  <c r="AN17" i="6" s="1"/>
  <c r="V15" i="6"/>
  <c r="W15" i="6" s="1"/>
  <c r="X15" i="6"/>
  <c r="U15" i="6"/>
  <c r="R16" i="6" s="1"/>
  <c r="Q19" i="6"/>
  <c r="T19" i="6"/>
  <c r="P20" i="6"/>
  <c r="S19" i="6"/>
  <c r="Z20" i="6"/>
  <c r="AA19" i="6"/>
  <c r="AC19" i="6"/>
  <c r="AM19" i="6" s="1"/>
  <c r="AF7" i="8" l="1"/>
  <c r="AG7" i="8" s="1"/>
  <c r="AH7" i="8"/>
  <c r="AE7" i="8"/>
  <c r="AB8" i="8" s="1"/>
  <c r="AO7" i="8"/>
  <c r="AL8" i="8" s="1"/>
  <c r="AP7" i="8"/>
  <c r="AQ7" i="8" s="1"/>
  <c r="AR7" i="8"/>
  <c r="AE8" i="6"/>
  <c r="AB9" i="6" s="1"/>
  <c r="AH8" i="6"/>
  <c r="AF8" i="6"/>
  <c r="AG8" i="6" s="1"/>
  <c r="AD18" i="8"/>
  <c r="X17" i="8"/>
  <c r="V17" i="8"/>
  <c r="W17" i="8" s="1"/>
  <c r="U17" i="8"/>
  <c r="P19" i="8"/>
  <c r="T18" i="8"/>
  <c r="S18" i="8"/>
  <c r="R18" i="8"/>
  <c r="Q18" i="8"/>
  <c r="Z20" i="8"/>
  <c r="AC19" i="8"/>
  <c r="AM19" i="8" s="1"/>
  <c r="AA19" i="8"/>
  <c r="AD19" i="8" s="1"/>
  <c r="AJ20" i="8"/>
  <c r="AK19" i="8"/>
  <c r="AP9" i="6"/>
  <c r="AQ9" i="6" s="1"/>
  <c r="AR9" i="6"/>
  <c r="AO9" i="6"/>
  <c r="AL10" i="6" s="1"/>
  <c r="AJ19" i="6"/>
  <c r="AK18" i="6"/>
  <c r="AN18" i="6" s="1"/>
  <c r="AD19" i="6"/>
  <c r="V16" i="6"/>
  <c r="W16" i="6" s="1"/>
  <c r="X16" i="6"/>
  <c r="U16" i="6"/>
  <c r="R17" i="6" s="1"/>
  <c r="AA20" i="6"/>
  <c r="AC20" i="6"/>
  <c r="AM20" i="6" s="1"/>
  <c r="AD20" i="6"/>
  <c r="Z21" i="6"/>
  <c r="Q20" i="6"/>
  <c r="T20" i="6" s="1"/>
  <c r="S20" i="6"/>
  <c r="P21" i="6"/>
  <c r="AO8" i="8" l="1"/>
  <c r="AL9" i="8" s="1"/>
  <c r="AR8" i="8"/>
  <c r="AP8" i="8"/>
  <c r="AQ8" i="8" s="1"/>
  <c r="AE8" i="8"/>
  <c r="AB9" i="8" s="1"/>
  <c r="AF8" i="8"/>
  <c r="AG8" i="8" s="1"/>
  <c r="AH8" i="8"/>
  <c r="AE9" i="6"/>
  <c r="AB10" i="6" s="1"/>
  <c r="AH9" i="6"/>
  <c r="AF9" i="6"/>
  <c r="AG9" i="6" s="1"/>
  <c r="AN19" i="8"/>
  <c r="X18" i="8"/>
  <c r="V18" i="8"/>
  <c r="W18" i="8" s="1"/>
  <c r="U18" i="8"/>
  <c r="R19" i="8" s="1"/>
  <c r="P20" i="8"/>
  <c r="S19" i="8"/>
  <c r="Q19" i="8"/>
  <c r="T19" i="8" s="1"/>
  <c r="AK20" i="8"/>
  <c r="AJ21" i="8"/>
  <c r="AA20" i="8"/>
  <c r="Z21" i="8"/>
  <c r="AD20" i="8"/>
  <c r="AC20" i="8"/>
  <c r="AM20" i="8" s="1"/>
  <c r="AN20" i="8" s="1"/>
  <c r="AR10" i="6"/>
  <c r="AP10" i="6"/>
  <c r="AQ10" i="6" s="1"/>
  <c r="AO10" i="6"/>
  <c r="AL11" i="6" s="1"/>
  <c r="AJ20" i="6"/>
  <c r="AK19" i="6"/>
  <c r="AN19" i="6"/>
  <c r="Q21" i="6"/>
  <c r="T21" i="6"/>
  <c r="P22" i="6"/>
  <c r="S21" i="6"/>
  <c r="V17" i="6"/>
  <c r="W17" i="6" s="1"/>
  <c r="X17" i="6"/>
  <c r="U17" i="6"/>
  <c r="R18" i="6" s="1"/>
  <c r="Z22" i="6"/>
  <c r="AA21" i="6"/>
  <c r="AD21" i="6" s="1"/>
  <c r="AC21" i="6"/>
  <c r="AM21" i="6" s="1"/>
  <c r="AF9" i="8" l="1"/>
  <c r="AG9" i="8" s="1"/>
  <c r="AH9" i="8"/>
  <c r="AE9" i="8"/>
  <c r="AB10" i="8" s="1"/>
  <c r="AP9" i="8"/>
  <c r="AQ9" i="8" s="1"/>
  <c r="AR9" i="8"/>
  <c r="AO9" i="8"/>
  <c r="AL10" i="8" s="1"/>
  <c r="AH10" i="6"/>
  <c r="AE10" i="6"/>
  <c r="AB11" i="6" s="1"/>
  <c r="AF10" i="6"/>
  <c r="AG10" i="6" s="1"/>
  <c r="X19" i="8"/>
  <c r="V19" i="8"/>
  <c r="W19" i="8" s="1"/>
  <c r="U19" i="8"/>
  <c r="R20" i="8" s="1"/>
  <c r="S20" i="8"/>
  <c r="Q20" i="8"/>
  <c r="T20" i="8" s="1"/>
  <c r="P21" i="8"/>
  <c r="AK21" i="8"/>
  <c r="AJ22" i="8"/>
  <c r="Z22" i="8"/>
  <c r="AC21" i="8"/>
  <c r="AM21" i="8" s="1"/>
  <c r="AA21" i="8"/>
  <c r="AR11" i="6"/>
  <c r="AP11" i="6"/>
  <c r="AQ11" i="6" s="1"/>
  <c r="AO11" i="6"/>
  <c r="AL12" i="6" s="1"/>
  <c r="AN20" i="6"/>
  <c r="AJ21" i="6"/>
  <c r="AK20" i="6"/>
  <c r="Q22" i="6"/>
  <c r="T22" i="6" s="1"/>
  <c r="S22" i="6"/>
  <c r="P23" i="6"/>
  <c r="AA22" i="6"/>
  <c r="AD22" i="6" s="1"/>
  <c r="AC22" i="6"/>
  <c r="AM22" i="6" s="1"/>
  <c r="Z23" i="6"/>
  <c r="V18" i="6"/>
  <c r="W18" i="6" s="1"/>
  <c r="X18" i="6"/>
  <c r="U18" i="6"/>
  <c r="R19" i="6" s="1"/>
  <c r="AO10" i="8" l="1"/>
  <c r="AL11" i="8" s="1"/>
  <c r="AR10" i="8"/>
  <c r="AP10" i="8"/>
  <c r="AQ10" i="8" s="1"/>
  <c r="AH10" i="8"/>
  <c r="AE10" i="8"/>
  <c r="AB11" i="8" s="1"/>
  <c r="AF10" i="8"/>
  <c r="AG10" i="8" s="1"/>
  <c r="AE11" i="6"/>
  <c r="AB12" i="6" s="1"/>
  <c r="AH11" i="6"/>
  <c r="AF11" i="6"/>
  <c r="AG11" i="6" s="1"/>
  <c r="AD21" i="8"/>
  <c r="AN21" i="8"/>
  <c r="X20" i="8"/>
  <c r="V20" i="8"/>
  <c r="W20" i="8" s="1"/>
  <c r="U20" i="8"/>
  <c r="AJ23" i="8"/>
  <c r="AK22" i="8"/>
  <c r="Z23" i="8"/>
  <c r="AC22" i="8"/>
  <c r="AM22" i="8" s="1"/>
  <c r="AA22" i="8"/>
  <c r="P22" i="8"/>
  <c r="S21" i="8"/>
  <c r="R21" i="8"/>
  <c r="Q21" i="8"/>
  <c r="T21" i="8" s="1"/>
  <c r="AO12" i="6"/>
  <c r="AL13" i="6" s="1"/>
  <c r="AP12" i="6"/>
  <c r="AQ12" i="6" s="1"/>
  <c r="AR12" i="6"/>
  <c r="AN21" i="6"/>
  <c r="AJ22" i="6"/>
  <c r="AK21" i="6"/>
  <c r="Q23" i="6"/>
  <c r="T23" i="6"/>
  <c r="P24" i="6"/>
  <c r="S23" i="6"/>
  <c r="V19" i="6"/>
  <c r="W19" i="6" s="1"/>
  <c r="X19" i="6"/>
  <c r="U19" i="6"/>
  <c r="R20" i="6" s="1"/>
  <c r="Z24" i="6"/>
  <c r="AA23" i="6"/>
  <c r="AC23" i="6"/>
  <c r="AM23" i="6" s="1"/>
  <c r="AH11" i="8" l="1"/>
  <c r="AE11" i="8"/>
  <c r="AB12" i="8" s="1"/>
  <c r="AF11" i="8"/>
  <c r="AG11" i="8" s="1"/>
  <c r="AD22" i="8"/>
  <c r="AO11" i="8"/>
  <c r="AL12" i="8" s="1"/>
  <c r="AP11" i="8"/>
  <c r="AQ11" i="8" s="1"/>
  <c r="AR11" i="8"/>
  <c r="AH12" i="6"/>
  <c r="AE12" i="6"/>
  <c r="AB13" i="6" s="1"/>
  <c r="AF12" i="6"/>
  <c r="AG12" i="6" s="1"/>
  <c r="AN22" i="8"/>
  <c r="V21" i="8"/>
  <c r="W21" i="8" s="1"/>
  <c r="X21" i="8"/>
  <c r="AK23" i="8"/>
  <c r="AN23" i="8" s="1"/>
  <c r="AJ24" i="8"/>
  <c r="AC23" i="8"/>
  <c r="AM23" i="8" s="1"/>
  <c r="AA23" i="8"/>
  <c r="Z24" i="8"/>
  <c r="U21" i="8"/>
  <c r="Q22" i="8"/>
  <c r="P23" i="8"/>
  <c r="T22" i="8"/>
  <c r="U22" i="8" s="1"/>
  <c r="S22" i="8"/>
  <c r="R22" i="8"/>
  <c r="AR13" i="6"/>
  <c r="AO13" i="6"/>
  <c r="AL14" i="6" s="1"/>
  <c r="AP13" i="6"/>
  <c r="AQ13" i="6" s="1"/>
  <c r="AJ23" i="6"/>
  <c r="AK22" i="6"/>
  <c r="AN22" i="6" s="1"/>
  <c r="AD23" i="6"/>
  <c r="Q24" i="6"/>
  <c r="T24" i="6" s="1"/>
  <c r="S24" i="6"/>
  <c r="P25" i="6"/>
  <c r="AA24" i="6"/>
  <c r="AD24" i="6" s="1"/>
  <c r="AC24" i="6"/>
  <c r="AM24" i="6" s="1"/>
  <c r="Z25" i="6"/>
  <c r="V20" i="6"/>
  <c r="W20" i="6" s="1"/>
  <c r="X20" i="6"/>
  <c r="U20" i="6"/>
  <c r="R21" i="6" s="1"/>
  <c r="AR12" i="8" l="1"/>
  <c r="AO12" i="8"/>
  <c r="AL13" i="8" s="1"/>
  <c r="AP12" i="8"/>
  <c r="AQ12" i="8" s="1"/>
  <c r="AF12" i="8"/>
  <c r="AG12" i="8" s="1"/>
  <c r="AH12" i="8"/>
  <c r="AE12" i="8"/>
  <c r="AB13" i="8" s="1"/>
  <c r="AD23" i="8"/>
  <c r="AH13" i="6"/>
  <c r="AE13" i="6"/>
  <c r="AB14" i="6" s="1"/>
  <c r="AF13" i="6"/>
  <c r="AG13" i="6" s="1"/>
  <c r="T23" i="8"/>
  <c r="S23" i="8"/>
  <c r="R23" i="8"/>
  <c r="U23" i="8" s="1"/>
  <c r="Q23" i="8"/>
  <c r="P24" i="8"/>
  <c r="AJ25" i="8"/>
  <c r="AK24" i="8"/>
  <c r="Z25" i="8"/>
  <c r="AC24" i="8"/>
  <c r="AM24" i="8" s="1"/>
  <c r="AN24" i="8" s="1"/>
  <c r="AA24" i="8"/>
  <c r="X22" i="8"/>
  <c r="V22" i="8"/>
  <c r="W22" i="8" s="1"/>
  <c r="AP14" i="6"/>
  <c r="AQ14" i="6" s="1"/>
  <c r="AR14" i="6"/>
  <c r="AO14" i="6"/>
  <c r="AL15" i="6" s="1"/>
  <c r="AJ24" i="6"/>
  <c r="AK23" i="6"/>
  <c r="Q25" i="6"/>
  <c r="T25" i="6"/>
  <c r="P26" i="6"/>
  <c r="S25" i="6"/>
  <c r="Z26" i="6"/>
  <c r="AA25" i="6"/>
  <c r="AC25" i="6"/>
  <c r="AM25" i="6" s="1"/>
  <c r="V21" i="6"/>
  <c r="W21" i="6" s="1"/>
  <c r="X21" i="6"/>
  <c r="U21" i="6"/>
  <c r="R22" i="6" s="1"/>
  <c r="AF13" i="8" l="1"/>
  <c r="AG13" i="8" s="1"/>
  <c r="AE13" i="8"/>
  <c r="AB14" i="8" s="1"/>
  <c r="AH13" i="8"/>
  <c r="AO13" i="8"/>
  <c r="AL14" i="8" s="1"/>
  <c r="AP13" i="8"/>
  <c r="AQ13" i="8" s="1"/>
  <c r="AR13" i="8"/>
  <c r="AH14" i="6"/>
  <c r="AF14" i="6"/>
  <c r="AG14" i="6" s="1"/>
  <c r="AE14" i="6"/>
  <c r="AB15" i="6" s="1"/>
  <c r="AD24" i="8"/>
  <c r="P25" i="8"/>
  <c r="T24" i="8"/>
  <c r="S24" i="8"/>
  <c r="R24" i="8"/>
  <c r="Q24" i="8"/>
  <c r="AJ26" i="8"/>
  <c r="AK25" i="8"/>
  <c r="AA25" i="8"/>
  <c r="Z26" i="8"/>
  <c r="AD25" i="8"/>
  <c r="AC25" i="8"/>
  <c r="AM25" i="8" s="1"/>
  <c r="AN25" i="8" s="1"/>
  <c r="X23" i="8"/>
  <c r="V23" i="8"/>
  <c r="W23" i="8" s="1"/>
  <c r="AO15" i="6"/>
  <c r="AL16" i="6" s="1"/>
  <c r="AR15" i="6"/>
  <c r="AP15" i="6"/>
  <c r="AQ15" i="6" s="1"/>
  <c r="AN23" i="6"/>
  <c r="AJ25" i="6"/>
  <c r="AK24" i="6"/>
  <c r="AN24" i="6" s="1"/>
  <c r="AD25" i="6"/>
  <c r="Q26" i="6"/>
  <c r="S26" i="6"/>
  <c r="T26" i="6"/>
  <c r="P27" i="6"/>
  <c r="AA26" i="6"/>
  <c r="AC26" i="6"/>
  <c r="AM26" i="6" s="1"/>
  <c r="Z27" i="6"/>
  <c r="V22" i="6"/>
  <c r="W22" i="6" s="1"/>
  <c r="X22" i="6"/>
  <c r="U22" i="6"/>
  <c r="R23" i="6" s="1"/>
  <c r="AP14" i="8" l="1"/>
  <c r="AQ14" i="8" s="1"/>
  <c r="AR14" i="8"/>
  <c r="AO14" i="8"/>
  <c r="AL15" i="8" s="1"/>
  <c r="AE14" i="8"/>
  <c r="AB15" i="8" s="1"/>
  <c r="AH14" i="8"/>
  <c r="AF14" i="8"/>
  <c r="AG14" i="8" s="1"/>
  <c r="AF15" i="6"/>
  <c r="AG15" i="6" s="1"/>
  <c r="AH15" i="6"/>
  <c r="AE15" i="6"/>
  <c r="AB16" i="6" s="1"/>
  <c r="V24" i="8"/>
  <c r="W24" i="8" s="1"/>
  <c r="X24" i="8"/>
  <c r="AJ27" i="8"/>
  <c r="AK26" i="8"/>
  <c r="AN26" i="8" s="1"/>
  <c r="U24" i="8"/>
  <c r="R25" i="8" s="1"/>
  <c r="AC26" i="8"/>
  <c r="AM26" i="8" s="1"/>
  <c r="AD26" i="8"/>
  <c r="AA26" i="8"/>
  <c r="Z27" i="8"/>
  <c r="Q25" i="8"/>
  <c r="P26" i="8"/>
  <c r="T25" i="8"/>
  <c r="S25" i="8"/>
  <c r="AD26" i="6"/>
  <c r="AR16" i="6"/>
  <c r="AP16" i="6"/>
  <c r="AQ16" i="6" s="1"/>
  <c r="AO16" i="6"/>
  <c r="AL17" i="6" s="1"/>
  <c r="AJ26" i="6"/>
  <c r="AK25" i="6"/>
  <c r="AN25" i="6"/>
  <c r="Q27" i="6"/>
  <c r="T27" i="6" s="1"/>
  <c r="P28" i="6"/>
  <c r="S27" i="6"/>
  <c r="Z28" i="6"/>
  <c r="AA27" i="6"/>
  <c r="AC27" i="6"/>
  <c r="AM27" i="6" s="1"/>
  <c r="V23" i="6"/>
  <c r="W23" i="6" s="1"/>
  <c r="X23" i="6"/>
  <c r="U23" i="6"/>
  <c r="R24" i="6" s="1"/>
  <c r="AH15" i="8" l="1"/>
  <c r="AE15" i="8"/>
  <c r="AB16" i="8" s="1"/>
  <c r="AF15" i="8"/>
  <c r="AG15" i="8" s="1"/>
  <c r="AO15" i="8"/>
  <c r="AL16" i="8" s="1"/>
  <c r="AR15" i="8"/>
  <c r="AP15" i="8"/>
  <c r="AQ15" i="8" s="1"/>
  <c r="AF16" i="6"/>
  <c r="AG16" i="6" s="1"/>
  <c r="AE16" i="6"/>
  <c r="AB17" i="6" s="1"/>
  <c r="AH16" i="6"/>
  <c r="X25" i="8"/>
  <c r="V25" i="8"/>
  <c r="W25" i="8" s="1"/>
  <c r="U25" i="8"/>
  <c r="S26" i="8"/>
  <c r="R26" i="8"/>
  <c r="Q26" i="8"/>
  <c r="T26" i="8" s="1"/>
  <c r="P27" i="8"/>
  <c r="AA27" i="8"/>
  <c r="Z28" i="8"/>
  <c r="AC27" i="8"/>
  <c r="AM27" i="8" s="1"/>
  <c r="AJ28" i="8"/>
  <c r="AK27" i="8"/>
  <c r="AN27" i="8" s="1"/>
  <c r="AO17" i="6"/>
  <c r="AL18" i="6" s="1"/>
  <c r="AP17" i="6"/>
  <c r="AQ17" i="6" s="1"/>
  <c r="AR17" i="6"/>
  <c r="AJ27" i="6"/>
  <c r="AK26" i="6"/>
  <c r="AN26" i="6"/>
  <c r="AD27" i="6"/>
  <c r="Q28" i="6"/>
  <c r="T28" i="6" s="1"/>
  <c r="S28" i="6"/>
  <c r="P29" i="6"/>
  <c r="AA28" i="6"/>
  <c r="AC28" i="6"/>
  <c r="AM28" i="6" s="1"/>
  <c r="AD28" i="6"/>
  <c r="Z29" i="6"/>
  <c r="V24" i="6"/>
  <c r="W24" i="6" s="1"/>
  <c r="X24" i="6"/>
  <c r="U24" i="6"/>
  <c r="R25" i="6" s="1"/>
  <c r="AH16" i="8" l="1"/>
  <c r="AE16" i="8"/>
  <c r="AB17" i="8" s="1"/>
  <c r="AF16" i="8"/>
  <c r="AG16" i="8" s="1"/>
  <c r="AR16" i="8"/>
  <c r="AP16" i="8"/>
  <c r="AQ16" i="8" s="1"/>
  <c r="AO16" i="8"/>
  <c r="AL17" i="8" s="1"/>
  <c r="AE17" i="6"/>
  <c r="AB18" i="6" s="1"/>
  <c r="AF17" i="6"/>
  <c r="AG17" i="6" s="1"/>
  <c r="AH17" i="6"/>
  <c r="AD27" i="8"/>
  <c r="X26" i="8"/>
  <c r="V26" i="8"/>
  <c r="W26" i="8" s="1"/>
  <c r="AA28" i="8"/>
  <c r="Z29" i="8"/>
  <c r="AC28" i="8"/>
  <c r="AM28" i="8" s="1"/>
  <c r="R27" i="8"/>
  <c r="S27" i="8"/>
  <c r="Q27" i="8"/>
  <c r="T27" i="8" s="1"/>
  <c r="P28" i="8"/>
  <c r="U26" i="8"/>
  <c r="AJ29" i="8"/>
  <c r="AK28" i="8"/>
  <c r="AO18" i="6"/>
  <c r="AL19" i="6" s="1"/>
  <c r="AR18" i="6"/>
  <c r="AP18" i="6"/>
  <c r="AQ18" i="6" s="1"/>
  <c r="AJ28" i="6"/>
  <c r="AK27" i="6"/>
  <c r="AN27" i="6"/>
  <c r="Q29" i="6"/>
  <c r="T29" i="6"/>
  <c r="P30" i="6"/>
  <c r="S29" i="6"/>
  <c r="AD29" i="6"/>
  <c r="Z30" i="6"/>
  <c r="AA29" i="6"/>
  <c r="AC29" i="6"/>
  <c r="AM29" i="6" s="1"/>
  <c r="V25" i="6"/>
  <c r="W25" i="6" s="1"/>
  <c r="X25" i="6"/>
  <c r="U25" i="6"/>
  <c r="R26" i="6" s="1"/>
  <c r="AR17" i="8" l="1"/>
  <c r="AP17" i="8"/>
  <c r="AQ17" i="8" s="1"/>
  <c r="AO17" i="8"/>
  <c r="AL18" i="8" s="1"/>
  <c r="AH17" i="8"/>
  <c r="AF17" i="8"/>
  <c r="AG17" i="8" s="1"/>
  <c r="AE17" i="8"/>
  <c r="AB18" i="8" s="1"/>
  <c r="AF18" i="6"/>
  <c r="AG18" i="6" s="1"/>
  <c r="AE18" i="6"/>
  <c r="AB19" i="6" s="1"/>
  <c r="AH18" i="6"/>
  <c r="AN28" i="8"/>
  <c r="AD28" i="8"/>
  <c r="V27" i="8"/>
  <c r="W27" i="8" s="1"/>
  <c r="X27" i="8"/>
  <c r="Z30" i="8"/>
  <c r="AC29" i="8"/>
  <c r="AM29" i="8" s="1"/>
  <c r="AA29" i="8"/>
  <c r="P29" i="8"/>
  <c r="R28" i="8"/>
  <c r="U28" i="8" s="1"/>
  <c r="T28" i="8"/>
  <c r="S28" i="8"/>
  <c r="Q28" i="8"/>
  <c r="AJ30" i="8"/>
  <c r="AK29" i="8"/>
  <c r="AN29" i="8" s="1"/>
  <c r="U27" i="8"/>
  <c r="AR19" i="6"/>
  <c r="AP19" i="6"/>
  <c r="AQ19" i="6" s="1"/>
  <c r="AO19" i="6"/>
  <c r="AL20" i="6" s="1"/>
  <c r="AK28" i="6"/>
  <c r="AJ29" i="6"/>
  <c r="AA30" i="6"/>
  <c r="AC30" i="6"/>
  <c r="AM30" i="6" s="1"/>
  <c r="AD30" i="6"/>
  <c r="Z31" i="6"/>
  <c r="Q30" i="6"/>
  <c r="S30" i="6"/>
  <c r="T30" i="6"/>
  <c r="P31" i="6"/>
  <c r="V26" i="6"/>
  <c r="W26" i="6" s="1"/>
  <c r="X26" i="6"/>
  <c r="U26" i="6"/>
  <c r="R27" i="6" s="1"/>
  <c r="AE18" i="8" l="1"/>
  <c r="AB19" i="8" s="1"/>
  <c r="AH18" i="8"/>
  <c r="AF18" i="8"/>
  <c r="AG18" i="8" s="1"/>
  <c r="AO18" i="8"/>
  <c r="AL19" i="8" s="1"/>
  <c r="AP18" i="8"/>
  <c r="AQ18" i="8" s="1"/>
  <c r="AR18" i="8"/>
  <c r="AD29" i="8"/>
  <c r="AE19" i="6"/>
  <c r="AB20" i="6" s="1"/>
  <c r="AH19" i="6"/>
  <c r="AF19" i="6"/>
  <c r="AG19" i="6" s="1"/>
  <c r="AA30" i="8"/>
  <c r="Z31" i="8"/>
  <c r="AD30" i="8"/>
  <c r="AC30" i="8"/>
  <c r="AM30" i="8" s="1"/>
  <c r="AN30" i="8" s="1"/>
  <c r="X28" i="8"/>
  <c r="V28" i="8"/>
  <c r="W28" i="8" s="1"/>
  <c r="P30" i="8"/>
  <c r="R29" i="8"/>
  <c r="Q29" i="8"/>
  <c r="T29" i="8"/>
  <c r="S29" i="8"/>
  <c r="AK30" i="8"/>
  <c r="AJ31" i="8"/>
  <c r="AR20" i="6"/>
  <c r="AP20" i="6"/>
  <c r="AQ20" i="6" s="1"/>
  <c r="AO20" i="6"/>
  <c r="AL21" i="6" s="1"/>
  <c r="AN28" i="6"/>
  <c r="AJ30" i="6"/>
  <c r="AK29" i="6"/>
  <c r="Q31" i="6"/>
  <c r="P32" i="6"/>
  <c r="S31" i="6"/>
  <c r="T31" i="6" s="1"/>
  <c r="AD31" i="6"/>
  <c r="Z32" i="6"/>
  <c r="AA31" i="6"/>
  <c r="AC31" i="6"/>
  <c r="AM31" i="6" s="1"/>
  <c r="V27" i="6"/>
  <c r="W27" i="6" s="1"/>
  <c r="X27" i="6"/>
  <c r="U27" i="6"/>
  <c r="R28" i="6" s="1"/>
  <c r="AO19" i="8" l="1"/>
  <c r="AL20" i="8" s="1"/>
  <c r="AP19" i="8"/>
  <c r="AQ19" i="8" s="1"/>
  <c r="AR19" i="8"/>
  <c r="AH19" i="8"/>
  <c r="AE19" i="8"/>
  <c r="AB20" i="8" s="1"/>
  <c r="AF19" i="8"/>
  <c r="AG19" i="8" s="1"/>
  <c r="AE20" i="6"/>
  <c r="AB21" i="6" s="1"/>
  <c r="AF20" i="6"/>
  <c r="AG20" i="6" s="1"/>
  <c r="AH20" i="6"/>
  <c r="AK31" i="8"/>
  <c r="AJ32" i="8"/>
  <c r="X29" i="8"/>
  <c r="V29" i="8"/>
  <c r="W29" i="8" s="1"/>
  <c r="Z32" i="8"/>
  <c r="AC31" i="8"/>
  <c r="AM31" i="8" s="1"/>
  <c r="AA31" i="8"/>
  <c r="AD31" i="8" s="1"/>
  <c r="U29" i="8"/>
  <c r="S30" i="8"/>
  <c r="R30" i="8"/>
  <c r="Q30" i="8"/>
  <c r="T30" i="8" s="1"/>
  <c r="P31" i="8"/>
  <c r="AR21" i="6"/>
  <c r="AO21" i="6"/>
  <c r="AL22" i="6" s="1"/>
  <c r="AP21" i="6"/>
  <c r="AQ21" i="6" s="1"/>
  <c r="AN29" i="6"/>
  <c r="AJ31" i="6"/>
  <c r="AK30" i="6"/>
  <c r="AA32" i="6"/>
  <c r="AC32" i="6"/>
  <c r="AM32" i="6" s="1"/>
  <c r="AD32" i="6"/>
  <c r="Z33" i="6"/>
  <c r="Q32" i="6"/>
  <c r="S32" i="6"/>
  <c r="T32" i="6"/>
  <c r="P33" i="6"/>
  <c r="V28" i="6"/>
  <c r="W28" i="6" s="1"/>
  <c r="X28" i="6"/>
  <c r="U28" i="6"/>
  <c r="R29" i="6" s="1"/>
  <c r="AH20" i="8" l="1"/>
  <c r="AE20" i="8"/>
  <c r="AB21" i="8" s="1"/>
  <c r="AF20" i="8"/>
  <c r="AG20" i="8" s="1"/>
  <c r="AR20" i="8"/>
  <c r="AP20" i="8"/>
  <c r="AQ20" i="8" s="1"/>
  <c r="AO20" i="8"/>
  <c r="AL21" i="8" s="1"/>
  <c r="AE21" i="6"/>
  <c r="AB22" i="6" s="1"/>
  <c r="AF21" i="6"/>
  <c r="AG21" i="6" s="1"/>
  <c r="AH21" i="6"/>
  <c r="AN31" i="8"/>
  <c r="AJ33" i="8"/>
  <c r="AK32" i="8"/>
  <c r="Z33" i="8"/>
  <c r="AD32" i="8"/>
  <c r="AC32" i="8"/>
  <c r="AM32" i="8" s="1"/>
  <c r="AA32" i="8"/>
  <c r="X30" i="8"/>
  <c r="V30" i="8"/>
  <c r="W30" i="8" s="1"/>
  <c r="P32" i="8"/>
  <c r="T31" i="8"/>
  <c r="S31" i="8"/>
  <c r="Q31" i="8"/>
  <c r="U30" i="8"/>
  <c r="R31" i="8" s="1"/>
  <c r="AO22" i="6"/>
  <c r="AL23" i="6" s="1"/>
  <c r="AR22" i="6"/>
  <c r="AP22" i="6"/>
  <c r="AQ22" i="6" s="1"/>
  <c r="AN30" i="6"/>
  <c r="AJ32" i="6"/>
  <c r="AK31" i="6"/>
  <c r="Q33" i="6"/>
  <c r="T33" i="6"/>
  <c r="P34" i="6"/>
  <c r="S33" i="6"/>
  <c r="AD33" i="6"/>
  <c r="Z34" i="6"/>
  <c r="AA33" i="6"/>
  <c r="AC33" i="6"/>
  <c r="AM33" i="6" s="1"/>
  <c r="V29" i="6"/>
  <c r="W29" i="6" s="1"/>
  <c r="X29" i="6"/>
  <c r="U29" i="6"/>
  <c r="R30" i="6" s="1"/>
  <c r="AR21" i="8" l="1"/>
  <c r="AP21" i="8"/>
  <c r="AQ21" i="8" s="1"/>
  <c r="AO21" i="8"/>
  <c r="AL22" i="8" s="1"/>
  <c r="AE21" i="8"/>
  <c r="AB22" i="8" s="1"/>
  <c r="AH21" i="8"/>
  <c r="AF21" i="8"/>
  <c r="AG21" i="8" s="1"/>
  <c r="AF22" i="6"/>
  <c r="AG22" i="6" s="1"/>
  <c r="AE22" i="6"/>
  <c r="AB23" i="6" s="1"/>
  <c r="AH22" i="6"/>
  <c r="AN32" i="8"/>
  <c r="V31" i="8"/>
  <c r="W31" i="8" s="1"/>
  <c r="X31" i="8"/>
  <c r="U31" i="8"/>
  <c r="AC33" i="8"/>
  <c r="AM33" i="8" s="1"/>
  <c r="AA33" i="8"/>
  <c r="AD33" i="8" s="1"/>
  <c r="Z34" i="8"/>
  <c r="Q32" i="8"/>
  <c r="P33" i="8"/>
  <c r="T32" i="8"/>
  <c r="S32" i="8"/>
  <c r="R32" i="8"/>
  <c r="U32" i="8" s="1"/>
  <c r="AK33" i="8"/>
  <c r="AN33" i="8" s="1"/>
  <c r="AJ34" i="8"/>
  <c r="AN31" i="6"/>
  <c r="AR23" i="6"/>
  <c r="AP23" i="6"/>
  <c r="AQ23" i="6" s="1"/>
  <c r="AO23" i="6"/>
  <c r="AL24" i="6" s="1"/>
  <c r="AJ33" i="6"/>
  <c r="AK32" i="6"/>
  <c r="AN32" i="6" s="1"/>
  <c r="AA34" i="6"/>
  <c r="AD34" i="6" s="1"/>
  <c r="AC34" i="6"/>
  <c r="AM34" i="6" s="1"/>
  <c r="Z35" i="6"/>
  <c r="V30" i="6"/>
  <c r="W30" i="6" s="1"/>
  <c r="X30" i="6"/>
  <c r="U30" i="6"/>
  <c r="R31" i="6" s="1"/>
  <c r="Q34" i="6"/>
  <c r="S34" i="6"/>
  <c r="T34" i="6"/>
  <c r="P35" i="6"/>
  <c r="AF22" i="8" l="1"/>
  <c r="AG22" i="8" s="1"/>
  <c r="AH22" i="8"/>
  <c r="AE22" i="8"/>
  <c r="AB23" i="8" s="1"/>
  <c r="AR22" i="8"/>
  <c r="AO22" i="8"/>
  <c r="AL23" i="8" s="1"/>
  <c r="AP22" i="8"/>
  <c r="AQ22" i="8" s="1"/>
  <c r="AF23" i="6"/>
  <c r="AG23" i="6" s="1"/>
  <c r="AH23" i="6"/>
  <c r="AE23" i="6"/>
  <c r="AB24" i="6" s="1"/>
  <c r="Z35" i="8"/>
  <c r="AC34" i="8"/>
  <c r="AM34" i="8" s="1"/>
  <c r="AA34" i="8"/>
  <c r="AJ35" i="8"/>
  <c r="AK34" i="8"/>
  <c r="T33" i="8"/>
  <c r="U33" i="8" s="1"/>
  <c r="S33" i="8"/>
  <c r="R33" i="8"/>
  <c r="Q33" i="8"/>
  <c r="P34" i="8"/>
  <c r="X32" i="8"/>
  <c r="V32" i="8"/>
  <c r="W32" i="8" s="1"/>
  <c r="AO24" i="6"/>
  <c r="AL25" i="6" s="1"/>
  <c r="AP24" i="6"/>
  <c r="AQ24" i="6" s="1"/>
  <c r="AR24" i="6"/>
  <c r="AJ34" i="6"/>
  <c r="AK33" i="6"/>
  <c r="AN33" i="6"/>
  <c r="V31" i="6"/>
  <c r="W31" i="6" s="1"/>
  <c r="X31" i="6"/>
  <c r="U31" i="6"/>
  <c r="R32" i="6" s="1"/>
  <c r="Q35" i="6"/>
  <c r="T35" i="6" s="1"/>
  <c r="S35" i="6"/>
  <c r="P36" i="6"/>
  <c r="Z36" i="6"/>
  <c r="AA35" i="6"/>
  <c r="AD35" i="6" s="1"/>
  <c r="AC35" i="6"/>
  <c r="AM35" i="6" s="1"/>
  <c r="AO23" i="8" l="1"/>
  <c r="AL24" i="8" s="1"/>
  <c r="AR23" i="8"/>
  <c r="AP23" i="8"/>
  <c r="AQ23" i="8" s="1"/>
  <c r="AE23" i="8"/>
  <c r="AB24" i="8" s="1"/>
  <c r="AF23" i="8"/>
  <c r="AG23" i="8" s="1"/>
  <c r="AH23" i="8"/>
  <c r="AF24" i="6"/>
  <c r="AG24" i="6" s="1"/>
  <c r="AE24" i="6"/>
  <c r="AB25" i="6" s="1"/>
  <c r="AH24" i="6"/>
  <c r="AN34" i="8"/>
  <c r="AD34" i="8"/>
  <c r="AJ36" i="8"/>
  <c r="AK35" i="8"/>
  <c r="P35" i="8"/>
  <c r="T34" i="8"/>
  <c r="U34" i="8" s="1"/>
  <c r="S34" i="8"/>
  <c r="R34" i="8"/>
  <c r="Q34" i="8"/>
  <c r="X33" i="8"/>
  <c r="V33" i="8"/>
  <c r="W33" i="8" s="1"/>
  <c r="AA35" i="8"/>
  <c r="Z36" i="8"/>
  <c r="AD35" i="8"/>
  <c r="AC35" i="8"/>
  <c r="AM35" i="8" s="1"/>
  <c r="AR25" i="6"/>
  <c r="AP25" i="6"/>
  <c r="AQ25" i="6" s="1"/>
  <c r="AO25" i="6"/>
  <c r="AL26" i="6" s="1"/>
  <c r="AJ35" i="6"/>
  <c r="AK34" i="6"/>
  <c r="AN34" i="6" s="1"/>
  <c r="V32" i="6"/>
  <c r="W32" i="6" s="1"/>
  <c r="X32" i="6"/>
  <c r="U32" i="6"/>
  <c r="R33" i="6" s="1"/>
  <c r="AA36" i="6"/>
  <c r="AC36" i="6"/>
  <c r="AM36" i="6" s="1"/>
  <c r="AD36" i="6"/>
  <c r="Z37" i="6"/>
  <c r="Q36" i="6"/>
  <c r="S36" i="6"/>
  <c r="T36" i="6"/>
  <c r="P37" i="6"/>
  <c r="AF24" i="8" l="1"/>
  <c r="AG24" i="8" s="1"/>
  <c r="AH24" i="8"/>
  <c r="AE24" i="8"/>
  <c r="AB25" i="8" s="1"/>
  <c r="AO24" i="8"/>
  <c r="AL25" i="8" s="1"/>
  <c r="AP24" i="8"/>
  <c r="AQ24" i="8" s="1"/>
  <c r="AR24" i="8"/>
  <c r="AF25" i="6"/>
  <c r="AG25" i="6" s="1"/>
  <c r="AE25" i="6"/>
  <c r="AB26" i="6" s="1"/>
  <c r="AH25" i="6"/>
  <c r="AN35" i="8"/>
  <c r="R35" i="8"/>
  <c r="Q35" i="8"/>
  <c r="P36" i="8"/>
  <c r="T35" i="8"/>
  <c r="U35" i="8" s="1"/>
  <c r="S35" i="8"/>
  <c r="AD36" i="8"/>
  <c r="AC36" i="8"/>
  <c r="AM36" i="8" s="1"/>
  <c r="AA36" i="8"/>
  <c r="Z37" i="8"/>
  <c r="V34" i="8"/>
  <c r="W34" i="8" s="1"/>
  <c r="X34" i="8"/>
  <c r="AK36" i="8"/>
  <c r="AJ37" i="8"/>
  <c r="AO26" i="6"/>
  <c r="AL27" i="6" s="1"/>
  <c r="AP26" i="6"/>
  <c r="AQ26" i="6" s="1"/>
  <c r="AR26" i="6"/>
  <c r="AJ36" i="6"/>
  <c r="AK35" i="6"/>
  <c r="AN35" i="6" s="1"/>
  <c r="Q37" i="6"/>
  <c r="S37" i="6"/>
  <c r="P38" i="6"/>
  <c r="T37" i="6"/>
  <c r="V33" i="6"/>
  <c r="W33" i="6" s="1"/>
  <c r="X33" i="6"/>
  <c r="U33" i="6"/>
  <c r="R34" i="6" s="1"/>
  <c r="Z38" i="6"/>
  <c r="AA37" i="6"/>
  <c r="AC37" i="6"/>
  <c r="AM37" i="6" s="1"/>
  <c r="AO25" i="8" l="1"/>
  <c r="AL26" i="8" s="1"/>
  <c r="AP25" i="8"/>
  <c r="AQ25" i="8" s="1"/>
  <c r="AR25" i="8"/>
  <c r="AH25" i="8"/>
  <c r="AF25" i="8"/>
  <c r="AG25" i="8" s="1"/>
  <c r="AE25" i="8"/>
  <c r="AB26" i="8" s="1"/>
  <c r="AH26" i="6"/>
  <c r="AF26" i="6"/>
  <c r="AG26" i="6" s="1"/>
  <c r="AE26" i="6"/>
  <c r="AB27" i="6" s="1"/>
  <c r="AN36" i="8"/>
  <c r="AJ38" i="8"/>
  <c r="AK37" i="8"/>
  <c r="Z38" i="8"/>
  <c r="AD37" i="8"/>
  <c r="AC37" i="8"/>
  <c r="AM37" i="8" s="1"/>
  <c r="AA37" i="8"/>
  <c r="P37" i="8"/>
  <c r="T36" i="8"/>
  <c r="S36" i="8"/>
  <c r="R36" i="8"/>
  <c r="U36" i="8" s="1"/>
  <c r="Q36" i="8"/>
  <c r="X35" i="8"/>
  <c r="V35" i="8"/>
  <c r="W35" i="8" s="1"/>
  <c r="AP27" i="6"/>
  <c r="AQ27" i="6" s="1"/>
  <c r="AR27" i="6"/>
  <c r="AO27" i="6"/>
  <c r="AL28" i="6" s="1"/>
  <c r="AJ37" i="6"/>
  <c r="AK36" i="6"/>
  <c r="AN36" i="6" s="1"/>
  <c r="AD37" i="6"/>
  <c r="AC38" i="6"/>
  <c r="AM38" i="6" s="1"/>
  <c r="AA38" i="6"/>
  <c r="AD38" i="6"/>
  <c r="Z39" i="6"/>
  <c r="Q38" i="6"/>
  <c r="T38" i="6" s="1"/>
  <c r="S38" i="6"/>
  <c r="P39" i="6"/>
  <c r="V34" i="6"/>
  <c r="W34" i="6" s="1"/>
  <c r="X34" i="6"/>
  <c r="U34" i="6"/>
  <c r="R35" i="6" s="1"/>
  <c r="AF26" i="8" l="1"/>
  <c r="AG26" i="8" s="1"/>
  <c r="AH26" i="8"/>
  <c r="AE26" i="8"/>
  <c r="AB27" i="8" s="1"/>
  <c r="AR26" i="8"/>
  <c r="AO26" i="8"/>
  <c r="AL27" i="8" s="1"/>
  <c r="AP26" i="8"/>
  <c r="AQ26" i="8" s="1"/>
  <c r="AE27" i="6"/>
  <c r="AB28" i="6" s="1"/>
  <c r="AF27" i="6"/>
  <c r="AG27" i="6" s="1"/>
  <c r="AH27" i="6"/>
  <c r="AN37" i="8"/>
  <c r="X36" i="8"/>
  <c r="V36" i="8"/>
  <c r="W36" i="8" s="1"/>
  <c r="P38" i="8"/>
  <c r="T37" i="8"/>
  <c r="U37" i="8" s="1"/>
  <c r="S37" i="8"/>
  <c r="R37" i="8"/>
  <c r="Q37" i="8"/>
  <c r="AA38" i="8"/>
  <c r="Z39" i="8"/>
  <c r="AD38" i="8"/>
  <c r="AC38" i="8"/>
  <c r="AM38" i="8" s="1"/>
  <c r="AN38" i="8" s="1"/>
  <c r="AK38" i="8"/>
  <c r="AJ39" i="8"/>
  <c r="AR28" i="6"/>
  <c r="AP28" i="6"/>
  <c r="AQ28" i="6" s="1"/>
  <c r="AO28" i="6"/>
  <c r="AL29" i="6" s="1"/>
  <c r="AK37" i="6"/>
  <c r="AN37" i="6" s="1"/>
  <c r="AJ38" i="6"/>
  <c r="AC39" i="6"/>
  <c r="AM39" i="6" s="1"/>
  <c r="Z40" i="6"/>
  <c r="AA39" i="6"/>
  <c r="AD39" i="6" s="1"/>
  <c r="P40" i="6"/>
  <c r="Q39" i="6"/>
  <c r="S39" i="6"/>
  <c r="T39" i="6"/>
  <c r="V35" i="6"/>
  <c r="W35" i="6" s="1"/>
  <c r="X35" i="6"/>
  <c r="U35" i="6"/>
  <c r="R36" i="6" s="1"/>
  <c r="AO27" i="8" l="1"/>
  <c r="AL28" i="8" s="1"/>
  <c r="AP27" i="8"/>
  <c r="AQ27" i="8" s="1"/>
  <c r="AR27" i="8"/>
  <c r="AH27" i="8"/>
  <c r="AF27" i="8"/>
  <c r="AG27" i="8" s="1"/>
  <c r="AE27" i="8"/>
  <c r="AB28" i="8" s="1"/>
  <c r="AH28" i="6"/>
  <c r="AE28" i="6"/>
  <c r="AB29" i="6" s="1"/>
  <c r="AF28" i="6"/>
  <c r="AG28" i="6" s="1"/>
  <c r="S38" i="8"/>
  <c r="R38" i="8"/>
  <c r="Q38" i="8"/>
  <c r="T38" i="8" s="1"/>
  <c r="U38" i="8" s="1"/>
  <c r="P39" i="8"/>
  <c r="AK39" i="8"/>
  <c r="AN39" i="8" s="1"/>
  <c r="AJ40" i="8"/>
  <c r="Z40" i="8"/>
  <c r="AC39" i="8"/>
  <c r="AM39" i="8" s="1"/>
  <c r="AA39" i="8"/>
  <c r="AD39" i="8" s="1"/>
  <c r="X37" i="8"/>
  <c r="V37" i="8"/>
  <c r="W37" i="8" s="1"/>
  <c r="AO29" i="6"/>
  <c r="AL30" i="6" s="1"/>
  <c r="AP29" i="6"/>
  <c r="AQ29" i="6" s="1"/>
  <c r="AR29" i="6"/>
  <c r="AJ39" i="6"/>
  <c r="AK38" i="6"/>
  <c r="AN38" i="6" s="1"/>
  <c r="Q40" i="6"/>
  <c r="R40" i="6"/>
  <c r="S40" i="6"/>
  <c r="T40" i="6"/>
  <c r="P41" i="6"/>
  <c r="U40" i="6"/>
  <c r="AA40" i="6"/>
  <c r="AB40" i="6"/>
  <c r="AC40" i="6"/>
  <c r="AD40" i="6"/>
  <c r="Z41" i="6"/>
  <c r="AE40" i="6"/>
  <c r="V36" i="6"/>
  <c r="W36" i="6" s="1"/>
  <c r="X36" i="6"/>
  <c r="U36" i="6"/>
  <c r="R37" i="6" s="1"/>
  <c r="AE28" i="8" l="1"/>
  <c r="AB29" i="8" s="1"/>
  <c r="AF28" i="8"/>
  <c r="AG28" i="8" s="1"/>
  <c r="AH28" i="8"/>
  <c r="AO28" i="8"/>
  <c r="AL29" i="8" s="1"/>
  <c r="AP28" i="8"/>
  <c r="AQ28" i="8" s="1"/>
  <c r="AR28" i="8"/>
  <c r="AF29" i="6"/>
  <c r="AG29" i="6" s="1"/>
  <c r="AH29" i="6"/>
  <c r="AE29" i="6"/>
  <c r="AB30" i="6" s="1"/>
  <c r="AJ41" i="8"/>
  <c r="AO40" i="8"/>
  <c r="AN40" i="8"/>
  <c r="AL40" i="8"/>
  <c r="AK40" i="8"/>
  <c r="P40" i="8"/>
  <c r="S39" i="8"/>
  <c r="R39" i="8"/>
  <c r="Q39" i="8"/>
  <c r="T39" i="8" s="1"/>
  <c r="AE40" i="8"/>
  <c r="Z41" i="8"/>
  <c r="AD40" i="8"/>
  <c r="AC40" i="8"/>
  <c r="AB40" i="8"/>
  <c r="AA40" i="8"/>
  <c r="X38" i="8"/>
  <c r="V38" i="8"/>
  <c r="W38" i="8" s="1"/>
  <c r="AP30" i="6"/>
  <c r="AQ30" i="6" s="1"/>
  <c r="AR30" i="6"/>
  <c r="AO30" i="6"/>
  <c r="AL31" i="6" s="1"/>
  <c r="AJ40" i="6"/>
  <c r="AK39" i="6"/>
  <c r="AH40" i="6"/>
  <c r="AF40" i="6"/>
  <c r="AG40" i="6" s="1"/>
  <c r="AC41" i="6"/>
  <c r="AD41" i="6"/>
  <c r="Z42" i="6"/>
  <c r="AE41" i="6"/>
  <c r="AA41" i="6"/>
  <c r="AB41" i="6"/>
  <c r="X40" i="6"/>
  <c r="V40" i="6"/>
  <c r="W40" i="6" s="1"/>
  <c r="T41" i="6"/>
  <c r="P42" i="6"/>
  <c r="U41" i="6"/>
  <c r="Q41" i="6"/>
  <c r="R41" i="6"/>
  <c r="S41" i="6"/>
  <c r="V37" i="6"/>
  <c r="W37" i="6" s="1"/>
  <c r="X37" i="6"/>
  <c r="U37" i="6"/>
  <c r="R38" i="6" s="1"/>
  <c r="AP29" i="8" l="1"/>
  <c r="AQ29" i="8" s="1"/>
  <c r="AO29" i="8"/>
  <c r="AL30" i="8" s="1"/>
  <c r="AR29" i="8"/>
  <c r="AF29" i="8"/>
  <c r="AG29" i="8" s="1"/>
  <c r="AE29" i="8"/>
  <c r="AB30" i="8" s="1"/>
  <c r="AH29" i="8"/>
  <c r="AF30" i="6"/>
  <c r="AG30" i="6" s="1"/>
  <c r="AH30" i="6"/>
  <c r="AE30" i="6"/>
  <c r="AB31" i="6" s="1"/>
  <c r="V39" i="8"/>
  <c r="W39" i="8" s="1"/>
  <c r="X39" i="8"/>
  <c r="Q40" i="8"/>
  <c r="U40" i="8"/>
  <c r="P41" i="8"/>
  <c r="T40" i="8"/>
  <c r="S40" i="8"/>
  <c r="R40" i="8"/>
  <c r="AR40" i="8"/>
  <c r="AP40" i="8"/>
  <c r="AQ40" i="8" s="1"/>
  <c r="AN41" i="8"/>
  <c r="AL41" i="8"/>
  <c r="AK41" i="8"/>
  <c r="AO41" i="8"/>
  <c r="AJ42" i="8"/>
  <c r="AH40" i="8"/>
  <c r="AF40" i="8"/>
  <c r="AG40" i="8" s="1"/>
  <c r="U39" i="8"/>
  <c r="Z42" i="8"/>
  <c r="AD41" i="8"/>
  <c r="AC41" i="8"/>
  <c r="AB41" i="8"/>
  <c r="AA41" i="8"/>
  <c r="AE41" i="8"/>
  <c r="AR31" i="6"/>
  <c r="AP31" i="6"/>
  <c r="AQ31" i="6" s="1"/>
  <c r="AO31" i="6"/>
  <c r="AL32" i="6" s="1"/>
  <c r="AN39" i="6"/>
  <c r="AN40" i="6"/>
  <c r="AL40" i="6"/>
  <c r="AJ41" i="6"/>
  <c r="AK40" i="6"/>
  <c r="AO40" i="6"/>
  <c r="Q42" i="6"/>
  <c r="R42" i="6"/>
  <c r="S42" i="6"/>
  <c r="T42" i="6"/>
  <c r="P43" i="6"/>
  <c r="U42" i="6"/>
  <c r="AF41" i="6"/>
  <c r="AG41" i="6" s="1"/>
  <c r="AH41" i="6"/>
  <c r="V38" i="6"/>
  <c r="W38" i="6" s="1"/>
  <c r="X38" i="6"/>
  <c r="U38" i="6"/>
  <c r="R39" i="6" s="1"/>
  <c r="AA42" i="6"/>
  <c r="AB42" i="6"/>
  <c r="AC42" i="6"/>
  <c r="AD42" i="6"/>
  <c r="Z43" i="6"/>
  <c r="AE42" i="6"/>
  <c r="V41" i="6"/>
  <c r="W41" i="6" s="1"/>
  <c r="X41" i="6"/>
  <c r="AF30" i="8" l="1"/>
  <c r="AG30" i="8" s="1"/>
  <c r="AH30" i="8"/>
  <c r="AE30" i="8"/>
  <c r="AB31" i="8" s="1"/>
  <c r="AR30" i="8"/>
  <c r="AO30" i="8"/>
  <c r="AL31" i="8" s="1"/>
  <c r="AP30" i="8"/>
  <c r="AQ30" i="8" s="1"/>
  <c r="AE31" i="6"/>
  <c r="AB32" i="6" s="1"/>
  <c r="AF31" i="6"/>
  <c r="AG31" i="6" s="1"/>
  <c r="AH31" i="6"/>
  <c r="U41" i="8"/>
  <c r="P42" i="8"/>
  <c r="T41" i="8"/>
  <c r="S41" i="8"/>
  <c r="R41" i="8"/>
  <c r="Q41" i="8"/>
  <c r="AR41" i="8"/>
  <c r="AP41" i="8"/>
  <c r="AQ41" i="8" s="1"/>
  <c r="AH41" i="8"/>
  <c r="AF41" i="8"/>
  <c r="AG41" i="8" s="1"/>
  <c r="AE42" i="8"/>
  <c r="Z43" i="8"/>
  <c r="AD42" i="8"/>
  <c r="AC42" i="8"/>
  <c r="AB42" i="8"/>
  <c r="AA42" i="8"/>
  <c r="X40" i="8"/>
  <c r="V40" i="8"/>
  <c r="W40" i="8" s="1"/>
  <c r="AJ43" i="8"/>
  <c r="AO42" i="8"/>
  <c r="AN42" i="8"/>
  <c r="AL42" i="8"/>
  <c r="AK42" i="8"/>
  <c r="AR32" i="6"/>
  <c r="AP32" i="6"/>
  <c r="AQ32" i="6" s="1"/>
  <c r="AO32" i="6"/>
  <c r="AL33" i="6" s="1"/>
  <c r="AL41" i="6"/>
  <c r="AJ42" i="6"/>
  <c r="AK41" i="6"/>
  <c r="AO41" i="6"/>
  <c r="AN41" i="6"/>
  <c r="AR40" i="6"/>
  <c r="AP40" i="6"/>
  <c r="AQ40" i="6" s="1"/>
  <c r="AH42" i="6"/>
  <c r="AF42" i="6"/>
  <c r="AG42" i="6" s="1"/>
  <c r="AC43" i="6"/>
  <c r="AD43" i="6"/>
  <c r="Z44" i="6"/>
  <c r="AE43" i="6"/>
  <c r="AA43" i="6"/>
  <c r="AB43" i="6"/>
  <c r="X42" i="6"/>
  <c r="V42" i="6"/>
  <c r="W42" i="6" s="1"/>
  <c r="T43" i="6"/>
  <c r="P44" i="6"/>
  <c r="U43" i="6"/>
  <c r="Q43" i="6"/>
  <c r="R43" i="6"/>
  <c r="S43" i="6"/>
  <c r="X39" i="6"/>
  <c r="V39" i="6"/>
  <c r="W39" i="6" s="1"/>
  <c r="U39" i="6"/>
  <c r="AH31" i="8" l="1"/>
  <c r="AE31" i="8"/>
  <c r="AB32" i="8" s="1"/>
  <c r="AF31" i="8"/>
  <c r="AG31" i="8" s="1"/>
  <c r="AP31" i="8"/>
  <c r="AQ31" i="8" s="1"/>
  <c r="AO31" i="8"/>
  <c r="AL32" i="8" s="1"/>
  <c r="AR31" i="8"/>
  <c r="AF32" i="6"/>
  <c r="AG32" i="6" s="1"/>
  <c r="AH32" i="6"/>
  <c r="AE32" i="6"/>
  <c r="AB33" i="6" s="1"/>
  <c r="AN43" i="8"/>
  <c r="AL43" i="8"/>
  <c r="AK43" i="8"/>
  <c r="AJ44" i="8"/>
  <c r="AO43" i="8"/>
  <c r="Z44" i="8"/>
  <c r="AD43" i="8"/>
  <c r="AC43" i="8"/>
  <c r="AB43" i="8"/>
  <c r="AA43" i="8"/>
  <c r="AE43" i="8"/>
  <c r="X41" i="8"/>
  <c r="V41" i="8"/>
  <c r="W41" i="8" s="1"/>
  <c r="AR42" i="8"/>
  <c r="AP42" i="8"/>
  <c r="AQ42" i="8" s="1"/>
  <c r="AH42" i="8"/>
  <c r="AF42" i="8"/>
  <c r="AG42" i="8" s="1"/>
  <c r="Q42" i="8"/>
  <c r="U42" i="8"/>
  <c r="P43" i="8"/>
  <c r="T42" i="8"/>
  <c r="S42" i="8"/>
  <c r="R42" i="8"/>
  <c r="AO33" i="6"/>
  <c r="AL34" i="6" s="1"/>
  <c r="AR33" i="6"/>
  <c r="AP33" i="6"/>
  <c r="AQ33" i="6" s="1"/>
  <c r="AL42" i="6"/>
  <c r="AJ43" i="6"/>
  <c r="AK42" i="6"/>
  <c r="AN42" i="6"/>
  <c r="AO42" i="6"/>
  <c r="AR41" i="6"/>
  <c r="AP41" i="6"/>
  <c r="AQ41" i="6" s="1"/>
  <c r="V43" i="6"/>
  <c r="W43" i="6" s="1"/>
  <c r="X43" i="6"/>
  <c r="Q44" i="6"/>
  <c r="R44" i="6"/>
  <c r="S44" i="6"/>
  <c r="T44" i="6"/>
  <c r="P45" i="6"/>
  <c r="U44" i="6"/>
  <c r="AF43" i="6"/>
  <c r="AG43" i="6" s="1"/>
  <c r="AH43" i="6"/>
  <c r="AA44" i="6"/>
  <c r="AB44" i="6"/>
  <c r="AC44" i="6"/>
  <c r="AD44" i="6"/>
  <c r="Z45" i="6"/>
  <c r="AE44" i="6"/>
  <c r="AR32" i="8" l="1"/>
  <c r="AO32" i="8"/>
  <c r="AL33" i="8" s="1"/>
  <c r="AP32" i="8"/>
  <c r="AQ32" i="8" s="1"/>
  <c r="AE32" i="8"/>
  <c r="AB33" i="8" s="1"/>
  <c r="AH32" i="8"/>
  <c r="AF32" i="8"/>
  <c r="AG32" i="8" s="1"/>
  <c r="AF33" i="6"/>
  <c r="AG33" i="6" s="1"/>
  <c r="AH33" i="6"/>
  <c r="AE33" i="6"/>
  <c r="AB34" i="6" s="1"/>
  <c r="Z45" i="8"/>
  <c r="AE44" i="8"/>
  <c r="AD44" i="8"/>
  <c r="AC44" i="8"/>
  <c r="AB44" i="8"/>
  <c r="AA44" i="8"/>
  <c r="AJ45" i="8"/>
  <c r="AO44" i="8"/>
  <c r="AN44" i="8"/>
  <c r="AL44" i="8"/>
  <c r="AK44" i="8"/>
  <c r="U43" i="8"/>
  <c r="P44" i="8"/>
  <c r="T43" i="8"/>
  <c r="S43" i="8"/>
  <c r="R43" i="8"/>
  <c r="Q43" i="8"/>
  <c r="X42" i="8"/>
  <c r="V42" i="8"/>
  <c r="W42" i="8" s="1"/>
  <c r="AR43" i="8"/>
  <c r="AP43" i="8"/>
  <c r="AQ43" i="8" s="1"/>
  <c r="AH43" i="8"/>
  <c r="AF43" i="8"/>
  <c r="AG43" i="8" s="1"/>
  <c r="AO34" i="6"/>
  <c r="AL35" i="6" s="1"/>
  <c r="AR34" i="6"/>
  <c r="AP34" i="6"/>
  <c r="AQ34" i="6" s="1"/>
  <c r="AJ44" i="6"/>
  <c r="AK43" i="6"/>
  <c r="AO43" i="6"/>
  <c r="AN43" i="6"/>
  <c r="AL43" i="6"/>
  <c r="AR42" i="6"/>
  <c r="AP42" i="6"/>
  <c r="AQ42" i="6" s="1"/>
  <c r="T45" i="6"/>
  <c r="P46" i="6"/>
  <c r="U45" i="6"/>
  <c r="Q45" i="6"/>
  <c r="R45" i="6"/>
  <c r="S45" i="6"/>
  <c r="X44" i="6"/>
  <c r="V44" i="6"/>
  <c r="W44" i="6" s="1"/>
  <c r="AC45" i="6"/>
  <c r="AD45" i="6"/>
  <c r="Z46" i="6"/>
  <c r="AE45" i="6"/>
  <c r="AA45" i="6"/>
  <c r="AB45" i="6"/>
  <c r="AH44" i="6"/>
  <c r="AF44" i="6"/>
  <c r="AG44" i="6" s="1"/>
  <c r="AF33" i="8" l="1"/>
  <c r="AG33" i="8" s="1"/>
  <c r="AE33" i="8"/>
  <c r="AB34" i="8" s="1"/>
  <c r="AH33" i="8"/>
  <c r="AR33" i="8"/>
  <c r="AO33" i="8"/>
  <c r="AL34" i="8" s="1"/>
  <c r="AP33" i="8"/>
  <c r="AQ33" i="8" s="1"/>
  <c r="AH34" i="6"/>
  <c r="AF34" i="6"/>
  <c r="AG34" i="6" s="1"/>
  <c r="AE34" i="6"/>
  <c r="AB35" i="6" s="1"/>
  <c r="Q44" i="8"/>
  <c r="U44" i="8"/>
  <c r="T44" i="8"/>
  <c r="P45" i="8"/>
  <c r="S44" i="8"/>
  <c r="R44" i="8"/>
  <c r="AH44" i="8"/>
  <c r="AF44" i="8"/>
  <c r="AG44" i="8" s="1"/>
  <c r="AJ46" i="8"/>
  <c r="AO45" i="8"/>
  <c r="AN45" i="8"/>
  <c r="AL45" i="8"/>
  <c r="AK45" i="8"/>
  <c r="X43" i="8"/>
  <c r="V43" i="8"/>
  <c r="W43" i="8" s="1"/>
  <c r="AR44" i="8"/>
  <c r="AP44" i="8"/>
  <c r="AQ44" i="8" s="1"/>
  <c r="AE45" i="8"/>
  <c r="Z46" i="8"/>
  <c r="AD45" i="8"/>
  <c r="AC45" i="8"/>
  <c r="AB45" i="8"/>
  <c r="AA45" i="8"/>
  <c r="AP35" i="6"/>
  <c r="AQ35" i="6" s="1"/>
  <c r="AO35" i="6"/>
  <c r="AL36" i="6" s="1"/>
  <c r="AR35" i="6"/>
  <c r="AR43" i="6"/>
  <c r="AP43" i="6"/>
  <c r="AQ43" i="6" s="1"/>
  <c r="AL44" i="6"/>
  <c r="AO44" i="6"/>
  <c r="AN44" i="6"/>
  <c r="AJ45" i="6"/>
  <c r="AK44" i="6"/>
  <c r="AF45" i="6"/>
  <c r="AG45" i="6" s="1"/>
  <c r="AH45" i="6"/>
  <c r="AA46" i="6"/>
  <c r="AB46" i="6"/>
  <c r="AC46" i="6"/>
  <c r="AD46" i="6"/>
  <c r="Z47" i="6"/>
  <c r="AE46" i="6"/>
  <c r="V45" i="6"/>
  <c r="W45" i="6" s="1"/>
  <c r="X45" i="6"/>
  <c r="Q46" i="6"/>
  <c r="R46" i="6"/>
  <c r="S46" i="6"/>
  <c r="T46" i="6"/>
  <c r="P47" i="6"/>
  <c r="U46" i="6"/>
  <c r="AR34" i="8" l="1"/>
  <c r="AO34" i="8"/>
  <c r="AL35" i="8" s="1"/>
  <c r="AP34" i="8"/>
  <c r="AQ34" i="8" s="1"/>
  <c r="AF34" i="8"/>
  <c r="AG34" i="8" s="1"/>
  <c r="AH34" i="8"/>
  <c r="AE34" i="8"/>
  <c r="AB35" i="8" s="1"/>
  <c r="AF35" i="6"/>
  <c r="AG35" i="6" s="1"/>
  <c r="AH35" i="6"/>
  <c r="AE35" i="6"/>
  <c r="AB36" i="6" s="1"/>
  <c r="U45" i="8"/>
  <c r="P46" i="8"/>
  <c r="T45" i="8"/>
  <c r="S45" i="8"/>
  <c r="R45" i="8"/>
  <c r="Q45" i="8"/>
  <c r="X44" i="8"/>
  <c r="V44" i="8"/>
  <c r="W44" i="8" s="1"/>
  <c r="AC46" i="8"/>
  <c r="AB46" i="8"/>
  <c r="AA46" i="8"/>
  <c r="AE46" i="8"/>
  <c r="Z47" i="8"/>
  <c r="AD46" i="8"/>
  <c r="AF45" i="8"/>
  <c r="AG45" i="8" s="1"/>
  <c r="AH45" i="8"/>
  <c r="AP45" i="8"/>
  <c r="AQ45" i="8" s="1"/>
  <c r="AR45" i="8"/>
  <c r="AL46" i="8"/>
  <c r="AK46" i="8"/>
  <c r="AN46" i="8"/>
  <c r="AJ47" i="8"/>
  <c r="AO46" i="8"/>
  <c r="AP36" i="6"/>
  <c r="AQ36" i="6" s="1"/>
  <c r="AO36" i="6"/>
  <c r="AL37" i="6" s="1"/>
  <c r="AR36" i="6"/>
  <c r="AO45" i="6"/>
  <c r="AN45" i="6"/>
  <c r="AJ46" i="6"/>
  <c r="AL45" i="6"/>
  <c r="AK45" i="6"/>
  <c r="AR44" i="6"/>
  <c r="AP44" i="6"/>
  <c r="AQ44" i="6" s="1"/>
  <c r="AC47" i="6"/>
  <c r="AD47" i="6"/>
  <c r="Z48" i="6"/>
  <c r="AE47" i="6"/>
  <c r="AA47" i="6"/>
  <c r="AB47" i="6"/>
  <c r="T47" i="6"/>
  <c r="P48" i="6"/>
  <c r="U47" i="6"/>
  <c r="Q47" i="6"/>
  <c r="R47" i="6"/>
  <c r="S47" i="6"/>
  <c r="X46" i="6"/>
  <c r="V46" i="6"/>
  <c r="W46" i="6" s="1"/>
  <c r="AH46" i="6"/>
  <c r="AF46" i="6"/>
  <c r="AG46" i="6" s="1"/>
  <c r="AE35" i="8" l="1"/>
  <c r="AB36" i="8" s="1"/>
  <c r="AF35" i="8"/>
  <c r="AG35" i="8" s="1"/>
  <c r="AH35" i="8"/>
  <c r="AR35" i="8"/>
  <c r="AP35" i="8"/>
  <c r="AQ35" i="8" s="1"/>
  <c r="AO35" i="8"/>
  <c r="AL36" i="8" s="1"/>
  <c r="AF36" i="6"/>
  <c r="AG36" i="6" s="1"/>
  <c r="AH36" i="6"/>
  <c r="AE36" i="6"/>
  <c r="AB37" i="6" s="1"/>
  <c r="AJ48" i="8"/>
  <c r="AO47" i="8"/>
  <c r="AN47" i="8"/>
  <c r="AL47" i="8"/>
  <c r="AK47" i="8"/>
  <c r="AE47" i="8"/>
  <c r="Z48" i="8"/>
  <c r="AD47" i="8"/>
  <c r="AC47" i="8"/>
  <c r="AB47" i="8"/>
  <c r="AA47" i="8"/>
  <c r="P47" i="8"/>
  <c r="T46" i="8"/>
  <c r="S46" i="8"/>
  <c r="R46" i="8"/>
  <c r="Q46" i="8"/>
  <c r="U46" i="8"/>
  <c r="X45" i="8"/>
  <c r="V45" i="8"/>
  <c r="W45" i="8" s="1"/>
  <c r="AR46" i="8"/>
  <c r="AP46" i="8"/>
  <c r="AQ46" i="8" s="1"/>
  <c r="AH46" i="8"/>
  <c r="AF46" i="8"/>
  <c r="AG46" i="8" s="1"/>
  <c r="AO37" i="6"/>
  <c r="AL38" i="6" s="1"/>
  <c r="AR37" i="6"/>
  <c r="AP37" i="6"/>
  <c r="AQ37" i="6" s="1"/>
  <c r="AP45" i="6"/>
  <c r="AQ45" i="6" s="1"/>
  <c r="AR45" i="6"/>
  <c r="AO46" i="6"/>
  <c r="AN46" i="6"/>
  <c r="AL46" i="6"/>
  <c r="AJ47" i="6"/>
  <c r="AK46" i="6"/>
  <c r="V47" i="6"/>
  <c r="W47" i="6" s="1"/>
  <c r="X47" i="6"/>
  <c r="AA48" i="6"/>
  <c r="AC48" i="6"/>
  <c r="AD48" i="6"/>
  <c r="Z49" i="6"/>
  <c r="AE48" i="6"/>
  <c r="AB48" i="6"/>
  <c r="Q48" i="6"/>
  <c r="R48" i="6"/>
  <c r="S48" i="6"/>
  <c r="T48" i="6"/>
  <c r="P49" i="6"/>
  <c r="U48" i="6"/>
  <c r="AF47" i="6"/>
  <c r="AG47" i="6" s="1"/>
  <c r="AH47" i="6"/>
  <c r="AP36" i="8" l="1"/>
  <c r="AQ36" i="8" s="1"/>
  <c r="AO36" i="8"/>
  <c r="AL37" i="8" s="1"/>
  <c r="AR36" i="8"/>
  <c r="AE36" i="8"/>
  <c r="AB37" i="8" s="1"/>
  <c r="AF36" i="8"/>
  <c r="AG36" i="8" s="1"/>
  <c r="AH36" i="8"/>
  <c r="AF37" i="6"/>
  <c r="AG37" i="6" s="1"/>
  <c r="AH37" i="6"/>
  <c r="AE37" i="6"/>
  <c r="AB38" i="6" s="1"/>
  <c r="AC48" i="8"/>
  <c r="AB48" i="8"/>
  <c r="AA48" i="8"/>
  <c r="AE48" i="8"/>
  <c r="Z49" i="8"/>
  <c r="AD48" i="8"/>
  <c r="U47" i="8"/>
  <c r="P48" i="8"/>
  <c r="T47" i="8"/>
  <c r="S47" i="8"/>
  <c r="R47" i="8"/>
  <c r="Q47" i="8"/>
  <c r="AP47" i="8"/>
  <c r="AQ47" i="8" s="1"/>
  <c r="AR47" i="8"/>
  <c r="AF47" i="8"/>
  <c r="AG47" i="8" s="1"/>
  <c r="AH47" i="8"/>
  <c r="X46" i="8"/>
  <c r="V46" i="8"/>
  <c r="W46" i="8" s="1"/>
  <c r="AL48" i="8"/>
  <c r="AK48" i="8"/>
  <c r="AJ49" i="8"/>
  <c r="AO48" i="8"/>
  <c r="AN48" i="8"/>
  <c r="AO38" i="6"/>
  <c r="AL39" i="6" s="1"/>
  <c r="AR38" i="6"/>
  <c r="AP38" i="6"/>
  <c r="AQ38" i="6" s="1"/>
  <c r="AP46" i="6"/>
  <c r="AQ46" i="6" s="1"/>
  <c r="AR46" i="6"/>
  <c r="AO47" i="6"/>
  <c r="AN47" i="6"/>
  <c r="AL47" i="6"/>
  <c r="AJ48" i="6"/>
  <c r="AK47" i="6"/>
  <c r="T49" i="6"/>
  <c r="P50" i="6"/>
  <c r="U49" i="6"/>
  <c r="Q49" i="6"/>
  <c r="R49" i="6"/>
  <c r="S49" i="6"/>
  <c r="AH48" i="6"/>
  <c r="AF48" i="6"/>
  <c r="AG48" i="6" s="1"/>
  <c r="X48" i="6"/>
  <c r="V48" i="6"/>
  <c r="W48" i="6" s="1"/>
  <c r="AC49" i="6"/>
  <c r="AD49" i="6"/>
  <c r="Z50" i="6"/>
  <c r="AE49" i="6"/>
  <c r="AA49" i="6"/>
  <c r="AB49" i="6"/>
  <c r="AH37" i="8" l="1"/>
  <c r="AF37" i="8"/>
  <c r="AG37" i="8" s="1"/>
  <c r="AE37" i="8"/>
  <c r="AB38" i="8" s="1"/>
  <c r="AO37" i="8"/>
  <c r="AL38" i="8" s="1"/>
  <c r="AP37" i="8"/>
  <c r="AQ37" i="8" s="1"/>
  <c r="AR37" i="8"/>
  <c r="AF38" i="6"/>
  <c r="AG38" i="6" s="1"/>
  <c r="AH38" i="6"/>
  <c r="AE38" i="6"/>
  <c r="AB39" i="6" s="1"/>
  <c r="AE49" i="8"/>
  <c r="Z50" i="8"/>
  <c r="AD49" i="8"/>
  <c r="AC49" i="8"/>
  <c r="AB49" i="8"/>
  <c r="AA49" i="8"/>
  <c r="P49" i="8"/>
  <c r="T48" i="8"/>
  <c r="S48" i="8"/>
  <c r="R48" i="8"/>
  <c r="Q48" i="8"/>
  <c r="U48" i="8"/>
  <c r="AR48" i="8"/>
  <c r="AP48" i="8"/>
  <c r="AQ48" i="8" s="1"/>
  <c r="X47" i="8"/>
  <c r="V47" i="8"/>
  <c r="W47" i="8" s="1"/>
  <c r="AJ50" i="8"/>
  <c r="AO49" i="8"/>
  <c r="AN49" i="8"/>
  <c r="AL49" i="8"/>
  <c r="AK49" i="8"/>
  <c r="AH48" i="8"/>
  <c r="AF48" i="8"/>
  <c r="AG48" i="8" s="1"/>
  <c r="AO39" i="6"/>
  <c r="AP39" i="6"/>
  <c r="AQ39" i="6" s="1"/>
  <c r="AR39" i="6"/>
  <c r="AN48" i="6"/>
  <c r="AL48" i="6"/>
  <c r="AJ49" i="6"/>
  <c r="AK48" i="6"/>
  <c r="AO48" i="6"/>
  <c r="AR47" i="6"/>
  <c r="AP47" i="6"/>
  <c r="AQ47" i="6" s="1"/>
  <c r="AA50" i="6"/>
  <c r="AC50" i="6"/>
  <c r="AD50" i="6"/>
  <c r="Z51" i="6"/>
  <c r="AE50" i="6"/>
  <c r="AB50" i="6"/>
  <c r="V49" i="6"/>
  <c r="W49" i="6" s="1"/>
  <c r="X49" i="6"/>
  <c r="AH49" i="6"/>
  <c r="AF49" i="6"/>
  <c r="AG49" i="6" s="1"/>
  <c r="Q50" i="6"/>
  <c r="R50" i="6"/>
  <c r="T50" i="6"/>
  <c r="P51" i="6"/>
  <c r="U50" i="6"/>
  <c r="S50" i="6"/>
  <c r="AO38" i="8" l="1"/>
  <c r="AL39" i="8" s="1"/>
  <c r="AR38" i="8"/>
  <c r="AP38" i="8"/>
  <c r="AQ38" i="8" s="1"/>
  <c r="AH38" i="8"/>
  <c r="AE38" i="8"/>
  <c r="AB39" i="8" s="1"/>
  <c r="AF38" i="8"/>
  <c r="AG38" i="8" s="1"/>
  <c r="AF39" i="6"/>
  <c r="AG39" i="6" s="1"/>
  <c r="AH39" i="6"/>
  <c r="AE39" i="6"/>
  <c r="AF49" i="8"/>
  <c r="AG49" i="8" s="1"/>
  <c r="AH49" i="8"/>
  <c r="U49" i="8"/>
  <c r="P50" i="8"/>
  <c r="T49" i="8"/>
  <c r="S49" i="8"/>
  <c r="R49" i="8"/>
  <c r="Q49" i="8"/>
  <c r="AC50" i="8"/>
  <c r="AB50" i="8"/>
  <c r="AA50" i="8"/>
  <c r="Z51" i="8"/>
  <c r="AD50" i="8"/>
  <c r="AE50" i="8"/>
  <c r="AP49" i="8"/>
  <c r="AQ49" i="8" s="1"/>
  <c r="AR49" i="8"/>
  <c r="X48" i="8"/>
  <c r="V48" i="8"/>
  <c r="W48" i="8" s="1"/>
  <c r="AL50" i="8"/>
  <c r="AK50" i="8"/>
  <c r="AJ51" i="8"/>
  <c r="AO50" i="8"/>
  <c r="AN50" i="8"/>
  <c r="AL49" i="6"/>
  <c r="AJ50" i="6"/>
  <c r="AK49" i="6"/>
  <c r="AO49" i="6"/>
  <c r="AN49" i="6"/>
  <c r="AR48" i="6"/>
  <c r="AP48" i="6"/>
  <c r="AQ48" i="6" s="1"/>
  <c r="AH50" i="6"/>
  <c r="AF50" i="6"/>
  <c r="AG50" i="6" s="1"/>
  <c r="T51" i="6"/>
  <c r="P52" i="6"/>
  <c r="U51" i="6"/>
  <c r="Q51" i="6"/>
  <c r="R51" i="6"/>
  <c r="S51" i="6"/>
  <c r="X50" i="6"/>
  <c r="V50" i="6"/>
  <c r="W50" i="6" s="1"/>
  <c r="AC51" i="6"/>
  <c r="AD51" i="6"/>
  <c r="Z52" i="6"/>
  <c r="AE51" i="6"/>
  <c r="AA51" i="6"/>
  <c r="AB51" i="6"/>
  <c r="AH39" i="8" l="1"/>
  <c r="AF39" i="8"/>
  <c r="AG39" i="8" s="1"/>
  <c r="AE39" i="8"/>
  <c r="AO39" i="8"/>
  <c r="AR39" i="8"/>
  <c r="AP39" i="8"/>
  <c r="AQ39" i="8" s="1"/>
  <c r="AJ52" i="8"/>
  <c r="AO51" i="8"/>
  <c r="AN51" i="8"/>
  <c r="AL51" i="8"/>
  <c r="AK51" i="8"/>
  <c r="P51" i="8"/>
  <c r="T50" i="8"/>
  <c r="S50" i="8"/>
  <c r="R50" i="8"/>
  <c r="Q50" i="8"/>
  <c r="U50" i="8"/>
  <c r="AR50" i="8"/>
  <c r="AP50" i="8"/>
  <c r="AQ50" i="8" s="1"/>
  <c r="AH50" i="8"/>
  <c r="AF50" i="8"/>
  <c r="AG50" i="8" s="1"/>
  <c r="X49" i="8"/>
  <c r="V49" i="8"/>
  <c r="W49" i="8" s="1"/>
  <c r="AE51" i="8"/>
  <c r="Z52" i="8"/>
  <c r="AD51" i="8"/>
  <c r="AC51" i="8"/>
  <c r="AB51" i="8"/>
  <c r="AA51" i="8"/>
  <c r="AL50" i="6"/>
  <c r="AJ51" i="6"/>
  <c r="AK50" i="6"/>
  <c r="AN50" i="6"/>
  <c r="AO50" i="6"/>
  <c r="AR49" i="6"/>
  <c r="AP49" i="6"/>
  <c r="AQ49" i="6" s="1"/>
  <c r="V51" i="6"/>
  <c r="W51" i="6" s="1"/>
  <c r="X51" i="6"/>
  <c r="AH51" i="6"/>
  <c r="AF51" i="6"/>
  <c r="AG51" i="6" s="1"/>
  <c r="AA52" i="6"/>
  <c r="AC52" i="6"/>
  <c r="AD52" i="6"/>
  <c r="Z53" i="6"/>
  <c r="AE52" i="6"/>
  <c r="AB52" i="6"/>
  <c r="Q52" i="6"/>
  <c r="R52" i="6"/>
  <c r="T52" i="6"/>
  <c r="P53" i="6"/>
  <c r="U52" i="6"/>
  <c r="S52" i="6"/>
  <c r="AP51" i="8" l="1"/>
  <c r="AQ51" i="8" s="1"/>
  <c r="AR51" i="8"/>
  <c r="AC52" i="8"/>
  <c r="AB52" i="8"/>
  <c r="AA52" i="8"/>
  <c r="AE52" i="8"/>
  <c r="AD52" i="8"/>
  <c r="Z53" i="8"/>
  <c r="U51" i="8"/>
  <c r="P52" i="8"/>
  <c r="T51" i="8"/>
  <c r="S51" i="8"/>
  <c r="R51" i="8"/>
  <c r="Q51" i="8"/>
  <c r="AF51" i="8"/>
  <c r="AG51" i="8" s="1"/>
  <c r="AH51" i="8"/>
  <c r="X50" i="8"/>
  <c r="V50" i="8"/>
  <c r="W50" i="8" s="1"/>
  <c r="AL52" i="8"/>
  <c r="AK52" i="8"/>
  <c r="AJ53" i="8"/>
  <c r="AO52" i="8"/>
  <c r="AN52" i="8"/>
  <c r="AJ52" i="6"/>
  <c r="AK51" i="6"/>
  <c r="AO51" i="6"/>
  <c r="AN51" i="6"/>
  <c r="AL51" i="6"/>
  <c r="AR50" i="6"/>
  <c r="AP50" i="6"/>
  <c r="AQ50" i="6" s="1"/>
  <c r="X52" i="6"/>
  <c r="V52" i="6"/>
  <c r="W52" i="6" s="1"/>
  <c r="AC53" i="6"/>
  <c r="AD53" i="6"/>
  <c r="Z54" i="6"/>
  <c r="AE53" i="6"/>
  <c r="AA53" i="6"/>
  <c r="AB53" i="6"/>
  <c r="T53" i="6"/>
  <c r="P54" i="6"/>
  <c r="U53" i="6"/>
  <c r="Q53" i="6"/>
  <c r="R53" i="6"/>
  <c r="S53" i="6"/>
  <c r="AH52" i="6"/>
  <c r="AF52" i="6"/>
  <c r="AG52" i="6" s="1"/>
  <c r="AH52" i="8" l="1"/>
  <c r="AF52" i="8"/>
  <c r="AG52" i="8" s="1"/>
  <c r="AE53" i="8"/>
  <c r="Z54" i="8"/>
  <c r="AD53" i="8"/>
  <c r="AC53" i="8"/>
  <c r="AB53" i="8"/>
  <c r="AA53" i="8"/>
  <c r="AJ54" i="8"/>
  <c r="AO53" i="8"/>
  <c r="AN53" i="8"/>
  <c r="AL53" i="8"/>
  <c r="AK53" i="8"/>
  <c r="AR52" i="8"/>
  <c r="AP52" i="8"/>
  <c r="AQ52" i="8" s="1"/>
  <c r="P53" i="8"/>
  <c r="T52" i="8"/>
  <c r="S52" i="8"/>
  <c r="R52" i="8"/>
  <c r="Q52" i="8"/>
  <c r="U52" i="8"/>
  <c r="X51" i="8"/>
  <c r="V51" i="8"/>
  <c r="W51" i="8" s="1"/>
  <c r="AR51" i="6"/>
  <c r="AP51" i="6"/>
  <c r="AQ51" i="6" s="1"/>
  <c r="AO52" i="6"/>
  <c r="AL52" i="6"/>
  <c r="AN52" i="6"/>
  <c r="AJ53" i="6"/>
  <c r="AK52" i="6"/>
  <c r="V53" i="6"/>
  <c r="W53" i="6" s="1"/>
  <c r="X53" i="6"/>
  <c r="AH53" i="6"/>
  <c r="AF53" i="6"/>
  <c r="AG53" i="6" s="1"/>
  <c r="AA54" i="6"/>
  <c r="AC54" i="6"/>
  <c r="AD54" i="6"/>
  <c r="Z55" i="6"/>
  <c r="AE54" i="6"/>
  <c r="AB54" i="6"/>
  <c r="Q54" i="6"/>
  <c r="R54" i="6"/>
  <c r="T54" i="6"/>
  <c r="P55" i="6"/>
  <c r="U54" i="6"/>
  <c r="S54" i="6"/>
  <c r="U53" i="8" l="1"/>
  <c r="P54" i="8"/>
  <c r="T53" i="8"/>
  <c r="S53" i="8"/>
  <c r="R53" i="8"/>
  <c r="Q53" i="8"/>
  <c r="AP53" i="8"/>
  <c r="AQ53" i="8" s="1"/>
  <c r="AR53" i="8"/>
  <c r="AC54" i="8"/>
  <c r="AB54" i="8"/>
  <c r="AA54" i="8"/>
  <c r="AE54" i="8"/>
  <c r="Z55" i="8"/>
  <c r="AD54" i="8"/>
  <c r="X52" i="8"/>
  <c r="V52" i="8"/>
  <c r="W52" i="8" s="1"/>
  <c r="AF53" i="8"/>
  <c r="AG53" i="8" s="1"/>
  <c r="AH53" i="8"/>
  <c r="AL54" i="8"/>
  <c r="AK54" i="8"/>
  <c r="AJ55" i="8"/>
  <c r="AO54" i="8"/>
  <c r="AN54" i="8"/>
  <c r="AO53" i="6"/>
  <c r="AN53" i="6"/>
  <c r="AJ54" i="6"/>
  <c r="AK53" i="6"/>
  <c r="AL53" i="6"/>
  <c r="AR52" i="6"/>
  <c r="AP52" i="6"/>
  <c r="AQ52" i="6" s="1"/>
  <c r="X54" i="6"/>
  <c r="V54" i="6"/>
  <c r="W54" i="6" s="1"/>
  <c r="AC55" i="6"/>
  <c r="AD55" i="6"/>
  <c r="Z56" i="6"/>
  <c r="AE55" i="6"/>
  <c r="AA55" i="6"/>
  <c r="AB55" i="6"/>
  <c r="T55" i="6"/>
  <c r="P56" i="6"/>
  <c r="U55" i="6"/>
  <c r="Q55" i="6"/>
  <c r="R55" i="6"/>
  <c r="S55" i="6"/>
  <c r="AH54" i="6"/>
  <c r="AF54" i="6"/>
  <c r="AG54" i="6" s="1"/>
  <c r="AJ56" i="8" l="1"/>
  <c r="AO55" i="8"/>
  <c r="AN55" i="8"/>
  <c r="AL55" i="8"/>
  <c r="AK55" i="8"/>
  <c r="AR54" i="8"/>
  <c r="AP54" i="8"/>
  <c r="AQ54" i="8" s="1"/>
  <c r="AE55" i="8"/>
  <c r="Z56" i="8"/>
  <c r="AD55" i="8"/>
  <c r="AC55" i="8"/>
  <c r="AB55" i="8"/>
  <c r="AA55" i="8"/>
  <c r="P55" i="8"/>
  <c r="T54" i="8"/>
  <c r="S54" i="8"/>
  <c r="R54" i="8"/>
  <c r="Q54" i="8"/>
  <c r="U54" i="8"/>
  <c r="X53" i="8"/>
  <c r="V53" i="8"/>
  <c r="W53" i="8" s="1"/>
  <c r="AH54" i="8"/>
  <c r="AF54" i="8"/>
  <c r="AG54" i="8" s="1"/>
  <c r="AP53" i="6"/>
  <c r="AQ53" i="6" s="1"/>
  <c r="AR53" i="6"/>
  <c r="AO54" i="6"/>
  <c r="AN54" i="6"/>
  <c r="AL54" i="6"/>
  <c r="AJ55" i="6"/>
  <c r="AK54" i="6"/>
  <c r="AA56" i="6"/>
  <c r="AC56" i="6"/>
  <c r="AD56" i="6"/>
  <c r="Z57" i="6"/>
  <c r="AE56" i="6"/>
  <c r="AB56" i="6"/>
  <c r="AH55" i="6"/>
  <c r="AF55" i="6"/>
  <c r="AG55" i="6" s="1"/>
  <c r="V55" i="6"/>
  <c r="W55" i="6" s="1"/>
  <c r="X55" i="6"/>
  <c r="Q56" i="6"/>
  <c r="R56" i="6"/>
  <c r="T56" i="6"/>
  <c r="P57" i="6"/>
  <c r="U56" i="6"/>
  <c r="S56" i="6"/>
  <c r="U55" i="8" l="1"/>
  <c r="P56" i="8"/>
  <c r="T55" i="8"/>
  <c r="S55" i="8"/>
  <c r="Q55" i="8"/>
  <c r="R55" i="8"/>
  <c r="AF55" i="8"/>
  <c r="AG55" i="8" s="1"/>
  <c r="AH55" i="8"/>
  <c r="AP55" i="8"/>
  <c r="AQ55" i="8" s="1"/>
  <c r="AR55" i="8"/>
  <c r="X54" i="8"/>
  <c r="V54" i="8"/>
  <c r="W54" i="8" s="1"/>
  <c r="AC56" i="8"/>
  <c r="AB56" i="8"/>
  <c r="AA56" i="8"/>
  <c r="AE56" i="8"/>
  <c r="Z57" i="8"/>
  <c r="AD56" i="8"/>
  <c r="AL56" i="8"/>
  <c r="AK56" i="8"/>
  <c r="AJ57" i="8"/>
  <c r="AO56" i="8"/>
  <c r="AN56" i="8"/>
  <c r="AP54" i="6"/>
  <c r="AQ54" i="6" s="1"/>
  <c r="AR54" i="6"/>
  <c r="AO55" i="6"/>
  <c r="AN55" i="6"/>
  <c r="AL55" i="6"/>
  <c r="AJ56" i="6"/>
  <c r="AK55" i="6"/>
  <c r="T57" i="6"/>
  <c r="P58" i="6"/>
  <c r="U57" i="6"/>
  <c r="Q57" i="6"/>
  <c r="R57" i="6"/>
  <c r="S57" i="6"/>
  <c r="AH56" i="6"/>
  <c r="AF56" i="6"/>
  <c r="AG56" i="6" s="1"/>
  <c r="X56" i="6"/>
  <c r="V56" i="6"/>
  <c r="W56" i="6" s="1"/>
  <c r="AC57" i="6"/>
  <c r="AD57" i="6"/>
  <c r="Z58" i="6"/>
  <c r="AE57" i="6"/>
  <c r="AA57" i="6"/>
  <c r="AB57" i="6"/>
  <c r="AJ58" i="8" l="1"/>
  <c r="AO57" i="8"/>
  <c r="AN57" i="8"/>
  <c r="AL57" i="8"/>
  <c r="AK57" i="8"/>
  <c r="AR56" i="8"/>
  <c r="AP56" i="8"/>
  <c r="AQ56" i="8" s="1"/>
  <c r="X55" i="8"/>
  <c r="V55" i="8"/>
  <c r="W55" i="8" s="1"/>
  <c r="P57" i="8"/>
  <c r="T56" i="8"/>
  <c r="S56" i="8"/>
  <c r="R56" i="8"/>
  <c r="Q56" i="8"/>
  <c r="U56" i="8"/>
  <c r="AH56" i="8"/>
  <c r="AF56" i="8"/>
  <c r="AG56" i="8" s="1"/>
  <c r="AE57" i="8"/>
  <c r="Z58" i="8"/>
  <c r="AD57" i="8"/>
  <c r="AC57" i="8"/>
  <c r="AB57" i="8"/>
  <c r="AA57" i="8"/>
  <c r="AR55" i="6"/>
  <c r="AP55" i="6"/>
  <c r="AQ55" i="6" s="1"/>
  <c r="AN56" i="6"/>
  <c r="AL56" i="6"/>
  <c r="AJ57" i="6"/>
  <c r="AK56" i="6"/>
  <c r="AO56" i="6"/>
  <c r="AH57" i="6"/>
  <c r="AF57" i="6"/>
  <c r="AG57" i="6" s="1"/>
  <c r="AA58" i="6"/>
  <c r="AC58" i="6"/>
  <c r="AD58" i="6"/>
  <c r="Z59" i="6"/>
  <c r="AE58" i="6"/>
  <c r="AB58" i="6"/>
  <c r="V57" i="6"/>
  <c r="W57" i="6" s="1"/>
  <c r="X57" i="6"/>
  <c r="Q58" i="6"/>
  <c r="R58" i="6"/>
  <c r="T58" i="6"/>
  <c r="P59" i="6"/>
  <c r="U58" i="6"/>
  <c r="S58" i="6"/>
  <c r="AP57" i="8" l="1"/>
  <c r="AQ57" i="8" s="1"/>
  <c r="AR57" i="8"/>
  <c r="AF57" i="8"/>
  <c r="AG57" i="8" s="1"/>
  <c r="AH57" i="8"/>
  <c r="X56" i="8"/>
  <c r="V56" i="8"/>
  <c r="W56" i="8" s="1"/>
  <c r="AC58" i="8"/>
  <c r="AB58" i="8"/>
  <c r="AA58" i="8"/>
  <c r="AE58" i="8"/>
  <c r="Z59" i="8"/>
  <c r="AD58" i="8"/>
  <c r="U57" i="8"/>
  <c r="P58" i="8"/>
  <c r="T57" i="8"/>
  <c r="S57" i="8"/>
  <c r="R57" i="8"/>
  <c r="Q57" i="8"/>
  <c r="AL58" i="8"/>
  <c r="AK58" i="8"/>
  <c r="AJ59" i="8"/>
  <c r="AO58" i="8"/>
  <c r="AN58" i="8"/>
  <c r="AL57" i="6"/>
  <c r="AJ58" i="6"/>
  <c r="AK57" i="6"/>
  <c r="AO57" i="6"/>
  <c r="AN57" i="6"/>
  <c r="AP56" i="6"/>
  <c r="AQ56" i="6" s="1"/>
  <c r="AR56" i="6"/>
  <c r="AD59" i="6"/>
  <c r="Z60" i="6"/>
  <c r="AE59" i="6"/>
  <c r="AA59" i="6"/>
  <c r="AB59" i="6"/>
  <c r="AC59" i="6"/>
  <c r="AH58" i="6"/>
  <c r="AF58" i="6"/>
  <c r="AG58" i="6" s="1"/>
  <c r="U59" i="6"/>
  <c r="Q59" i="6"/>
  <c r="R59" i="6"/>
  <c r="S59" i="6"/>
  <c r="P60" i="6"/>
  <c r="T59" i="6"/>
  <c r="X58" i="6"/>
  <c r="V58" i="6"/>
  <c r="W58" i="6" s="1"/>
  <c r="P59" i="8" l="1"/>
  <c r="T58" i="8"/>
  <c r="S58" i="8"/>
  <c r="R58" i="8"/>
  <c r="Q58" i="8"/>
  <c r="U58" i="8"/>
  <c r="AJ60" i="8"/>
  <c r="AO59" i="8"/>
  <c r="AN59" i="8"/>
  <c r="AL59" i="8"/>
  <c r="AK59" i="8"/>
  <c r="AR58" i="8"/>
  <c r="AP58" i="8"/>
  <c r="AQ58" i="8" s="1"/>
  <c r="AE59" i="8"/>
  <c r="Z60" i="8"/>
  <c r="AD59" i="8"/>
  <c r="AC59" i="8"/>
  <c r="AB59" i="8"/>
  <c r="AA59" i="8"/>
  <c r="AH58" i="8"/>
  <c r="AF58" i="8"/>
  <c r="AG58" i="8" s="1"/>
  <c r="X57" i="8"/>
  <c r="V57" i="8"/>
  <c r="W57" i="8" s="1"/>
  <c r="AL58" i="6"/>
  <c r="AJ59" i="6"/>
  <c r="AK58" i="6"/>
  <c r="AN58" i="6"/>
  <c r="AO58" i="6"/>
  <c r="AR57" i="6"/>
  <c r="AP57" i="6"/>
  <c r="AQ57" i="6" s="1"/>
  <c r="Q60" i="6"/>
  <c r="R60" i="6"/>
  <c r="T60" i="6"/>
  <c r="P61" i="6"/>
  <c r="U60" i="6"/>
  <c r="S60" i="6"/>
  <c r="AH59" i="6"/>
  <c r="AF59" i="6"/>
  <c r="AG59" i="6" s="1"/>
  <c r="V59" i="6"/>
  <c r="W59" i="6" s="1"/>
  <c r="X59" i="6"/>
  <c r="AA60" i="6"/>
  <c r="AC60" i="6"/>
  <c r="AD60" i="6"/>
  <c r="Z61" i="6"/>
  <c r="AE60" i="6"/>
  <c r="AB60" i="6"/>
  <c r="AL60" i="8" l="1"/>
  <c r="AK60" i="8"/>
  <c r="AJ61" i="8"/>
  <c r="AO60" i="8"/>
  <c r="AN60" i="8"/>
  <c r="X58" i="8"/>
  <c r="V58" i="8"/>
  <c r="W58" i="8" s="1"/>
  <c r="AC60" i="8"/>
  <c r="AB60" i="8"/>
  <c r="AA60" i="8"/>
  <c r="AE60" i="8"/>
  <c r="Z61" i="8"/>
  <c r="AD60" i="8"/>
  <c r="AF59" i="8"/>
  <c r="AG59" i="8" s="1"/>
  <c r="AH59" i="8"/>
  <c r="AP59" i="8"/>
  <c r="AQ59" i="8" s="1"/>
  <c r="AR59" i="8"/>
  <c r="U59" i="8"/>
  <c r="P60" i="8"/>
  <c r="T59" i="8"/>
  <c r="S59" i="8"/>
  <c r="R59" i="8"/>
  <c r="Q59" i="8"/>
  <c r="AJ60" i="6"/>
  <c r="AK59" i="6"/>
  <c r="AO59" i="6"/>
  <c r="AN59" i="6"/>
  <c r="AL59" i="6"/>
  <c r="AR58" i="6"/>
  <c r="AP58" i="6"/>
  <c r="AQ58" i="6" s="1"/>
  <c r="AH60" i="6"/>
  <c r="AF60" i="6"/>
  <c r="AG60" i="6" s="1"/>
  <c r="AD61" i="6"/>
  <c r="Z62" i="6"/>
  <c r="AE61" i="6"/>
  <c r="AA61" i="6"/>
  <c r="AB61" i="6"/>
  <c r="AC61" i="6"/>
  <c r="V60" i="6"/>
  <c r="W60" i="6" s="1"/>
  <c r="X60" i="6"/>
  <c r="U61" i="6"/>
  <c r="Q61" i="6"/>
  <c r="R61" i="6"/>
  <c r="S61" i="6"/>
  <c r="T61" i="6"/>
  <c r="P62" i="6"/>
  <c r="AE61" i="8" l="1"/>
  <c r="Z62" i="8"/>
  <c r="AD61" i="8"/>
  <c r="AC61" i="8"/>
  <c r="AB61" i="8"/>
  <c r="AA61" i="8"/>
  <c r="P61" i="8"/>
  <c r="T60" i="8"/>
  <c r="S60" i="8"/>
  <c r="R60" i="8"/>
  <c r="Q60" i="8"/>
  <c r="U60" i="8"/>
  <c r="AJ62" i="8"/>
  <c r="AO61" i="8"/>
  <c r="AN61" i="8"/>
  <c r="AL61" i="8"/>
  <c r="AK61" i="8"/>
  <c r="X59" i="8"/>
  <c r="V59" i="8"/>
  <c r="W59" i="8" s="1"/>
  <c r="AH60" i="8"/>
  <c r="AF60" i="8"/>
  <c r="AG60" i="8" s="1"/>
  <c r="AR60" i="8"/>
  <c r="AP60" i="8"/>
  <c r="AQ60" i="8" s="1"/>
  <c r="AR59" i="6"/>
  <c r="AP59" i="6"/>
  <c r="AQ59" i="6" s="1"/>
  <c r="AO60" i="6"/>
  <c r="AN60" i="6"/>
  <c r="AL60" i="6"/>
  <c r="AJ61" i="6"/>
  <c r="AK60" i="6"/>
  <c r="AH61" i="6"/>
  <c r="AF61" i="6"/>
  <c r="AG61" i="6" s="1"/>
  <c r="V61" i="6"/>
  <c r="W61" i="6" s="1"/>
  <c r="X61" i="6"/>
  <c r="Q62" i="6"/>
  <c r="R62" i="6"/>
  <c r="T62" i="6"/>
  <c r="P63" i="6"/>
  <c r="U62" i="6"/>
  <c r="S62" i="6"/>
  <c r="AA62" i="6"/>
  <c r="AC62" i="6"/>
  <c r="AD62" i="6"/>
  <c r="Z63" i="6"/>
  <c r="AE62" i="6"/>
  <c r="AB62" i="6"/>
  <c r="AP61" i="8" l="1"/>
  <c r="AQ61" i="8" s="1"/>
  <c r="AR61" i="8"/>
  <c r="U61" i="8"/>
  <c r="P62" i="8"/>
  <c r="T61" i="8"/>
  <c r="S61" i="8"/>
  <c r="R61" i="8"/>
  <c r="Q61" i="8"/>
  <c r="AF61" i="8"/>
  <c r="AG61" i="8" s="1"/>
  <c r="AH61" i="8"/>
  <c r="X60" i="8"/>
  <c r="V60" i="8"/>
  <c r="W60" i="8" s="1"/>
  <c r="AC62" i="8"/>
  <c r="AB62" i="8"/>
  <c r="AA62" i="8"/>
  <c r="AE62" i="8"/>
  <c r="Z63" i="8"/>
  <c r="AD62" i="8"/>
  <c r="AL62" i="8"/>
  <c r="AK62" i="8"/>
  <c r="AN62" i="8"/>
  <c r="AJ63" i="8"/>
  <c r="AO62" i="8"/>
  <c r="AR60" i="6"/>
  <c r="AP60" i="6"/>
  <c r="AQ60" i="6" s="1"/>
  <c r="AO61" i="6"/>
  <c r="AK61" i="6"/>
  <c r="AN61" i="6"/>
  <c r="AJ62" i="6"/>
  <c r="AL61" i="6"/>
  <c r="V62" i="6"/>
  <c r="W62" i="6" s="1"/>
  <c r="X62" i="6"/>
  <c r="AH62" i="6"/>
  <c r="AF62" i="6"/>
  <c r="AG62" i="6" s="1"/>
  <c r="U63" i="6"/>
  <c r="Q63" i="6"/>
  <c r="R63" i="6"/>
  <c r="S63" i="6"/>
  <c r="P64" i="6"/>
  <c r="T63" i="6"/>
  <c r="AD63" i="6"/>
  <c r="Z64" i="6"/>
  <c r="AE63" i="6"/>
  <c r="AA63" i="6"/>
  <c r="AB63" i="6"/>
  <c r="AC63" i="6"/>
  <c r="AH62" i="8" l="1"/>
  <c r="AF62" i="8"/>
  <c r="AG62" i="8" s="1"/>
  <c r="P63" i="8"/>
  <c r="T62" i="8"/>
  <c r="S62" i="8"/>
  <c r="R62" i="8"/>
  <c r="Q62" i="8"/>
  <c r="U62" i="8"/>
  <c r="X61" i="8"/>
  <c r="V61" i="8"/>
  <c r="W61" i="8" s="1"/>
  <c r="AJ64" i="8"/>
  <c r="AO63" i="8"/>
  <c r="AN63" i="8"/>
  <c r="AL63" i="8"/>
  <c r="AK63" i="8"/>
  <c r="AR62" i="8"/>
  <c r="AP62" i="8"/>
  <c r="AQ62" i="8" s="1"/>
  <c r="AE63" i="8"/>
  <c r="Z64" i="8"/>
  <c r="AD63" i="8"/>
  <c r="AC63" i="8"/>
  <c r="AB63" i="8"/>
  <c r="AA63" i="8"/>
  <c r="AP61" i="6"/>
  <c r="AQ61" i="6" s="1"/>
  <c r="AR61" i="6"/>
  <c r="AO62" i="6"/>
  <c r="AN62" i="6"/>
  <c r="AL62" i="6"/>
  <c r="AJ63" i="6"/>
  <c r="AK62" i="6"/>
  <c r="V63" i="6"/>
  <c r="W63" i="6" s="1"/>
  <c r="X63" i="6"/>
  <c r="AA64" i="6"/>
  <c r="AC64" i="6"/>
  <c r="AD64" i="6"/>
  <c r="Z65" i="6"/>
  <c r="AE64" i="6"/>
  <c r="AB64" i="6"/>
  <c r="AH63" i="6"/>
  <c r="AF63" i="6"/>
  <c r="AG63" i="6" s="1"/>
  <c r="Q64" i="6"/>
  <c r="R64" i="6"/>
  <c r="T64" i="6"/>
  <c r="P65" i="6"/>
  <c r="U64" i="6"/>
  <c r="S64" i="6"/>
  <c r="AF63" i="8" l="1"/>
  <c r="AG63" i="8" s="1"/>
  <c r="AH63" i="8"/>
  <c r="X62" i="8"/>
  <c r="V62" i="8"/>
  <c r="W62" i="8" s="1"/>
  <c r="AC64" i="8"/>
  <c r="AB64" i="8"/>
  <c r="AA64" i="8"/>
  <c r="AE64" i="8"/>
  <c r="Z65" i="8"/>
  <c r="AD64" i="8"/>
  <c r="U63" i="8"/>
  <c r="P64" i="8"/>
  <c r="T63" i="8"/>
  <c r="S63" i="8"/>
  <c r="R63" i="8"/>
  <c r="Q63" i="8"/>
  <c r="AP63" i="8"/>
  <c r="AQ63" i="8" s="1"/>
  <c r="AR63" i="8"/>
  <c r="AL64" i="8"/>
  <c r="AK64" i="8"/>
  <c r="AJ65" i="8"/>
  <c r="AO64" i="8"/>
  <c r="AN64" i="8"/>
  <c r="AO63" i="6"/>
  <c r="AN63" i="6"/>
  <c r="AL63" i="6"/>
  <c r="AJ64" i="6"/>
  <c r="AK63" i="6"/>
  <c r="AP62" i="6"/>
  <c r="AQ62" i="6" s="1"/>
  <c r="AR62" i="6"/>
  <c r="U65" i="6"/>
  <c r="Q65" i="6"/>
  <c r="R65" i="6"/>
  <c r="S65" i="6"/>
  <c r="P66" i="6"/>
  <c r="T65" i="6"/>
  <c r="AH64" i="6"/>
  <c r="AF64" i="6"/>
  <c r="AG64" i="6" s="1"/>
  <c r="AD65" i="6"/>
  <c r="Z66" i="6"/>
  <c r="AE65" i="6"/>
  <c r="AA65" i="6"/>
  <c r="AB65" i="6"/>
  <c r="AC65" i="6"/>
  <c r="V64" i="6"/>
  <c r="W64" i="6" s="1"/>
  <c r="X64" i="6"/>
  <c r="X63" i="8" l="1"/>
  <c r="V63" i="8"/>
  <c r="W63" i="8" s="1"/>
  <c r="AJ66" i="8"/>
  <c r="AO65" i="8"/>
  <c r="AN65" i="8"/>
  <c r="AL65" i="8"/>
  <c r="AK65" i="8"/>
  <c r="P65" i="8"/>
  <c r="T64" i="8"/>
  <c r="S64" i="8"/>
  <c r="R64" i="8"/>
  <c r="Q64" i="8"/>
  <c r="U64" i="8"/>
  <c r="AR64" i="8"/>
  <c r="AP64" i="8"/>
  <c r="AQ64" i="8" s="1"/>
  <c r="AH64" i="8"/>
  <c r="AF64" i="8"/>
  <c r="AG64" i="8" s="1"/>
  <c r="AE65" i="8"/>
  <c r="Z66" i="8"/>
  <c r="AD65" i="8"/>
  <c r="AC65" i="8"/>
  <c r="AB65" i="8"/>
  <c r="AA65" i="8"/>
  <c r="AN64" i="6"/>
  <c r="AL64" i="6"/>
  <c r="AJ65" i="6"/>
  <c r="AK64" i="6"/>
  <c r="AO64" i="6"/>
  <c r="AR63" i="6"/>
  <c r="AP63" i="6"/>
  <c r="AQ63" i="6" s="1"/>
  <c r="AH65" i="6"/>
  <c r="AF65" i="6"/>
  <c r="AG65" i="6" s="1"/>
  <c r="AA66" i="6"/>
  <c r="AC66" i="6"/>
  <c r="AD66" i="6"/>
  <c r="Z67" i="6"/>
  <c r="AE66" i="6"/>
  <c r="AB66" i="6"/>
  <c r="Q66" i="6"/>
  <c r="R66" i="6"/>
  <c r="T66" i="6"/>
  <c r="P67" i="6"/>
  <c r="U66" i="6"/>
  <c r="S66" i="6"/>
  <c r="V65" i="6"/>
  <c r="W65" i="6" s="1"/>
  <c r="X65" i="6"/>
  <c r="U65" i="8" l="1"/>
  <c r="P66" i="8"/>
  <c r="T65" i="8"/>
  <c r="S65" i="8"/>
  <c r="R65" i="8"/>
  <c r="Q65" i="8"/>
  <c r="AF65" i="8"/>
  <c r="AG65" i="8" s="1"/>
  <c r="AH65" i="8"/>
  <c r="AC66" i="8"/>
  <c r="AB66" i="8"/>
  <c r="AA66" i="8"/>
  <c r="Z67" i="8"/>
  <c r="AD66" i="8"/>
  <c r="AE66" i="8"/>
  <c r="X64" i="8"/>
  <c r="V64" i="8"/>
  <c r="W64" i="8" s="1"/>
  <c r="AL66" i="8"/>
  <c r="AK66" i="8"/>
  <c r="AJ67" i="8"/>
  <c r="AO66" i="8"/>
  <c r="AN66" i="8"/>
  <c r="AP65" i="8"/>
  <c r="AQ65" i="8" s="1"/>
  <c r="AR65" i="8"/>
  <c r="AL65" i="6"/>
  <c r="AJ66" i="6"/>
  <c r="AK65" i="6"/>
  <c r="AO65" i="6"/>
  <c r="AN65" i="6"/>
  <c r="AR64" i="6"/>
  <c r="AP64" i="6"/>
  <c r="AQ64" i="6" s="1"/>
  <c r="AH66" i="6"/>
  <c r="AF66" i="6"/>
  <c r="AG66" i="6" s="1"/>
  <c r="AD67" i="6"/>
  <c r="Z68" i="6"/>
  <c r="AE67" i="6"/>
  <c r="AA67" i="6"/>
  <c r="AB67" i="6"/>
  <c r="AC67" i="6"/>
  <c r="U67" i="6"/>
  <c r="Q67" i="6"/>
  <c r="R67" i="6"/>
  <c r="S67" i="6"/>
  <c r="P68" i="6"/>
  <c r="T67" i="6"/>
  <c r="V66" i="6"/>
  <c r="W66" i="6" s="1"/>
  <c r="X66" i="6"/>
  <c r="X65" i="8" l="1"/>
  <c r="V65" i="8"/>
  <c r="W65" i="8" s="1"/>
  <c r="AE67" i="8"/>
  <c r="Z68" i="8"/>
  <c r="AD67" i="8"/>
  <c r="AC67" i="8"/>
  <c r="AB67" i="8"/>
  <c r="AA67" i="8"/>
  <c r="P67" i="8"/>
  <c r="T66" i="8"/>
  <c r="S66" i="8"/>
  <c r="R66" i="8"/>
  <c r="Q66" i="8"/>
  <c r="U66" i="8"/>
  <c r="AJ68" i="8"/>
  <c r="AO67" i="8"/>
  <c r="AN67" i="8"/>
  <c r="AL67" i="8"/>
  <c r="AK67" i="8"/>
  <c r="AH66" i="8"/>
  <c r="AF66" i="8"/>
  <c r="AG66" i="8" s="1"/>
  <c r="AR66" i="8"/>
  <c r="AP66" i="8"/>
  <c r="AQ66" i="8" s="1"/>
  <c r="AR65" i="6"/>
  <c r="AP65" i="6"/>
  <c r="AQ65" i="6" s="1"/>
  <c r="AL66" i="6"/>
  <c r="AJ67" i="6"/>
  <c r="AK66" i="6"/>
  <c r="AN66" i="6"/>
  <c r="AO66" i="6"/>
  <c r="Q68" i="6"/>
  <c r="R68" i="6"/>
  <c r="T68" i="6"/>
  <c r="U68" i="6"/>
  <c r="S68" i="6"/>
  <c r="AH67" i="6"/>
  <c r="AF67" i="6"/>
  <c r="AG67" i="6" s="1"/>
  <c r="AA68" i="6"/>
  <c r="AC68" i="6"/>
  <c r="AD68" i="6"/>
  <c r="AE68" i="6"/>
  <c r="AB68" i="6"/>
  <c r="V67" i="6"/>
  <c r="W67" i="6" s="1"/>
  <c r="X67" i="6"/>
  <c r="AP67" i="8" l="1"/>
  <c r="AQ67" i="8" s="1"/>
  <c r="AR67" i="8"/>
  <c r="AL68" i="8"/>
  <c r="AK68" i="8"/>
  <c r="AO68" i="8"/>
  <c r="AN68" i="8"/>
  <c r="AC68" i="8"/>
  <c r="AB68" i="8"/>
  <c r="AA68" i="8"/>
  <c r="AE68" i="8"/>
  <c r="AD68" i="8"/>
  <c r="U67" i="8"/>
  <c r="P68" i="8"/>
  <c r="T67" i="8"/>
  <c r="S67" i="8"/>
  <c r="R67" i="8"/>
  <c r="Q67" i="8"/>
  <c r="AF67" i="8"/>
  <c r="AG67" i="8" s="1"/>
  <c r="AH67" i="8"/>
  <c r="X66" i="8"/>
  <c r="V66" i="8"/>
  <c r="W66" i="8" s="1"/>
  <c r="AR66" i="6"/>
  <c r="AP66" i="6"/>
  <c r="AQ66" i="6" s="1"/>
  <c r="AJ68" i="6"/>
  <c r="AK67" i="6"/>
  <c r="AO67" i="6"/>
  <c r="AN67" i="6"/>
  <c r="AL67" i="6"/>
  <c r="V68" i="6"/>
  <c r="W68" i="6" s="1"/>
  <c r="L6" i="6" s="1"/>
  <c r="X68" i="6"/>
  <c r="L7" i="6" s="1"/>
  <c r="AH68" i="6"/>
  <c r="M7" i="6" s="1"/>
  <c r="AF68" i="6"/>
  <c r="AG68" i="6" s="1"/>
  <c r="M6" i="6" s="1"/>
  <c r="X67" i="8" l="1"/>
  <c r="V67" i="8"/>
  <c r="W67" i="8" s="1"/>
  <c r="T68" i="8"/>
  <c r="S68" i="8"/>
  <c r="R68" i="8"/>
  <c r="Q68" i="8"/>
  <c r="U68" i="8"/>
  <c r="AH68" i="8"/>
  <c r="M7" i="8" s="1"/>
  <c r="AF68" i="8"/>
  <c r="AG68" i="8" s="1"/>
  <c r="M6" i="8" s="1"/>
  <c r="AR68" i="8"/>
  <c r="N7" i="8" s="1"/>
  <c r="AP68" i="8"/>
  <c r="AQ68" i="8" s="1"/>
  <c r="N6" i="8" s="1"/>
  <c r="AR67" i="6"/>
  <c r="AP67" i="6"/>
  <c r="AQ67" i="6" s="1"/>
  <c r="AO68" i="6"/>
  <c r="AN68" i="6"/>
  <c r="AL68" i="6"/>
  <c r="AK68" i="6"/>
  <c r="M8" i="6"/>
  <c r="L8" i="6"/>
  <c r="N8" i="8" l="1"/>
  <c r="M8" i="8"/>
  <c r="X68" i="8"/>
  <c r="L7" i="8" s="1"/>
  <c r="V68" i="8"/>
  <c r="W68" i="8" s="1"/>
  <c r="L6" i="8" s="1"/>
  <c r="N10" i="8"/>
  <c r="AR68" i="6"/>
  <c r="N7" i="6" s="1"/>
  <c r="AP68" i="6"/>
  <c r="AQ68" i="6" s="1"/>
  <c r="N6" i="6" s="1"/>
  <c r="M10" i="6"/>
  <c r="N8" i="6" l="1"/>
  <c r="L8" i="8"/>
  <c r="N10" i="6" l="1"/>
  <c r="N11" i="6"/>
  <c r="M10" i="8"/>
  <c r="F6" i="10" s="1"/>
  <c r="N11" i="8"/>
  <c r="G6" i="10" s="1"/>
</calcChain>
</file>

<file path=xl/sharedStrings.xml><?xml version="1.0" encoding="utf-8"?>
<sst xmlns="http://schemas.openxmlformats.org/spreadsheetml/2006/main" count="400" uniqueCount="114">
  <si>
    <t xml:space="preserve">Check 1 - number of claims </t>
  </si>
  <si>
    <t xml:space="preserve">Age group </t>
  </si>
  <si>
    <t xml:space="preserve">Mortality claim amount paid </t>
  </si>
  <si>
    <t>Inforce sum assured (amount)</t>
  </si>
  <si>
    <t xml:space="preserve">Number of mortality claims </t>
  </si>
  <si>
    <t xml:space="preserve">Inforce count at the start </t>
  </si>
  <si>
    <t>Year</t>
  </si>
  <si>
    <t>Age</t>
  </si>
  <si>
    <t xml:space="preserve">Inforce and mortality claims data </t>
  </si>
  <si>
    <t xml:space="preserve">Above 90 years </t>
  </si>
  <si>
    <t xml:space="preserve">81-90 years </t>
  </si>
  <si>
    <t xml:space="preserve">71-80 years </t>
  </si>
  <si>
    <t xml:space="preserve">61-70 years </t>
  </si>
  <si>
    <t xml:space="preserve">51-60 years </t>
  </si>
  <si>
    <t xml:space="preserve">41-50 years </t>
  </si>
  <si>
    <t xml:space="preserve">31-40 years </t>
  </si>
  <si>
    <t xml:space="preserve">21-30 years </t>
  </si>
  <si>
    <t xml:space="preserve">&lt;=20 years </t>
  </si>
  <si>
    <t>Total</t>
  </si>
  <si>
    <t>Mortality adjustment factor assumption used in the previous valuation</t>
  </si>
  <si>
    <t>Mix</t>
  </si>
  <si>
    <t>Age group</t>
  </si>
  <si>
    <t xml:space="preserve">Mortality rate </t>
  </si>
  <si>
    <t xml:space="preserve">Reference age for expected rate </t>
  </si>
  <si>
    <t>population mix</t>
  </si>
  <si>
    <t xml:space="preserve">Mortality table </t>
  </si>
  <si>
    <t xml:space="preserve">Age group lookup table </t>
  </si>
  <si>
    <t>Check (sum total from data)</t>
  </si>
  <si>
    <t xml:space="preserve">Age Group \ Year </t>
  </si>
  <si>
    <t xml:space="preserve">Amount of mortality claims paid </t>
  </si>
  <si>
    <t>Inforce sum assured (exposed to risk)</t>
  </si>
  <si>
    <t>Inforce count of the policies (exposed to risk)</t>
  </si>
  <si>
    <t xml:space="preserve">Mortality rate from the table </t>
  </si>
  <si>
    <t>Reference Age</t>
  </si>
  <si>
    <t xml:space="preserve">Expected mortality claim rate from the mortality table </t>
  </si>
  <si>
    <t xml:space="preserve">Weighted average </t>
  </si>
  <si>
    <t>Mortality adjustment factor</t>
  </si>
  <si>
    <t xml:space="preserve">Population weight </t>
  </si>
  <si>
    <t xml:space="preserve">Expected rate </t>
  </si>
  <si>
    <t xml:space="preserve">Age \ Year </t>
  </si>
  <si>
    <t xml:space="preserve">Actual mortality experience using number of claims </t>
  </si>
  <si>
    <t xml:space="preserve">Impact </t>
  </si>
  <si>
    <t xml:space="preserve">Net present value of net premium receivable </t>
  </si>
  <si>
    <t xml:space="preserve">Net present value of death benefit payable </t>
  </si>
  <si>
    <t xml:space="preserve">Sum assured payable on death </t>
  </si>
  <si>
    <t>Results</t>
  </si>
  <si>
    <t xml:space="preserve">Average annual premium </t>
  </si>
  <si>
    <t xml:space="preserve">Mortality multiplier assumption </t>
  </si>
  <si>
    <t xml:space="preserve">outstanding term </t>
  </si>
  <si>
    <t xml:space="preserve">Net premium adj. for expenses </t>
  </si>
  <si>
    <t>t|qx</t>
  </si>
  <si>
    <t>tpx</t>
  </si>
  <si>
    <t>qx</t>
  </si>
  <si>
    <t>tp(x-1)</t>
  </si>
  <si>
    <t>x</t>
  </si>
  <si>
    <t>(t)</t>
  </si>
  <si>
    <t>Base</t>
  </si>
  <si>
    <t xml:space="preserve">Starting age </t>
  </si>
  <si>
    <t xml:space="preserve">Interest rate </t>
  </si>
  <si>
    <t>Expected Net Premium</t>
  </si>
  <si>
    <t>Expected Death benefit</t>
  </si>
  <si>
    <t xml:space="preserve">Cumulative mortality rate </t>
  </si>
  <si>
    <t xml:space="preserve">Cumulative survival rate at the end of the year </t>
  </si>
  <si>
    <t xml:space="preserve">Annual mortality rate </t>
  </si>
  <si>
    <t xml:space="preserve">Cumulative survival rate at the start of the year </t>
  </si>
  <si>
    <t xml:space="preserve">Age </t>
  </si>
  <si>
    <t xml:space="preserve">Projection year </t>
  </si>
  <si>
    <t>Assumptions</t>
  </si>
  <si>
    <t>Mortality table</t>
  </si>
  <si>
    <t>BEL</t>
  </si>
  <si>
    <t>Actual mortality experience using amount of claims</t>
  </si>
  <si>
    <t>Impact from base</t>
  </si>
  <si>
    <t>Proposed</t>
  </si>
  <si>
    <t>Data entries</t>
  </si>
  <si>
    <t xml:space="preserve">Proposed with uncertainty factor </t>
  </si>
  <si>
    <t xml:space="preserve">Uncertainty factor </t>
  </si>
  <si>
    <t>Based on number of claims</t>
  </si>
  <si>
    <t>Based on amount of claims</t>
  </si>
  <si>
    <t xml:space="preserve">Mortality adjustment factor </t>
  </si>
  <si>
    <t>Mortality adjutsmnet factor</t>
  </si>
  <si>
    <t xml:space="preserve">Additional uncerytainity factor </t>
  </si>
  <si>
    <t xml:space="preserve">None </t>
  </si>
  <si>
    <t xml:space="preserve">Impact on BEL from the base </t>
  </si>
  <si>
    <t>n/a</t>
  </si>
  <si>
    <t>Previous year's assumption (Base)</t>
  </si>
  <si>
    <t xml:space="preserve">Average for last 7 years </t>
  </si>
  <si>
    <t>Purpose</t>
  </si>
  <si>
    <t>Data</t>
  </si>
  <si>
    <r>
      <t xml:space="preserve">The following information has been obtained by the records team of the company.  
•	Inforce count at the start 
•	Number of mortality claims 
•	Inforce amount of sum assured 
•	Amount of mortality claims paid during the year
This data is grouped by age and year. 
•	Year : The data is from 2016 to 2022 (both inclusive)
•	Age : ranging from 21 years to 80 years
</t>
    </r>
    <r>
      <rPr>
        <sz val="11"/>
        <color rgb="FFFF0000"/>
        <rFont val="Calibri"/>
        <family val="2"/>
        <scheme val="minor"/>
      </rPr>
      <t xml:space="preserve">Check : A check was performed to ensure that the claim (number as well as amount) is not more than the inforce value. No errors were observed. 
</t>
    </r>
  </si>
  <si>
    <t>Other inputs and assumptions</t>
  </si>
  <si>
    <t>Methodology</t>
  </si>
  <si>
    <t>The ratio of actual and expected mortality claim represents the mortality adjustment factor. However, the modeling team confirmed that they cannot apply these factors age group wise in the model. As a result, a weighted average factor was calculated. The weights represent the population mix for each age group</t>
  </si>
  <si>
    <t>The following results of the mortality adjustment factors were obtained</t>
  </si>
  <si>
    <t>These are also summarised in the graph below</t>
  </si>
  <si>
    <t>Observation</t>
  </si>
  <si>
    <t>Conclusion</t>
  </si>
  <si>
    <t xml:space="preserve">Next steps </t>
  </si>
  <si>
    <t>Besides, the following additional assumption is made:
(1) The inforce count and inforce sum assured at the start of the year provided in the data can be used as the exposed to risk value. 
(2) The sample policy for which impact is tested is a representative of the portfolio
(3) The best estimate liability calculation model obtained is correct</t>
  </si>
  <si>
    <r>
      <rPr>
        <b/>
        <sz val="11"/>
        <color theme="1"/>
        <rFont val="Calibri"/>
        <family val="2"/>
        <scheme val="minor"/>
      </rPr>
      <t xml:space="preserve">Actual vs Expected mortality </t>
    </r>
    <r>
      <rPr>
        <sz val="11"/>
        <color theme="1"/>
        <rFont val="Calibri"/>
        <family val="2"/>
        <scheme val="minor"/>
      </rPr>
      <t xml:space="preserve">
</t>
    </r>
    <r>
      <rPr>
        <u/>
        <sz val="11"/>
        <color theme="1"/>
        <rFont val="Calibri"/>
        <family val="2"/>
        <scheme val="minor"/>
      </rPr>
      <t>Expected mortality</t>
    </r>
    <r>
      <rPr>
        <sz val="11"/>
        <color theme="1"/>
        <rFont val="Calibri"/>
        <family val="2"/>
        <scheme val="minor"/>
      </rPr>
      <t xml:space="preserve"> - this is directly taken from the mortality table. Lookup is made corresponding to the reference age for each age group. The below values were obtained. </t>
    </r>
  </si>
  <si>
    <r>
      <rPr>
        <u/>
        <sz val="11"/>
        <color theme="1"/>
        <rFont val="Calibri"/>
        <family val="2"/>
        <scheme val="minor"/>
      </rPr>
      <t>Actual mortality</t>
    </r>
    <r>
      <rPr>
        <sz val="11"/>
        <color theme="1"/>
        <rFont val="Calibri"/>
        <family val="2"/>
        <scheme val="minor"/>
      </rPr>
      <t xml:space="preserve"> - This is calculated in the following steps:
(a) Summarising the data variable wise into age group and year. 
</t>
    </r>
    <r>
      <rPr>
        <sz val="11"/>
        <color rgb="FFFF0000"/>
        <rFont val="Calibri"/>
        <family val="2"/>
        <scheme val="minor"/>
      </rPr>
      <t xml:space="preserve">Check was done to ensure that all the data was correctly included.
</t>
    </r>
    <r>
      <rPr>
        <sz val="11"/>
        <color theme="1"/>
        <rFont val="Calibri"/>
        <family val="2"/>
        <scheme val="minor"/>
      </rPr>
      <t>(b) Actual mortality each year by each age group. The calculation have been performed on two basis :
       (i) based on the counts -  Number of mortality claims / Number of inforce lives at the start of the period
       (ii) Based on amounts - Amount of mortality claims paid / Sum assured inforce at the start of the period. 
(c) An average of 7 years of experience is taken. This includes 7 years period starting from 2016 to 2022. This period was used because the claims data was obtained for this period only.</t>
    </r>
  </si>
  <si>
    <t>Once the 7 years average was obtained across different age groups, representing the actual mortality experience these were then compared against the expected mortality rates. The ratio of actual : expected was calculated for each age group under both the approaches. The expected value remains same in the two approaches, but the actual changes</t>
  </si>
  <si>
    <t xml:space="preserve">The net impact on BEL using the two sets of calculated assumption (calculated on sample term assurance policy) is shown below:
</t>
  </si>
  <si>
    <t xml:space="preserve">There are two parts of the objective of this exercise :
1. The first part is to calculate the actual mortality experience and compare it with the expected. The ratio of the two represents the mortality adjustment factor which will represent the best estimate mortality assumptions. 
2. The second part is to estimate the impact the BEL of changing the mortality assumption from that used in the previous valuation.
</t>
  </si>
  <si>
    <t xml:space="preserve">Claim experience data : 
• The analysis was only done for ages 21 to 80, based on the data. It seems reasonable as the company's target customers mostly lie in this age groups only, based on the population mix information
• The company's experience in compared to the standard mortality table rates worsens with increasing age, except for the last age  group of 71-80 years
• The experience in years 2020 and 2021 are higher than the other years. This does show that the claims were visibly impacted due to covid. This can be seen in the graph below.
• However, when claims are averaged over 7 years, the impact of these high covid 19 claims average out and reduce. 
Analysis based on amounts v/s number of claims
• The experience is better when the analysis is done on the basis of amount of claims as against the number of claims. This probably represents that the claim is mostly made on those policies where the sum assured is less than the average and those with high sum assured enjoy better lifestyle and reduced mortality.
</t>
  </si>
  <si>
    <t>•Identify if other rating factors can be used and data can be obtained regarding the same, for example gender
• Confirm the products covered and perform the testing for different products. The impact of mortality claim on term insurance products is strongest. 
• make improvements in the data systems to correctly adjust for the exposed for risk, for example how are policies who have incepted in the middle of the year included in the inforce value used as denominator
• review if the age groups are reasonable
• Perform further Validation checks on the data.
• Explore if the company wants to rate the a mix of reinsurers; rate and its own experience results, but using a credibility factor, which can increase to 100% over a few years. 
• Expand the model to model mortality improvement trends
• Perform a separate analysis for Covid 19 claims 
• Calculate the impact on overall capital requirements by changing the assumptions 
• Automate the process to reduce manual work and save time. 
• Obtain more information from the industry on the analysis and approaches being used.
• Get the model peer reviewed
• Ensure the claims information provided in the data matches with the claim amount paid in the financial statements. 
• Consider preforming similar exercise for lapse assumption
• Check if the claims data represents the actual number of claims in the year or are they just the claims paid. These should ideally represent the actual number of claims incurred.
• Built in adequate prudence level in line with the regulations
• Ensure that the mortality table being used is latest and is same as used in the valuation models
• Allow for any smoothing of the final mortality adjustment factor, like rounding to nearest 5%
• Perform the impact assessment using the valuation models using the entire data rather than one single policy
• Verify that the other assumptions and inputs are correct</t>
  </si>
  <si>
    <t xml:space="preserve">The 'Insurance Company' has been operating since last 10 years. So far the company has not been performing any mortality experience analysis and the mortality assumptions were based on the reinsurer's rates. However, for the first time, it was decided to conduct the study using the company's own data. The objective of this exercise is to calculate the actual mortality experience of the company over last few years and using an average of that to set the mortality adjustment assumptions. These adjustment factors will be applied on the standard mortality table, which has been used as the base here. 
Further, using a sample term insurance policy, a high level impact of changing the  mortality assumption on the Best estimate liability has to be ascertained. </t>
  </si>
  <si>
    <t>The following additional information/assumption was used
(1) Age group - It was agreed that the analysis will be performed on age group level. These groups are of size 10 years. For the same an age grouping table was created which shows into which each age will be classified. This is set based on internal discussion.
(2) Reference age - Each of the age groups defined above require a reference age, which will be used to lookup the values from the mortality table. This is the mid point of the group. For example for group 21 to 30, the reference age is set is 25 years. 
(3) Mortality table  - The base mortality table used by the company in its models has been used here to set the expected value
(4) Population mix - The analysis is first performed age group wise. Then a single weighted average adjustment factor is calculated using weights for each group. These weights have been received from the marketing team. 
(5) Previous mortality adjustment factor used - this is the reinsurers' rate which was used in the previous valuation, when the company didn't had any internal mortality experience study. This is used to calculate the impact of changing the assumption. 
(6) Best estimate liability calculation model - for a sample term insurance policy (assumed to be a representative of the business), a simple set of calculations were obtained. This is a standard calculation, which has been used without further check.</t>
  </si>
  <si>
    <r>
      <t xml:space="preserve">Estimating the impact on BEL
</t>
    </r>
    <r>
      <rPr>
        <sz val="11"/>
        <color theme="1"/>
        <rFont val="Calibri"/>
        <family val="2"/>
        <scheme val="minor"/>
      </rPr>
      <t xml:space="preserve">A simple liability calculation model was obtained for a term insurance product with a sample policy said to be representative of the portfolio. This used NPR methodology. The model was used without any modifications (except changing the mortality adjustment factor). This model has assumptions on interest rate and expense and commission % of gross premium to convert it to net premium.
Three copies of the calculation was taken, with the only change in the mortality adjustment factor
(a) using previous valuation's adjustment factor - this is set as base over which the other impact are tested
(b) using the mortality adjustment factor calculated above from the company's internal claim data
(c) same as #b above, but with an additional uncertainty factor. The uncertainty factor is suggested to be 0.25% and is applied as (1+0.25%) ^ (number of years elapsed since valuation date). Thus the factor will increase with time and adds an element of prudence in the mortality assumption.
The BEL is calculated is Net present value of future expected death benefit outgo - net present value of future expected net premium. % impact on BEL under #b and #c is calculated, using results from #a as base.
Given that experience analysis has been done on amount of claim as well as number of claims, the impact has also been calculated on both sets of assumptions. The base remains same in both the cases. </t>
    </r>
  </si>
  <si>
    <t xml:space="preserve">From the calculation above, it appears 
• while choosing the method of calculation experience, i.e. whether to base it number of claims or amount of claims, the company should keep in mid the future sales mix of the business. it makes sense to use amount of claims as the basis if the average ticket size is expected to remain same.
• The company should also consider how does it want to separately account for something like Covid, resulting into high mortality claims. As in this method, the impact of covid claims is significantly reduced.
• There is expected to be significant impact on reserve once the company moves starts using its own experience to set the mortality assumption. 
• It can be a good idea to use the uncertainty factor as this is the first time company is setting its own assumption. Gradually over the years, this can be reduces as company is able to get more data. 
• However in case the company choses to use number of claims as the basis to calculate the assumption, adding this additional uncertainty factor will lead to significant jump in the reserves. There will be impact on capital requirement also, which should also be considered. 
</t>
  </si>
  <si>
    <t xml:space="preserve">Calculated mortality adj. (based on number of claims) for this year </t>
  </si>
  <si>
    <t xml:space="preserve">Calculated mortality adj. (based on number of claims) for this year with uncertainity factor </t>
  </si>
  <si>
    <t xml:space="preserve">Calculated mortality adj. (based on amount of claims) for this year </t>
  </si>
  <si>
    <t xml:space="preserve">Calculated mortality adj. for this year (based on amount of claims) with uncertainity factor </t>
  </si>
  <si>
    <t xml:space="preserve">Impact on BEL
• As the mortality adjustment factor increases, the BEL increases. This is expected as this would mean increased chances of paying death benefit and reduced chances of receiving premium. Opposite happens when the mortality adjustment factor reduces. 
• Adding the uncertainty factor, further increases the mortality adjustment factor. This is also expected as this in turn increase the probability of mortality in future years. 
• The previous valuation's rate is somewhere in between the rate calculated using internal data via number of claims and that via amount of claims.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</si>
</sst>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 #,##0.00;[Red]&quot;₹&quot;\ \-#,##0.00"/>
    <numFmt numFmtId="43" formatCode="_ * #,##0.00_ ;_ * \-#,##0.00_ ;_ * &quot;-&quot;??_ ;_ @_ "/>
    <numFmt numFmtId="164" formatCode="_ * #,##0_ ;_ * \-#,##0_ ;_ * &quot;-&quot;??_ ;_ @_ "/>
    <numFmt numFmtId="165" formatCode="_ * #,##0.0_ ;_ * \-#,##0.0_ ;_ * &quot;-&quot;??_ ;_ @_ "/>
    <numFmt numFmtId="166" formatCode="_ * #,##0.00000_ ;_ * \-#,##0.00000_ ;_ * &quot;-&quot;??_ ;_ @_ "/>
  </numFmts>
  <fonts count="11"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i/>
      <sz val="11"/>
      <color rgb="FFFF0000"/>
      <name val="Calibri"/>
      <family val="2"/>
      <scheme val="minor"/>
    </font>
    <font>
      <b/>
      <i/>
      <sz val="11"/>
      <name val="Calibri"/>
      <family val="2"/>
      <scheme val="minor"/>
    </font>
    <font>
      <i/>
      <sz val="11"/>
      <color rgb="FFFF0000"/>
      <name val="Calibri"/>
      <family val="2"/>
      <scheme val="minor"/>
    </font>
    <font>
      <sz val="11"/>
      <color rgb="FFFF0000"/>
      <name val="Calibri"/>
      <family val="2"/>
      <scheme val="minor"/>
    </font>
    <font>
      <b/>
      <u/>
      <sz val="12"/>
      <color theme="1"/>
      <name val="Calibri"/>
      <family val="2"/>
      <scheme val="minor"/>
    </font>
    <font>
      <b/>
      <u/>
      <sz val="11"/>
      <color theme="1"/>
      <name val="Calibri"/>
      <family val="2"/>
      <scheme val="minor"/>
    </font>
    <font>
      <u/>
      <sz val="11"/>
      <color theme="1"/>
      <name val="Calibri"/>
      <family val="2"/>
      <scheme val="minor"/>
    </font>
  </fonts>
  <fills count="11">
    <fill>
      <patternFill patternType="none"/>
    </fill>
    <fill>
      <patternFill patternType="gray125"/>
    </fill>
    <fill>
      <patternFill patternType="solid">
        <fgColor theme="5" tint="0.79998168889431442"/>
        <bgColor indexed="64"/>
      </patternFill>
    </fill>
    <fill>
      <patternFill patternType="solid">
        <fgColor rgb="FFFF0000"/>
        <bgColor indexed="64"/>
      </patternFill>
    </fill>
    <fill>
      <patternFill patternType="solid">
        <fgColor theme="5"/>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47">
    <xf numFmtId="0" fontId="0" fillId="0" borderId="0" xfId="0"/>
    <xf numFmtId="43" fontId="0" fillId="0" borderId="0" xfId="0" applyNumberFormat="1"/>
    <xf numFmtId="0" fontId="0" fillId="2" borderId="1" xfId="0" applyFill="1" applyBorder="1"/>
    <xf numFmtId="164" fontId="0" fillId="0" borderId="1" xfId="1" applyNumberFormat="1" applyFont="1" applyBorder="1"/>
    <xf numFmtId="0" fontId="0" fillId="0" borderId="1" xfId="0" applyBorder="1"/>
    <xf numFmtId="0" fontId="0" fillId="3" borderId="2" xfId="0" applyFill="1" applyBorder="1"/>
    <xf numFmtId="0" fontId="0" fillId="4" borderId="1" xfId="0" applyFill="1" applyBorder="1"/>
    <xf numFmtId="0" fontId="0" fillId="5" borderId="1" xfId="0" applyFill="1" applyBorder="1"/>
    <xf numFmtId="0" fontId="0" fillId="0" borderId="1" xfId="0" applyBorder="1" applyAlignment="1">
      <alignment horizontal="center"/>
    </xf>
    <xf numFmtId="9" fontId="2" fillId="0" borderId="1" xfId="0" applyNumberFormat="1" applyFont="1" applyBorder="1"/>
    <xf numFmtId="0" fontId="2" fillId="0" borderId="1" xfId="0" applyFont="1" applyBorder="1"/>
    <xf numFmtId="9" fontId="0" fillId="0" borderId="1" xfId="0" applyNumberFormat="1" applyBorder="1"/>
    <xf numFmtId="0" fontId="0" fillId="0" borderId="0" xfId="0" applyAlignment="1">
      <alignment wrapText="1"/>
    </xf>
    <xf numFmtId="9" fontId="0" fillId="0" borderId="1" xfId="0" applyNumberFormat="1" applyBorder="1" applyAlignment="1">
      <alignment wrapText="1"/>
    </xf>
    <xf numFmtId="0" fontId="0" fillId="5" borderId="1" xfId="0" applyFill="1" applyBorder="1" applyAlignment="1">
      <alignment wrapText="1"/>
    </xf>
    <xf numFmtId="0" fontId="3" fillId="0" borderId="0" xfId="0" applyFont="1"/>
    <xf numFmtId="0" fontId="4" fillId="0" borderId="3" xfId="0" applyFont="1" applyBorder="1"/>
    <xf numFmtId="165" fontId="0" fillId="0" borderId="1" xfId="1" applyNumberFormat="1" applyFont="1" applyBorder="1"/>
    <xf numFmtId="9" fontId="0" fillId="5" borderId="1" xfId="2" applyFont="1" applyFill="1" applyBorder="1"/>
    <xf numFmtId="9" fontId="0" fillId="0" borderId="1" xfId="2" applyFont="1" applyBorder="1"/>
    <xf numFmtId="166" fontId="0" fillId="0" borderId="1" xfId="1" applyNumberFormat="1" applyFont="1" applyBorder="1"/>
    <xf numFmtId="0" fontId="2" fillId="5" borderId="1" xfId="0" applyFont="1" applyFill="1" applyBorder="1"/>
    <xf numFmtId="1" fontId="0" fillId="0" borderId="1" xfId="0" applyNumberFormat="1" applyBorder="1"/>
    <xf numFmtId="9" fontId="0" fillId="6" borderId="1" xfId="2" applyFont="1" applyFill="1" applyBorder="1"/>
    <xf numFmtId="8" fontId="0" fillId="7" borderId="1" xfId="0" applyNumberFormat="1" applyFill="1" applyBorder="1"/>
    <xf numFmtId="8" fontId="0" fillId="0" borderId="1" xfId="0" applyNumberFormat="1" applyBorder="1"/>
    <xf numFmtId="0" fontId="0" fillId="8" borderId="1" xfId="0" applyFill="1" applyBorder="1" applyAlignment="1">
      <alignment wrapText="1"/>
    </xf>
    <xf numFmtId="0" fontId="0" fillId="8" borderId="1" xfId="0" applyFill="1" applyBorder="1"/>
    <xf numFmtId="0" fontId="0" fillId="0" borderId="0" xfId="0" applyBorder="1"/>
    <xf numFmtId="10" fontId="0" fillId="9" borderId="0" xfId="2" applyNumberFormat="1" applyFont="1" applyFill="1"/>
    <xf numFmtId="9" fontId="0" fillId="7" borderId="1" xfId="2" applyFont="1" applyFill="1" applyBorder="1"/>
    <xf numFmtId="0" fontId="0" fillId="0" borderId="4" xfId="0" applyBorder="1"/>
    <xf numFmtId="10" fontId="0" fillId="0" borderId="1" xfId="2" applyNumberFormat="1" applyFont="1" applyBorder="1" applyAlignment="1">
      <alignment horizontal="center"/>
    </xf>
    <xf numFmtId="0" fontId="0" fillId="10" borderId="1" xfId="0" applyFill="1" applyBorder="1"/>
    <xf numFmtId="0" fontId="0" fillId="10" borderId="1" xfId="0" applyFill="1" applyBorder="1" applyAlignment="1">
      <alignment horizontal="center" vertical="center" wrapText="1"/>
    </xf>
    <xf numFmtId="10" fontId="0" fillId="0" borderId="1" xfId="2" applyNumberFormat="1" applyFont="1" applyFill="1" applyBorder="1" applyAlignment="1">
      <alignment horizontal="center"/>
    </xf>
    <xf numFmtId="10" fontId="0" fillId="0" borderId="4" xfId="2" applyNumberFormat="1" applyFont="1" applyFill="1" applyBorder="1" applyAlignment="1">
      <alignment horizontal="center"/>
    </xf>
    <xf numFmtId="10" fontId="0" fillId="0" borderId="0" xfId="2" applyNumberFormat="1" applyFont="1" applyFill="1" applyAlignment="1">
      <alignment horizontal="center"/>
    </xf>
    <xf numFmtId="0" fontId="6" fillId="0" borderId="0" xfId="0" applyFont="1"/>
    <xf numFmtId="0" fontId="8" fillId="0" borderId="0" xfId="0" applyFont="1"/>
    <xf numFmtId="0" fontId="9" fillId="0" borderId="0" xfId="0" applyFont="1"/>
    <xf numFmtId="0" fontId="9" fillId="0" borderId="0" xfId="0" applyFont="1" applyAlignment="1">
      <alignment wrapText="1"/>
    </xf>
    <xf numFmtId="0" fontId="0" fillId="0" borderId="0" xfId="0" applyAlignment="1">
      <alignment vertical="top" wrapText="1"/>
    </xf>
    <xf numFmtId="0" fontId="2" fillId="0" borderId="0" xfId="0" applyFont="1" applyAlignment="1">
      <alignment wrapText="1"/>
    </xf>
    <xf numFmtId="0" fontId="5" fillId="0" borderId="0" xfId="0" applyFont="1" applyAlignment="1">
      <alignment horizontal="left" wrapText="1"/>
    </xf>
    <xf numFmtId="0" fontId="0" fillId="5" borderId="1" xfId="0" applyFill="1" applyBorder="1" applyAlignment="1">
      <alignment horizontal="center" wrapText="1"/>
    </xf>
    <xf numFmtId="0" fontId="0" fillId="10" borderId="1" xfId="0" applyFill="1" applyBorder="1" applyAlignment="1">
      <alignment horizontal="center" wrapText="1"/>
    </xf>
  </cellXfs>
  <cellStyles count="3">
    <cellStyle name="Comma" xfId="1" builtinId="3"/>
    <cellStyle name="Normal" xfId="0" builtinId="0"/>
    <cellStyle name="Percent" xfId="2" builtinId="5"/>
  </cellStyles>
  <dxfs count="8">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Mortality adj. factor - </a:t>
            </a:r>
          </a:p>
          <a:p>
            <a:pPr>
              <a:defRPr/>
            </a:pPr>
            <a:r>
              <a:rPr lang="en-IN"/>
              <a:t>on number of claims </a:t>
            </a:r>
          </a:p>
        </c:rich>
      </c:tx>
      <c:layout>
        <c:manualLayout>
          <c:xMode val="edge"/>
          <c:yMode val="edge"/>
          <c:x val="0.28144539285815418"/>
          <c:y val="4.519773117670691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'Results - mortality factor'!$C$3</c:f>
              <c:strCache>
                <c:ptCount val="1"/>
                <c:pt idx="0">
                  <c:v>Based on number of claims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'Results - mortality factor'!$B$4:$B$9</c:f>
              <c:strCache>
                <c:ptCount val="6"/>
                <c:pt idx="0">
                  <c:v>21-30 years </c:v>
                </c:pt>
                <c:pt idx="1">
                  <c:v>31-40 years </c:v>
                </c:pt>
                <c:pt idx="2">
                  <c:v>41-50 years </c:v>
                </c:pt>
                <c:pt idx="3">
                  <c:v>51-60 years </c:v>
                </c:pt>
                <c:pt idx="4">
                  <c:v>61-70 years </c:v>
                </c:pt>
                <c:pt idx="5">
                  <c:v>71-80 years </c:v>
                </c:pt>
              </c:strCache>
            </c:strRef>
          </c:cat>
          <c:val>
            <c:numRef>
              <c:f>'Results - mortality factor'!$C$4:$C$9</c:f>
              <c:numCache>
                <c:formatCode>0%</c:formatCode>
                <c:ptCount val="6"/>
                <c:pt idx="0">
                  <c:v>0.75714408360560759</c:v>
                </c:pt>
                <c:pt idx="1">
                  <c:v>0.97625524894799642</c:v>
                </c:pt>
                <c:pt idx="2">
                  <c:v>1.130639215673686</c:v>
                </c:pt>
                <c:pt idx="3">
                  <c:v>1.285050168648693</c:v>
                </c:pt>
                <c:pt idx="4">
                  <c:v>1.4525962911557651</c:v>
                </c:pt>
                <c:pt idx="5">
                  <c:v>1.1327307598729348</c:v>
                </c:pt>
              </c:numCache>
            </c:numRef>
          </c:val>
          <c:smooth val="0"/>
          <c:extLst>
            <c:ext xmlns:c16="http://schemas.microsoft.com/office/drawing/2014/chart" uri="{C3380CC4-5D6E-409C-BE32-E72D297353CC}">
              <c16:uniqueId val="{00000000-16FE-472B-967A-09888F3F4BAB}"/>
            </c:ext>
          </c:extLst>
        </c:ser>
        <c:ser>
          <c:idx val="1"/>
          <c:order val="1"/>
          <c:tx>
            <c:strRef>
              <c:f>'Results - mortality factor'!$B$10</c:f>
              <c:strCache>
                <c:ptCount val="1"/>
                <c:pt idx="0">
                  <c:v>Weighted average </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f>('Results - mortality factor'!$C$10,'Results - mortality factor'!$C$10,'Results - mortality factor'!$C$10,'Results - mortality factor'!$C$10,'Results - mortality factor'!$C$10,'Results - mortality factor'!$C$10)</c:f>
              <c:numCache>
                <c:formatCode>0%</c:formatCode>
                <c:ptCount val="6"/>
                <c:pt idx="0">
                  <c:v>1.1273896401931431</c:v>
                </c:pt>
                <c:pt idx="1">
                  <c:v>1.1273896401931431</c:v>
                </c:pt>
                <c:pt idx="2">
                  <c:v>1.1273896401931431</c:v>
                </c:pt>
                <c:pt idx="3">
                  <c:v>1.1273896401931431</c:v>
                </c:pt>
                <c:pt idx="4">
                  <c:v>1.1273896401931431</c:v>
                </c:pt>
                <c:pt idx="5">
                  <c:v>1.1273896401931431</c:v>
                </c:pt>
              </c:numCache>
            </c:numRef>
          </c:val>
          <c:smooth val="0"/>
          <c:extLst>
            <c:ext xmlns:c16="http://schemas.microsoft.com/office/drawing/2014/chart" uri="{C3380CC4-5D6E-409C-BE32-E72D297353CC}">
              <c16:uniqueId val="{00000001-16FE-472B-967A-09888F3F4BAB}"/>
            </c:ext>
          </c:extLst>
        </c:ser>
        <c:dLbls>
          <c:showLegendKey val="0"/>
          <c:showVal val="0"/>
          <c:showCatName val="0"/>
          <c:showSerName val="0"/>
          <c:showPercent val="0"/>
          <c:showBubbleSize val="0"/>
        </c:dLbls>
        <c:marker val="1"/>
        <c:smooth val="0"/>
        <c:axId val="820582384"/>
        <c:axId val="820578776"/>
      </c:lineChart>
      <c:catAx>
        <c:axId val="82058238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Age group</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578776"/>
        <c:crosses val="autoZero"/>
        <c:auto val="1"/>
        <c:lblAlgn val="ctr"/>
        <c:lblOffset val="100"/>
        <c:noMultiLvlLbl val="0"/>
      </c:catAx>
      <c:valAx>
        <c:axId val="8205787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582384"/>
        <c:crosses val="autoZero"/>
        <c:crossBetween val="between"/>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Mortality adj. factor - </a:t>
            </a:r>
          </a:p>
          <a:p>
            <a:pPr>
              <a:defRPr/>
            </a:pPr>
            <a:r>
              <a:rPr lang="en-IN"/>
              <a:t>on amount of claims </a:t>
            </a:r>
          </a:p>
        </c:rich>
      </c:tx>
      <c:layout>
        <c:manualLayout>
          <c:xMode val="edge"/>
          <c:yMode val="edge"/>
          <c:x val="0.28144539285815418"/>
          <c:y val="4.519773117670691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'Results - mortality factor'!$D$3</c:f>
              <c:strCache>
                <c:ptCount val="1"/>
                <c:pt idx="0">
                  <c:v>Based on amount of claims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'Results - mortality factor'!$B$4:$B$9</c:f>
              <c:strCache>
                <c:ptCount val="6"/>
                <c:pt idx="0">
                  <c:v>21-30 years </c:v>
                </c:pt>
                <c:pt idx="1">
                  <c:v>31-40 years </c:v>
                </c:pt>
                <c:pt idx="2">
                  <c:v>41-50 years </c:v>
                </c:pt>
                <c:pt idx="3">
                  <c:v>51-60 years </c:v>
                </c:pt>
                <c:pt idx="4">
                  <c:v>61-70 years </c:v>
                </c:pt>
                <c:pt idx="5">
                  <c:v>71-80 years </c:v>
                </c:pt>
              </c:strCache>
            </c:strRef>
          </c:cat>
          <c:val>
            <c:numRef>
              <c:f>'Results - mortality factor'!$D$4:$D$9</c:f>
              <c:numCache>
                <c:formatCode>0%</c:formatCode>
                <c:ptCount val="6"/>
                <c:pt idx="0">
                  <c:v>0.78257081449608756</c:v>
                </c:pt>
                <c:pt idx="1">
                  <c:v>0.79686034217372403</c:v>
                </c:pt>
                <c:pt idx="2">
                  <c:v>0.77705117222070241</c:v>
                </c:pt>
                <c:pt idx="3">
                  <c:v>0.96466635837656123</c:v>
                </c:pt>
                <c:pt idx="4">
                  <c:v>1.1638727592682503</c:v>
                </c:pt>
                <c:pt idx="5">
                  <c:v>1.0608047475756288</c:v>
                </c:pt>
              </c:numCache>
            </c:numRef>
          </c:val>
          <c:smooth val="0"/>
          <c:extLst>
            <c:ext xmlns:c16="http://schemas.microsoft.com/office/drawing/2014/chart" uri="{C3380CC4-5D6E-409C-BE32-E72D297353CC}">
              <c16:uniqueId val="{00000000-27C3-4EA5-9FC0-754BACF48EC1}"/>
            </c:ext>
          </c:extLst>
        </c:ser>
        <c:ser>
          <c:idx val="1"/>
          <c:order val="1"/>
          <c:tx>
            <c:strRef>
              <c:f>'Results - mortality factor'!$B$10</c:f>
              <c:strCache>
                <c:ptCount val="1"/>
                <c:pt idx="0">
                  <c:v>Weighted average </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f>('Results - mortality factor'!$D$10,'Results - mortality factor'!$D$10,'Results - mortality factor'!$D$10,'Results - mortality factor'!$D$10,'Results - mortality factor'!$D$10,'Results - mortality factor'!$D$10)</c:f>
              <c:numCache>
                <c:formatCode>0%</c:formatCode>
                <c:ptCount val="6"/>
                <c:pt idx="0">
                  <c:v>0.89547220854930776</c:v>
                </c:pt>
                <c:pt idx="1">
                  <c:v>0.89547220854930776</c:v>
                </c:pt>
                <c:pt idx="2">
                  <c:v>0.89547220854930776</c:v>
                </c:pt>
                <c:pt idx="3">
                  <c:v>0.89547220854930776</c:v>
                </c:pt>
                <c:pt idx="4">
                  <c:v>0.89547220854930776</c:v>
                </c:pt>
                <c:pt idx="5">
                  <c:v>0.89547220854930776</c:v>
                </c:pt>
              </c:numCache>
            </c:numRef>
          </c:val>
          <c:smooth val="0"/>
          <c:extLst>
            <c:ext xmlns:c16="http://schemas.microsoft.com/office/drawing/2014/chart" uri="{C3380CC4-5D6E-409C-BE32-E72D297353CC}">
              <c16:uniqueId val="{00000001-27C3-4EA5-9FC0-754BACF48EC1}"/>
            </c:ext>
          </c:extLst>
        </c:ser>
        <c:dLbls>
          <c:showLegendKey val="0"/>
          <c:showVal val="0"/>
          <c:showCatName val="0"/>
          <c:showSerName val="0"/>
          <c:showPercent val="0"/>
          <c:showBubbleSize val="0"/>
        </c:dLbls>
        <c:marker val="1"/>
        <c:smooth val="0"/>
        <c:axId val="820582384"/>
        <c:axId val="820578776"/>
      </c:lineChart>
      <c:catAx>
        <c:axId val="82058238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Age group</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578776"/>
        <c:crosses val="autoZero"/>
        <c:auto val="1"/>
        <c:lblAlgn val="ctr"/>
        <c:lblOffset val="100"/>
        <c:noMultiLvlLbl val="0"/>
      </c:catAx>
      <c:valAx>
        <c:axId val="8205787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582384"/>
        <c:crosses val="autoZero"/>
        <c:crossBetween val="between"/>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Actual mortality claims rate - number of claim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'Actual vs exp - no. of claims'!$B$4</c:f>
              <c:strCache>
                <c:ptCount val="1"/>
                <c:pt idx="0">
                  <c:v>21-30 years </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'Actual vs exp - no. of claims'!$C$3:$I$3</c:f>
              <c:numCache>
                <c:formatCode>General</c:formatCode>
                <c:ptCount val="7"/>
                <c:pt idx="0">
                  <c:v>2016</c:v>
                </c:pt>
                <c:pt idx="1">
                  <c:v>2017</c:v>
                </c:pt>
                <c:pt idx="2">
                  <c:v>2018</c:v>
                </c:pt>
                <c:pt idx="3">
                  <c:v>2019</c:v>
                </c:pt>
                <c:pt idx="4">
                  <c:v>2020</c:v>
                </c:pt>
                <c:pt idx="5">
                  <c:v>2021</c:v>
                </c:pt>
                <c:pt idx="6">
                  <c:v>2022</c:v>
                </c:pt>
              </c:numCache>
            </c:numRef>
          </c:cat>
          <c:val>
            <c:numRef>
              <c:f>'Actual vs exp - no. of claims'!$C$4:$I$4</c:f>
              <c:numCache>
                <c:formatCode>_ * #,##0.00000_ ;_ * \-#,##0.00000_ ;_ * "-"??_ ;_ @_ </c:formatCode>
                <c:ptCount val="7"/>
                <c:pt idx="0">
                  <c:v>6.8956192536506224E-4</c:v>
                </c:pt>
                <c:pt idx="1">
                  <c:v>7.7877127199307763E-4</c:v>
                </c:pt>
                <c:pt idx="2">
                  <c:v>6.2376388254982505E-4</c:v>
                </c:pt>
                <c:pt idx="3">
                  <c:v>4.1315485043794413E-4</c:v>
                </c:pt>
                <c:pt idx="4">
                  <c:v>7.9529233547936029E-4</c:v>
                </c:pt>
                <c:pt idx="5">
                  <c:v>1.0014926091771389E-3</c:v>
                </c:pt>
                <c:pt idx="6">
                  <c:v>6.3227111785533639E-4</c:v>
                </c:pt>
              </c:numCache>
            </c:numRef>
          </c:val>
          <c:smooth val="0"/>
          <c:extLst>
            <c:ext xmlns:c16="http://schemas.microsoft.com/office/drawing/2014/chart" uri="{C3380CC4-5D6E-409C-BE32-E72D297353CC}">
              <c16:uniqueId val="{00000000-E0F9-4854-A677-81BA9DA5B256}"/>
            </c:ext>
          </c:extLst>
        </c:ser>
        <c:ser>
          <c:idx val="1"/>
          <c:order val="1"/>
          <c:tx>
            <c:strRef>
              <c:f>'Actual vs exp - no. of claims'!$B$5</c:f>
              <c:strCache>
                <c:ptCount val="1"/>
                <c:pt idx="0">
                  <c:v>31-40 years </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'Actual vs exp - no. of claims'!$C$3:$I$3</c:f>
              <c:numCache>
                <c:formatCode>General</c:formatCode>
                <c:ptCount val="7"/>
                <c:pt idx="0">
                  <c:v>2016</c:v>
                </c:pt>
                <c:pt idx="1">
                  <c:v>2017</c:v>
                </c:pt>
                <c:pt idx="2">
                  <c:v>2018</c:v>
                </c:pt>
                <c:pt idx="3">
                  <c:v>2019</c:v>
                </c:pt>
                <c:pt idx="4">
                  <c:v>2020</c:v>
                </c:pt>
                <c:pt idx="5">
                  <c:v>2021</c:v>
                </c:pt>
                <c:pt idx="6">
                  <c:v>2022</c:v>
                </c:pt>
              </c:numCache>
            </c:numRef>
          </c:cat>
          <c:val>
            <c:numRef>
              <c:f>'Actual vs exp - no. of claims'!$C$5:$I$5</c:f>
              <c:numCache>
                <c:formatCode>_ * #,##0.00000_ ;_ * \-#,##0.00000_ ;_ * "-"??_ ;_ @_ </c:formatCode>
                <c:ptCount val="7"/>
                <c:pt idx="0">
                  <c:v>1.0954878547781125E-3</c:v>
                </c:pt>
                <c:pt idx="1">
                  <c:v>1.0340385136967725E-3</c:v>
                </c:pt>
                <c:pt idx="2">
                  <c:v>1.1190747678775045E-3</c:v>
                </c:pt>
                <c:pt idx="3">
                  <c:v>9.8064187468160989E-4</c:v>
                </c:pt>
                <c:pt idx="4">
                  <c:v>1.3643931796975125E-3</c:v>
                </c:pt>
                <c:pt idx="5">
                  <c:v>1.4306860139436856E-3</c:v>
                </c:pt>
                <c:pt idx="6">
                  <c:v>1.189889459973245E-3</c:v>
                </c:pt>
              </c:numCache>
            </c:numRef>
          </c:val>
          <c:smooth val="0"/>
          <c:extLst>
            <c:ext xmlns:c16="http://schemas.microsoft.com/office/drawing/2014/chart" uri="{C3380CC4-5D6E-409C-BE32-E72D297353CC}">
              <c16:uniqueId val="{00000001-E0F9-4854-A677-81BA9DA5B256}"/>
            </c:ext>
          </c:extLst>
        </c:ser>
        <c:ser>
          <c:idx val="2"/>
          <c:order val="2"/>
          <c:tx>
            <c:strRef>
              <c:f>'Actual vs exp - no. of claims'!$B$6</c:f>
              <c:strCache>
                <c:ptCount val="1"/>
                <c:pt idx="0">
                  <c:v>41-50 years </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'Actual vs exp - no. of claims'!$C$3:$I$3</c:f>
              <c:numCache>
                <c:formatCode>General</c:formatCode>
                <c:ptCount val="7"/>
                <c:pt idx="0">
                  <c:v>2016</c:v>
                </c:pt>
                <c:pt idx="1">
                  <c:v>2017</c:v>
                </c:pt>
                <c:pt idx="2">
                  <c:v>2018</c:v>
                </c:pt>
                <c:pt idx="3">
                  <c:v>2019</c:v>
                </c:pt>
                <c:pt idx="4">
                  <c:v>2020</c:v>
                </c:pt>
                <c:pt idx="5">
                  <c:v>2021</c:v>
                </c:pt>
                <c:pt idx="6">
                  <c:v>2022</c:v>
                </c:pt>
              </c:numCache>
            </c:numRef>
          </c:cat>
          <c:val>
            <c:numRef>
              <c:f>'Actual vs exp - no. of claims'!$C$6:$I$6</c:f>
              <c:numCache>
                <c:formatCode>_ * #,##0.00000_ ;_ * \-#,##0.00000_ ;_ * "-"??_ ;_ @_ </c:formatCode>
                <c:ptCount val="7"/>
                <c:pt idx="0">
                  <c:v>2.7132470296151799E-3</c:v>
                </c:pt>
                <c:pt idx="1">
                  <c:v>2.7639014003767097E-3</c:v>
                </c:pt>
                <c:pt idx="2">
                  <c:v>2.8228452324279814E-3</c:v>
                </c:pt>
                <c:pt idx="3">
                  <c:v>2.5524214469205167E-3</c:v>
                </c:pt>
                <c:pt idx="4">
                  <c:v>3.4348469448198474E-3</c:v>
                </c:pt>
                <c:pt idx="5">
                  <c:v>3.2530705055588364E-3</c:v>
                </c:pt>
                <c:pt idx="6">
                  <c:v>2.8710972008379816E-3</c:v>
                </c:pt>
              </c:numCache>
            </c:numRef>
          </c:val>
          <c:smooth val="0"/>
          <c:extLst>
            <c:ext xmlns:c16="http://schemas.microsoft.com/office/drawing/2014/chart" uri="{C3380CC4-5D6E-409C-BE32-E72D297353CC}">
              <c16:uniqueId val="{00000002-E0F9-4854-A677-81BA9DA5B256}"/>
            </c:ext>
          </c:extLst>
        </c:ser>
        <c:ser>
          <c:idx val="3"/>
          <c:order val="3"/>
          <c:tx>
            <c:strRef>
              <c:f>'Actual vs exp - no. of claims'!$B$7</c:f>
              <c:strCache>
                <c:ptCount val="1"/>
                <c:pt idx="0">
                  <c:v>51-60 years </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'Actual vs exp - no. of claims'!$C$3:$I$3</c:f>
              <c:numCache>
                <c:formatCode>General</c:formatCode>
                <c:ptCount val="7"/>
                <c:pt idx="0">
                  <c:v>2016</c:v>
                </c:pt>
                <c:pt idx="1">
                  <c:v>2017</c:v>
                </c:pt>
                <c:pt idx="2">
                  <c:v>2018</c:v>
                </c:pt>
                <c:pt idx="3">
                  <c:v>2019</c:v>
                </c:pt>
                <c:pt idx="4">
                  <c:v>2020</c:v>
                </c:pt>
                <c:pt idx="5">
                  <c:v>2021</c:v>
                </c:pt>
                <c:pt idx="6">
                  <c:v>2022</c:v>
                </c:pt>
              </c:numCache>
            </c:numRef>
          </c:cat>
          <c:val>
            <c:numRef>
              <c:f>'Actual vs exp - no. of claims'!$C$7:$I$7</c:f>
              <c:numCache>
                <c:formatCode>_ * #,##0.00000_ ;_ * \-#,##0.00000_ ;_ * "-"??_ ;_ @_ </c:formatCode>
                <c:ptCount val="7"/>
                <c:pt idx="0">
                  <c:v>8.7762903897349205E-3</c:v>
                </c:pt>
                <c:pt idx="1">
                  <c:v>8.9077398904018178E-3</c:v>
                </c:pt>
                <c:pt idx="2">
                  <c:v>9.1404600587837552E-3</c:v>
                </c:pt>
                <c:pt idx="3">
                  <c:v>8.8051995554492644E-3</c:v>
                </c:pt>
                <c:pt idx="4">
                  <c:v>1.1887136376623596E-2</c:v>
                </c:pt>
                <c:pt idx="5">
                  <c:v>1.1165839450955225E-2</c:v>
                </c:pt>
                <c:pt idx="6">
                  <c:v>8.8994076974548333E-3</c:v>
                </c:pt>
              </c:numCache>
            </c:numRef>
          </c:val>
          <c:smooth val="0"/>
          <c:extLst>
            <c:ext xmlns:c16="http://schemas.microsoft.com/office/drawing/2014/chart" uri="{C3380CC4-5D6E-409C-BE32-E72D297353CC}">
              <c16:uniqueId val="{00000003-E0F9-4854-A677-81BA9DA5B256}"/>
            </c:ext>
          </c:extLst>
        </c:ser>
        <c:ser>
          <c:idx val="4"/>
          <c:order val="4"/>
          <c:tx>
            <c:strRef>
              <c:f>'Actual vs exp - no. of claims'!$B$8</c:f>
              <c:strCache>
                <c:ptCount val="1"/>
                <c:pt idx="0">
                  <c:v>61-70 years </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'Actual vs exp - no. of claims'!$C$3:$I$3</c:f>
              <c:numCache>
                <c:formatCode>General</c:formatCode>
                <c:ptCount val="7"/>
                <c:pt idx="0">
                  <c:v>2016</c:v>
                </c:pt>
                <c:pt idx="1">
                  <c:v>2017</c:v>
                </c:pt>
                <c:pt idx="2">
                  <c:v>2018</c:v>
                </c:pt>
                <c:pt idx="3">
                  <c:v>2019</c:v>
                </c:pt>
                <c:pt idx="4">
                  <c:v>2020</c:v>
                </c:pt>
                <c:pt idx="5">
                  <c:v>2021</c:v>
                </c:pt>
                <c:pt idx="6">
                  <c:v>2022</c:v>
                </c:pt>
              </c:numCache>
            </c:numRef>
          </c:cat>
          <c:val>
            <c:numRef>
              <c:f>'Actual vs exp - no. of claims'!$C$8:$I$8</c:f>
              <c:numCache>
                <c:formatCode>_ * #,##0.00000_ ;_ * \-#,##0.00000_ ;_ * "-"??_ ;_ @_ </c:formatCode>
                <c:ptCount val="7"/>
                <c:pt idx="0">
                  <c:v>2.0374232418028038E-2</c:v>
                </c:pt>
                <c:pt idx="1">
                  <c:v>2.0808871493803002E-2</c:v>
                </c:pt>
                <c:pt idx="2">
                  <c:v>2.1186134215012656E-2</c:v>
                </c:pt>
                <c:pt idx="3">
                  <c:v>2.1496544125012521E-2</c:v>
                </c:pt>
                <c:pt idx="4">
                  <c:v>2.843250942373364E-2</c:v>
                </c:pt>
                <c:pt idx="5">
                  <c:v>2.8763518599820098E-2</c:v>
                </c:pt>
                <c:pt idx="6">
                  <c:v>2.0937538499445608E-2</c:v>
                </c:pt>
              </c:numCache>
            </c:numRef>
          </c:val>
          <c:smooth val="0"/>
          <c:extLst>
            <c:ext xmlns:c16="http://schemas.microsoft.com/office/drawing/2014/chart" uri="{C3380CC4-5D6E-409C-BE32-E72D297353CC}">
              <c16:uniqueId val="{00000004-E0F9-4854-A677-81BA9DA5B256}"/>
            </c:ext>
          </c:extLst>
        </c:ser>
        <c:ser>
          <c:idx val="5"/>
          <c:order val="5"/>
          <c:tx>
            <c:strRef>
              <c:f>'Actual vs exp - no. of claims'!$B$9</c:f>
              <c:strCache>
                <c:ptCount val="1"/>
                <c:pt idx="0">
                  <c:v>71-80 years </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numRef>
              <c:f>'Actual vs exp - no. of claims'!$C$3:$I$3</c:f>
              <c:numCache>
                <c:formatCode>General</c:formatCode>
                <c:ptCount val="7"/>
                <c:pt idx="0">
                  <c:v>2016</c:v>
                </c:pt>
                <c:pt idx="1">
                  <c:v>2017</c:v>
                </c:pt>
                <c:pt idx="2">
                  <c:v>2018</c:v>
                </c:pt>
                <c:pt idx="3">
                  <c:v>2019</c:v>
                </c:pt>
                <c:pt idx="4">
                  <c:v>2020</c:v>
                </c:pt>
                <c:pt idx="5">
                  <c:v>2021</c:v>
                </c:pt>
                <c:pt idx="6">
                  <c:v>2022</c:v>
                </c:pt>
              </c:numCache>
            </c:numRef>
          </c:cat>
          <c:val>
            <c:numRef>
              <c:f>'Actual vs exp - no. of claims'!$C$9:$I$9</c:f>
              <c:numCache>
                <c:formatCode>_ * #,##0.00000_ ;_ * \-#,##0.00000_ ;_ * "-"??_ ;_ @_ </c:formatCode>
                <c:ptCount val="7"/>
                <c:pt idx="0">
                  <c:v>3.9423076923076922E-2</c:v>
                </c:pt>
                <c:pt idx="1">
                  <c:v>4.0663900414937761E-2</c:v>
                </c:pt>
                <c:pt idx="2">
                  <c:v>4.1176470588235294E-2</c:v>
                </c:pt>
                <c:pt idx="3">
                  <c:v>3.7453183520599252E-2</c:v>
                </c:pt>
                <c:pt idx="4">
                  <c:v>5.0750458913724254E-2</c:v>
                </c:pt>
                <c:pt idx="5">
                  <c:v>5.1833384492908793E-2</c:v>
                </c:pt>
                <c:pt idx="6">
                  <c:v>4.1758241758241756E-2</c:v>
                </c:pt>
              </c:numCache>
            </c:numRef>
          </c:val>
          <c:smooth val="0"/>
          <c:extLst>
            <c:ext xmlns:c16="http://schemas.microsoft.com/office/drawing/2014/chart" uri="{C3380CC4-5D6E-409C-BE32-E72D297353CC}">
              <c16:uniqueId val="{00000005-E0F9-4854-A677-81BA9DA5B256}"/>
            </c:ext>
          </c:extLst>
        </c:ser>
        <c:dLbls>
          <c:showLegendKey val="0"/>
          <c:showVal val="0"/>
          <c:showCatName val="0"/>
          <c:showSerName val="0"/>
          <c:showPercent val="0"/>
          <c:showBubbleSize val="0"/>
        </c:dLbls>
        <c:marker val="1"/>
        <c:smooth val="0"/>
        <c:axId val="829075160"/>
        <c:axId val="829072536"/>
      </c:lineChart>
      <c:catAx>
        <c:axId val="8290751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9072536"/>
        <c:crosses val="autoZero"/>
        <c:auto val="1"/>
        <c:lblAlgn val="ctr"/>
        <c:lblOffset val="100"/>
        <c:noMultiLvlLbl val="0"/>
      </c:catAx>
      <c:valAx>
        <c:axId val="8290725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Mortality</a:t>
                </a:r>
                <a:r>
                  <a:rPr lang="en-IN" baseline="0"/>
                  <a:t> rate</a:t>
                </a:r>
                <a:endParaRPr lang="en-IN"/>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 #,##0.00000_ ;_ * \-#,##0.0000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90751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Actual mortality claims rate - amount of claim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'Actual vs exp - amt of claim'!$B$4</c:f>
              <c:strCache>
                <c:ptCount val="1"/>
                <c:pt idx="0">
                  <c:v>21-30 years </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'Actual vs exp - amt of claim'!$C$3:$I$3</c:f>
              <c:numCache>
                <c:formatCode>General</c:formatCode>
                <c:ptCount val="7"/>
                <c:pt idx="0">
                  <c:v>2016</c:v>
                </c:pt>
                <c:pt idx="1">
                  <c:v>2017</c:v>
                </c:pt>
                <c:pt idx="2">
                  <c:v>2018</c:v>
                </c:pt>
                <c:pt idx="3">
                  <c:v>2019</c:v>
                </c:pt>
                <c:pt idx="4">
                  <c:v>2020</c:v>
                </c:pt>
                <c:pt idx="5">
                  <c:v>2021</c:v>
                </c:pt>
                <c:pt idx="6">
                  <c:v>2022</c:v>
                </c:pt>
              </c:numCache>
            </c:numRef>
          </c:cat>
          <c:val>
            <c:numRef>
              <c:f>'Actual vs exp - amt of claim'!$C$4:$I$4</c:f>
              <c:numCache>
                <c:formatCode>_ * #,##0.00000_ ;_ * \-#,##0.00000_ ;_ * "-"??_ ;_ @_ </c:formatCode>
                <c:ptCount val="7"/>
                <c:pt idx="0">
                  <c:v>1.2379138587752709E-3</c:v>
                </c:pt>
                <c:pt idx="1">
                  <c:v>7.5282551478557055E-4</c:v>
                </c:pt>
                <c:pt idx="2">
                  <c:v>4.6641402573605962E-4</c:v>
                </c:pt>
                <c:pt idx="3">
                  <c:v>2.9159447238304528E-4</c:v>
                </c:pt>
                <c:pt idx="4">
                  <c:v>8.7393190482450373E-4</c:v>
                </c:pt>
                <c:pt idx="5">
                  <c:v>1.1122066067671924E-3</c:v>
                </c:pt>
                <c:pt idx="6">
                  <c:v>3.6512761479935967E-4</c:v>
                </c:pt>
              </c:numCache>
            </c:numRef>
          </c:val>
          <c:smooth val="0"/>
          <c:extLst>
            <c:ext xmlns:c16="http://schemas.microsoft.com/office/drawing/2014/chart" uri="{C3380CC4-5D6E-409C-BE32-E72D297353CC}">
              <c16:uniqueId val="{00000000-301D-4A38-BC74-79124460C826}"/>
            </c:ext>
          </c:extLst>
        </c:ser>
        <c:ser>
          <c:idx val="1"/>
          <c:order val="1"/>
          <c:tx>
            <c:strRef>
              <c:f>'Actual vs exp - amt of claim'!$B$5</c:f>
              <c:strCache>
                <c:ptCount val="1"/>
                <c:pt idx="0">
                  <c:v>31-40 years </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'Actual vs exp - amt of claim'!$C$3:$I$3</c:f>
              <c:numCache>
                <c:formatCode>General</c:formatCode>
                <c:ptCount val="7"/>
                <c:pt idx="0">
                  <c:v>2016</c:v>
                </c:pt>
                <c:pt idx="1">
                  <c:v>2017</c:v>
                </c:pt>
                <c:pt idx="2">
                  <c:v>2018</c:v>
                </c:pt>
                <c:pt idx="3">
                  <c:v>2019</c:v>
                </c:pt>
                <c:pt idx="4">
                  <c:v>2020</c:v>
                </c:pt>
                <c:pt idx="5">
                  <c:v>2021</c:v>
                </c:pt>
                <c:pt idx="6">
                  <c:v>2022</c:v>
                </c:pt>
              </c:numCache>
            </c:numRef>
          </c:cat>
          <c:val>
            <c:numRef>
              <c:f>'Actual vs exp - amt of claim'!$C$5:$I$5</c:f>
              <c:numCache>
                <c:formatCode>_ * #,##0.00000_ ;_ * \-#,##0.00000_ ;_ * "-"??_ ;_ @_ </c:formatCode>
                <c:ptCount val="7"/>
                <c:pt idx="0">
                  <c:v>9.0260263544089203E-4</c:v>
                </c:pt>
                <c:pt idx="1">
                  <c:v>7.1875143809454936E-4</c:v>
                </c:pt>
                <c:pt idx="2">
                  <c:v>8.7684991278357829E-4</c:v>
                </c:pt>
                <c:pt idx="3">
                  <c:v>7.479153189717051E-4</c:v>
                </c:pt>
                <c:pt idx="4">
                  <c:v>1.4055324003498962E-3</c:v>
                </c:pt>
                <c:pt idx="5">
                  <c:v>1.1488265024226739E-3</c:v>
                </c:pt>
                <c:pt idx="6">
                  <c:v>9.0430471098642E-4</c:v>
                </c:pt>
              </c:numCache>
            </c:numRef>
          </c:val>
          <c:smooth val="0"/>
          <c:extLst>
            <c:ext xmlns:c16="http://schemas.microsoft.com/office/drawing/2014/chart" uri="{C3380CC4-5D6E-409C-BE32-E72D297353CC}">
              <c16:uniqueId val="{00000001-301D-4A38-BC74-79124460C826}"/>
            </c:ext>
          </c:extLst>
        </c:ser>
        <c:ser>
          <c:idx val="2"/>
          <c:order val="2"/>
          <c:tx>
            <c:strRef>
              <c:f>'Actual vs exp - amt of claim'!$B$6</c:f>
              <c:strCache>
                <c:ptCount val="1"/>
                <c:pt idx="0">
                  <c:v>41-50 years </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'Actual vs exp - amt of claim'!$C$3:$I$3</c:f>
              <c:numCache>
                <c:formatCode>General</c:formatCode>
                <c:ptCount val="7"/>
                <c:pt idx="0">
                  <c:v>2016</c:v>
                </c:pt>
                <c:pt idx="1">
                  <c:v>2017</c:v>
                </c:pt>
                <c:pt idx="2">
                  <c:v>2018</c:v>
                </c:pt>
                <c:pt idx="3">
                  <c:v>2019</c:v>
                </c:pt>
                <c:pt idx="4">
                  <c:v>2020</c:v>
                </c:pt>
                <c:pt idx="5">
                  <c:v>2021</c:v>
                </c:pt>
                <c:pt idx="6">
                  <c:v>2022</c:v>
                </c:pt>
              </c:numCache>
            </c:numRef>
          </c:cat>
          <c:val>
            <c:numRef>
              <c:f>'Actual vs exp - amt of claim'!$C$6:$I$6</c:f>
              <c:numCache>
                <c:formatCode>_ * #,##0.00000_ ;_ * \-#,##0.00000_ ;_ * "-"??_ ;_ @_ </c:formatCode>
                <c:ptCount val="7"/>
                <c:pt idx="0">
                  <c:v>1.93784350403363E-3</c:v>
                </c:pt>
                <c:pt idx="1">
                  <c:v>1.8788875338273767E-3</c:v>
                </c:pt>
                <c:pt idx="2">
                  <c:v>1.8181971795117055E-3</c:v>
                </c:pt>
                <c:pt idx="3">
                  <c:v>1.8388945774866622E-3</c:v>
                </c:pt>
                <c:pt idx="4">
                  <c:v>2.3209278466837071E-3</c:v>
                </c:pt>
                <c:pt idx="5">
                  <c:v>2.2232229587421442E-3</c:v>
                </c:pt>
                <c:pt idx="6">
                  <c:v>2.010131211815118E-3</c:v>
                </c:pt>
              </c:numCache>
            </c:numRef>
          </c:val>
          <c:smooth val="0"/>
          <c:extLst>
            <c:ext xmlns:c16="http://schemas.microsoft.com/office/drawing/2014/chart" uri="{C3380CC4-5D6E-409C-BE32-E72D297353CC}">
              <c16:uniqueId val="{00000002-301D-4A38-BC74-79124460C826}"/>
            </c:ext>
          </c:extLst>
        </c:ser>
        <c:ser>
          <c:idx val="3"/>
          <c:order val="3"/>
          <c:tx>
            <c:strRef>
              <c:f>'Actual vs exp - amt of claim'!$B$7</c:f>
              <c:strCache>
                <c:ptCount val="1"/>
                <c:pt idx="0">
                  <c:v>51-60 years </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'Actual vs exp - amt of claim'!$C$3:$I$3</c:f>
              <c:numCache>
                <c:formatCode>General</c:formatCode>
                <c:ptCount val="7"/>
                <c:pt idx="0">
                  <c:v>2016</c:v>
                </c:pt>
                <c:pt idx="1">
                  <c:v>2017</c:v>
                </c:pt>
                <c:pt idx="2">
                  <c:v>2018</c:v>
                </c:pt>
                <c:pt idx="3">
                  <c:v>2019</c:v>
                </c:pt>
                <c:pt idx="4">
                  <c:v>2020</c:v>
                </c:pt>
                <c:pt idx="5">
                  <c:v>2021</c:v>
                </c:pt>
                <c:pt idx="6">
                  <c:v>2022</c:v>
                </c:pt>
              </c:numCache>
            </c:numRef>
          </c:cat>
          <c:val>
            <c:numRef>
              <c:f>'Actual vs exp - amt of claim'!$C$7:$I$7</c:f>
              <c:numCache>
                <c:formatCode>_ * #,##0.00000_ ;_ * \-#,##0.00000_ ;_ * "-"??_ ;_ @_ </c:formatCode>
                <c:ptCount val="7"/>
                <c:pt idx="0">
                  <c:v>6.821609547959435E-3</c:v>
                </c:pt>
                <c:pt idx="1">
                  <c:v>6.7377326295733125E-3</c:v>
                </c:pt>
                <c:pt idx="2">
                  <c:v>6.7136050088401292E-3</c:v>
                </c:pt>
                <c:pt idx="3">
                  <c:v>6.7315891704118223E-3</c:v>
                </c:pt>
                <c:pt idx="4">
                  <c:v>8.949009802490861E-3</c:v>
                </c:pt>
                <c:pt idx="5">
                  <c:v>8.1666998937215563E-3</c:v>
                </c:pt>
                <c:pt idx="6">
                  <c:v>6.6125224003846074E-3</c:v>
                </c:pt>
              </c:numCache>
            </c:numRef>
          </c:val>
          <c:smooth val="0"/>
          <c:extLst>
            <c:ext xmlns:c16="http://schemas.microsoft.com/office/drawing/2014/chart" uri="{C3380CC4-5D6E-409C-BE32-E72D297353CC}">
              <c16:uniqueId val="{00000003-301D-4A38-BC74-79124460C826}"/>
            </c:ext>
          </c:extLst>
        </c:ser>
        <c:ser>
          <c:idx val="4"/>
          <c:order val="4"/>
          <c:tx>
            <c:strRef>
              <c:f>'Actual vs exp - amt of claim'!$B$8</c:f>
              <c:strCache>
                <c:ptCount val="1"/>
                <c:pt idx="0">
                  <c:v>61-70 years </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'Actual vs exp - amt of claim'!$C$3:$I$3</c:f>
              <c:numCache>
                <c:formatCode>General</c:formatCode>
                <c:ptCount val="7"/>
                <c:pt idx="0">
                  <c:v>2016</c:v>
                </c:pt>
                <c:pt idx="1">
                  <c:v>2017</c:v>
                </c:pt>
                <c:pt idx="2">
                  <c:v>2018</c:v>
                </c:pt>
                <c:pt idx="3">
                  <c:v>2019</c:v>
                </c:pt>
                <c:pt idx="4">
                  <c:v>2020</c:v>
                </c:pt>
                <c:pt idx="5">
                  <c:v>2021</c:v>
                </c:pt>
                <c:pt idx="6">
                  <c:v>2022</c:v>
                </c:pt>
              </c:numCache>
            </c:numRef>
          </c:cat>
          <c:val>
            <c:numRef>
              <c:f>'Actual vs exp - amt of claim'!$C$8:$I$8</c:f>
              <c:numCache>
                <c:formatCode>_ * #,##0.00000_ ;_ * \-#,##0.00000_ ;_ * "-"??_ ;_ @_ </c:formatCode>
                <c:ptCount val="7"/>
                <c:pt idx="0">
                  <c:v>1.6607076429262277E-2</c:v>
                </c:pt>
                <c:pt idx="1">
                  <c:v>1.5914687095964955E-2</c:v>
                </c:pt>
                <c:pt idx="2">
                  <c:v>1.7303740092183929E-2</c:v>
                </c:pt>
                <c:pt idx="3">
                  <c:v>1.6968184446191407E-2</c:v>
                </c:pt>
                <c:pt idx="4">
                  <c:v>2.2408287273168986E-2</c:v>
                </c:pt>
                <c:pt idx="5">
                  <c:v>2.3175021920316782E-2</c:v>
                </c:pt>
                <c:pt idx="6">
                  <c:v>1.7422748347544002E-2</c:v>
                </c:pt>
              </c:numCache>
            </c:numRef>
          </c:val>
          <c:smooth val="0"/>
          <c:extLst>
            <c:ext xmlns:c16="http://schemas.microsoft.com/office/drawing/2014/chart" uri="{C3380CC4-5D6E-409C-BE32-E72D297353CC}">
              <c16:uniqueId val="{00000004-301D-4A38-BC74-79124460C826}"/>
            </c:ext>
          </c:extLst>
        </c:ser>
        <c:ser>
          <c:idx val="5"/>
          <c:order val="5"/>
          <c:tx>
            <c:strRef>
              <c:f>'Actual vs exp - amt of claim'!$B$9</c:f>
              <c:strCache>
                <c:ptCount val="1"/>
                <c:pt idx="0">
                  <c:v>71-80 years </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numRef>
              <c:f>'Actual vs exp - amt of claim'!$C$3:$I$3</c:f>
              <c:numCache>
                <c:formatCode>General</c:formatCode>
                <c:ptCount val="7"/>
                <c:pt idx="0">
                  <c:v>2016</c:v>
                </c:pt>
                <c:pt idx="1">
                  <c:v>2017</c:v>
                </c:pt>
                <c:pt idx="2">
                  <c:v>2018</c:v>
                </c:pt>
                <c:pt idx="3">
                  <c:v>2019</c:v>
                </c:pt>
                <c:pt idx="4">
                  <c:v>2020</c:v>
                </c:pt>
                <c:pt idx="5">
                  <c:v>2021</c:v>
                </c:pt>
                <c:pt idx="6">
                  <c:v>2022</c:v>
                </c:pt>
              </c:numCache>
            </c:numRef>
          </c:cat>
          <c:val>
            <c:numRef>
              <c:f>'Actual vs exp - amt of claim'!$C$9:$I$9</c:f>
              <c:numCache>
                <c:formatCode>_ * #,##0.00000_ ;_ * \-#,##0.00000_ ;_ * "-"??_ ;_ @_ </c:formatCode>
                <c:ptCount val="7"/>
                <c:pt idx="0">
                  <c:v>2.8956377691882938E-2</c:v>
                </c:pt>
                <c:pt idx="1">
                  <c:v>4.297723292469352E-2</c:v>
                </c:pt>
                <c:pt idx="2">
                  <c:v>3.7767955801104973E-2</c:v>
                </c:pt>
                <c:pt idx="3">
                  <c:v>4.0914143435151838E-2</c:v>
                </c:pt>
                <c:pt idx="4">
                  <c:v>4.54810600402554E-2</c:v>
                </c:pt>
                <c:pt idx="5">
                  <c:v>5.0123740581044476E-2</c:v>
                </c:pt>
                <c:pt idx="6">
                  <c:v>3.7594617325483602E-2</c:v>
                </c:pt>
              </c:numCache>
            </c:numRef>
          </c:val>
          <c:smooth val="0"/>
          <c:extLst>
            <c:ext xmlns:c16="http://schemas.microsoft.com/office/drawing/2014/chart" uri="{C3380CC4-5D6E-409C-BE32-E72D297353CC}">
              <c16:uniqueId val="{00000005-301D-4A38-BC74-79124460C826}"/>
            </c:ext>
          </c:extLst>
        </c:ser>
        <c:dLbls>
          <c:showLegendKey val="0"/>
          <c:showVal val="0"/>
          <c:showCatName val="0"/>
          <c:showSerName val="0"/>
          <c:showPercent val="0"/>
          <c:showBubbleSize val="0"/>
        </c:dLbls>
        <c:marker val="1"/>
        <c:smooth val="0"/>
        <c:axId val="829075160"/>
        <c:axId val="829072536"/>
      </c:lineChart>
      <c:catAx>
        <c:axId val="8290751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9072536"/>
        <c:crosses val="autoZero"/>
        <c:auto val="1"/>
        <c:lblAlgn val="ctr"/>
        <c:lblOffset val="100"/>
        <c:noMultiLvlLbl val="0"/>
      </c:catAx>
      <c:valAx>
        <c:axId val="8290725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Mortality</a:t>
                </a:r>
                <a:r>
                  <a:rPr lang="en-IN" baseline="0"/>
                  <a:t> rate</a:t>
                </a:r>
                <a:endParaRPr lang="en-IN"/>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 #,##0.00000_ ;_ * \-#,##0.0000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90751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Actual mortality claims rate - number of claim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'Actual vs exp - no. of claims'!$B$4</c:f>
              <c:strCache>
                <c:ptCount val="1"/>
                <c:pt idx="0">
                  <c:v>21-30 years </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'Actual vs exp - no. of claims'!$C$3:$I$3</c:f>
              <c:numCache>
                <c:formatCode>General</c:formatCode>
                <c:ptCount val="7"/>
                <c:pt idx="0">
                  <c:v>2016</c:v>
                </c:pt>
                <c:pt idx="1">
                  <c:v>2017</c:v>
                </c:pt>
                <c:pt idx="2">
                  <c:v>2018</c:v>
                </c:pt>
                <c:pt idx="3">
                  <c:v>2019</c:v>
                </c:pt>
                <c:pt idx="4">
                  <c:v>2020</c:v>
                </c:pt>
                <c:pt idx="5">
                  <c:v>2021</c:v>
                </c:pt>
                <c:pt idx="6">
                  <c:v>2022</c:v>
                </c:pt>
              </c:numCache>
            </c:numRef>
          </c:cat>
          <c:val>
            <c:numRef>
              <c:f>'Actual vs exp - no. of claims'!$C$4:$I$4</c:f>
              <c:numCache>
                <c:formatCode>_ * #,##0.00000_ ;_ * \-#,##0.00000_ ;_ * "-"??_ ;_ @_ </c:formatCode>
                <c:ptCount val="7"/>
                <c:pt idx="0">
                  <c:v>6.8956192536506224E-4</c:v>
                </c:pt>
                <c:pt idx="1">
                  <c:v>7.7877127199307763E-4</c:v>
                </c:pt>
                <c:pt idx="2">
                  <c:v>6.2376388254982505E-4</c:v>
                </c:pt>
                <c:pt idx="3">
                  <c:v>4.1315485043794413E-4</c:v>
                </c:pt>
                <c:pt idx="4">
                  <c:v>7.9529233547936029E-4</c:v>
                </c:pt>
                <c:pt idx="5">
                  <c:v>1.0014926091771389E-3</c:v>
                </c:pt>
                <c:pt idx="6">
                  <c:v>6.3227111785533639E-4</c:v>
                </c:pt>
              </c:numCache>
            </c:numRef>
          </c:val>
          <c:smooth val="0"/>
          <c:extLst>
            <c:ext xmlns:c16="http://schemas.microsoft.com/office/drawing/2014/chart" uri="{C3380CC4-5D6E-409C-BE32-E72D297353CC}">
              <c16:uniqueId val="{00000000-B0E2-4F8C-8C9D-841447B50767}"/>
            </c:ext>
          </c:extLst>
        </c:ser>
        <c:ser>
          <c:idx val="1"/>
          <c:order val="1"/>
          <c:tx>
            <c:strRef>
              <c:f>'Actual vs exp - no. of claims'!$B$5</c:f>
              <c:strCache>
                <c:ptCount val="1"/>
                <c:pt idx="0">
                  <c:v>31-40 years </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'Actual vs exp - no. of claims'!$C$3:$I$3</c:f>
              <c:numCache>
                <c:formatCode>General</c:formatCode>
                <c:ptCount val="7"/>
                <c:pt idx="0">
                  <c:v>2016</c:v>
                </c:pt>
                <c:pt idx="1">
                  <c:v>2017</c:v>
                </c:pt>
                <c:pt idx="2">
                  <c:v>2018</c:v>
                </c:pt>
                <c:pt idx="3">
                  <c:v>2019</c:v>
                </c:pt>
                <c:pt idx="4">
                  <c:v>2020</c:v>
                </c:pt>
                <c:pt idx="5">
                  <c:v>2021</c:v>
                </c:pt>
                <c:pt idx="6">
                  <c:v>2022</c:v>
                </c:pt>
              </c:numCache>
            </c:numRef>
          </c:cat>
          <c:val>
            <c:numRef>
              <c:f>'Actual vs exp - no. of claims'!$C$5:$I$5</c:f>
              <c:numCache>
                <c:formatCode>_ * #,##0.00000_ ;_ * \-#,##0.00000_ ;_ * "-"??_ ;_ @_ </c:formatCode>
                <c:ptCount val="7"/>
                <c:pt idx="0">
                  <c:v>1.0954878547781125E-3</c:v>
                </c:pt>
                <c:pt idx="1">
                  <c:v>1.0340385136967725E-3</c:v>
                </c:pt>
                <c:pt idx="2">
                  <c:v>1.1190747678775045E-3</c:v>
                </c:pt>
                <c:pt idx="3">
                  <c:v>9.8064187468160989E-4</c:v>
                </c:pt>
                <c:pt idx="4">
                  <c:v>1.3643931796975125E-3</c:v>
                </c:pt>
                <c:pt idx="5">
                  <c:v>1.4306860139436856E-3</c:v>
                </c:pt>
                <c:pt idx="6">
                  <c:v>1.189889459973245E-3</c:v>
                </c:pt>
              </c:numCache>
            </c:numRef>
          </c:val>
          <c:smooth val="0"/>
          <c:extLst>
            <c:ext xmlns:c16="http://schemas.microsoft.com/office/drawing/2014/chart" uri="{C3380CC4-5D6E-409C-BE32-E72D297353CC}">
              <c16:uniqueId val="{00000001-B0E2-4F8C-8C9D-841447B50767}"/>
            </c:ext>
          </c:extLst>
        </c:ser>
        <c:ser>
          <c:idx val="2"/>
          <c:order val="2"/>
          <c:tx>
            <c:strRef>
              <c:f>'Actual vs exp - no. of claims'!$B$6</c:f>
              <c:strCache>
                <c:ptCount val="1"/>
                <c:pt idx="0">
                  <c:v>41-50 years </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'Actual vs exp - no. of claims'!$C$3:$I$3</c:f>
              <c:numCache>
                <c:formatCode>General</c:formatCode>
                <c:ptCount val="7"/>
                <c:pt idx="0">
                  <c:v>2016</c:v>
                </c:pt>
                <c:pt idx="1">
                  <c:v>2017</c:v>
                </c:pt>
                <c:pt idx="2">
                  <c:v>2018</c:v>
                </c:pt>
                <c:pt idx="3">
                  <c:v>2019</c:v>
                </c:pt>
                <c:pt idx="4">
                  <c:v>2020</c:v>
                </c:pt>
                <c:pt idx="5">
                  <c:v>2021</c:v>
                </c:pt>
                <c:pt idx="6">
                  <c:v>2022</c:v>
                </c:pt>
              </c:numCache>
            </c:numRef>
          </c:cat>
          <c:val>
            <c:numRef>
              <c:f>'Actual vs exp - no. of claims'!$C$6:$I$6</c:f>
              <c:numCache>
                <c:formatCode>_ * #,##0.00000_ ;_ * \-#,##0.00000_ ;_ * "-"??_ ;_ @_ </c:formatCode>
                <c:ptCount val="7"/>
                <c:pt idx="0">
                  <c:v>2.7132470296151799E-3</c:v>
                </c:pt>
                <c:pt idx="1">
                  <c:v>2.7639014003767097E-3</c:v>
                </c:pt>
                <c:pt idx="2">
                  <c:v>2.8228452324279814E-3</c:v>
                </c:pt>
                <c:pt idx="3">
                  <c:v>2.5524214469205167E-3</c:v>
                </c:pt>
                <c:pt idx="4">
                  <c:v>3.4348469448198474E-3</c:v>
                </c:pt>
                <c:pt idx="5">
                  <c:v>3.2530705055588364E-3</c:v>
                </c:pt>
                <c:pt idx="6">
                  <c:v>2.8710972008379816E-3</c:v>
                </c:pt>
              </c:numCache>
            </c:numRef>
          </c:val>
          <c:smooth val="0"/>
          <c:extLst>
            <c:ext xmlns:c16="http://schemas.microsoft.com/office/drawing/2014/chart" uri="{C3380CC4-5D6E-409C-BE32-E72D297353CC}">
              <c16:uniqueId val="{00000002-B0E2-4F8C-8C9D-841447B50767}"/>
            </c:ext>
          </c:extLst>
        </c:ser>
        <c:ser>
          <c:idx val="3"/>
          <c:order val="3"/>
          <c:tx>
            <c:strRef>
              <c:f>'Actual vs exp - no. of claims'!$B$7</c:f>
              <c:strCache>
                <c:ptCount val="1"/>
                <c:pt idx="0">
                  <c:v>51-60 years </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'Actual vs exp - no. of claims'!$C$3:$I$3</c:f>
              <c:numCache>
                <c:formatCode>General</c:formatCode>
                <c:ptCount val="7"/>
                <c:pt idx="0">
                  <c:v>2016</c:v>
                </c:pt>
                <c:pt idx="1">
                  <c:v>2017</c:v>
                </c:pt>
                <c:pt idx="2">
                  <c:v>2018</c:v>
                </c:pt>
                <c:pt idx="3">
                  <c:v>2019</c:v>
                </c:pt>
                <c:pt idx="4">
                  <c:v>2020</c:v>
                </c:pt>
                <c:pt idx="5">
                  <c:v>2021</c:v>
                </c:pt>
                <c:pt idx="6">
                  <c:v>2022</c:v>
                </c:pt>
              </c:numCache>
            </c:numRef>
          </c:cat>
          <c:val>
            <c:numRef>
              <c:f>'Actual vs exp - no. of claims'!$C$7:$I$7</c:f>
              <c:numCache>
                <c:formatCode>_ * #,##0.00000_ ;_ * \-#,##0.00000_ ;_ * "-"??_ ;_ @_ </c:formatCode>
                <c:ptCount val="7"/>
                <c:pt idx="0">
                  <c:v>8.7762903897349205E-3</c:v>
                </c:pt>
                <c:pt idx="1">
                  <c:v>8.9077398904018178E-3</c:v>
                </c:pt>
                <c:pt idx="2">
                  <c:v>9.1404600587837552E-3</c:v>
                </c:pt>
                <c:pt idx="3">
                  <c:v>8.8051995554492644E-3</c:v>
                </c:pt>
                <c:pt idx="4">
                  <c:v>1.1887136376623596E-2</c:v>
                </c:pt>
                <c:pt idx="5">
                  <c:v>1.1165839450955225E-2</c:v>
                </c:pt>
                <c:pt idx="6">
                  <c:v>8.8994076974548333E-3</c:v>
                </c:pt>
              </c:numCache>
            </c:numRef>
          </c:val>
          <c:smooth val="0"/>
          <c:extLst>
            <c:ext xmlns:c16="http://schemas.microsoft.com/office/drawing/2014/chart" uri="{C3380CC4-5D6E-409C-BE32-E72D297353CC}">
              <c16:uniqueId val="{00000003-B0E2-4F8C-8C9D-841447B50767}"/>
            </c:ext>
          </c:extLst>
        </c:ser>
        <c:ser>
          <c:idx val="4"/>
          <c:order val="4"/>
          <c:tx>
            <c:strRef>
              <c:f>'Actual vs exp - no. of claims'!$B$8</c:f>
              <c:strCache>
                <c:ptCount val="1"/>
                <c:pt idx="0">
                  <c:v>61-70 years </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'Actual vs exp - no. of claims'!$C$3:$I$3</c:f>
              <c:numCache>
                <c:formatCode>General</c:formatCode>
                <c:ptCount val="7"/>
                <c:pt idx="0">
                  <c:v>2016</c:v>
                </c:pt>
                <c:pt idx="1">
                  <c:v>2017</c:v>
                </c:pt>
                <c:pt idx="2">
                  <c:v>2018</c:v>
                </c:pt>
                <c:pt idx="3">
                  <c:v>2019</c:v>
                </c:pt>
                <c:pt idx="4">
                  <c:v>2020</c:v>
                </c:pt>
                <c:pt idx="5">
                  <c:v>2021</c:v>
                </c:pt>
                <c:pt idx="6">
                  <c:v>2022</c:v>
                </c:pt>
              </c:numCache>
            </c:numRef>
          </c:cat>
          <c:val>
            <c:numRef>
              <c:f>'Actual vs exp - no. of claims'!$C$8:$I$8</c:f>
              <c:numCache>
                <c:formatCode>_ * #,##0.00000_ ;_ * \-#,##0.00000_ ;_ * "-"??_ ;_ @_ </c:formatCode>
                <c:ptCount val="7"/>
                <c:pt idx="0">
                  <c:v>2.0374232418028038E-2</c:v>
                </c:pt>
                <c:pt idx="1">
                  <c:v>2.0808871493803002E-2</c:v>
                </c:pt>
                <c:pt idx="2">
                  <c:v>2.1186134215012656E-2</c:v>
                </c:pt>
                <c:pt idx="3">
                  <c:v>2.1496544125012521E-2</c:v>
                </c:pt>
                <c:pt idx="4">
                  <c:v>2.843250942373364E-2</c:v>
                </c:pt>
                <c:pt idx="5">
                  <c:v>2.8763518599820098E-2</c:v>
                </c:pt>
                <c:pt idx="6">
                  <c:v>2.0937538499445608E-2</c:v>
                </c:pt>
              </c:numCache>
            </c:numRef>
          </c:val>
          <c:smooth val="0"/>
          <c:extLst>
            <c:ext xmlns:c16="http://schemas.microsoft.com/office/drawing/2014/chart" uri="{C3380CC4-5D6E-409C-BE32-E72D297353CC}">
              <c16:uniqueId val="{00000004-B0E2-4F8C-8C9D-841447B50767}"/>
            </c:ext>
          </c:extLst>
        </c:ser>
        <c:ser>
          <c:idx val="5"/>
          <c:order val="5"/>
          <c:tx>
            <c:strRef>
              <c:f>'Actual vs exp - no. of claims'!$B$9</c:f>
              <c:strCache>
                <c:ptCount val="1"/>
                <c:pt idx="0">
                  <c:v>71-80 years </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numRef>
              <c:f>'Actual vs exp - no. of claims'!$C$3:$I$3</c:f>
              <c:numCache>
                <c:formatCode>General</c:formatCode>
                <c:ptCount val="7"/>
                <c:pt idx="0">
                  <c:v>2016</c:v>
                </c:pt>
                <c:pt idx="1">
                  <c:v>2017</c:v>
                </c:pt>
                <c:pt idx="2">
                  <c:v>2018</c:v>
                </c:pt>
                <c:pt idx="3">
                  <c:v>2019</c:v>
                </c:pt>
                <c:pt idx="4">
                  <c:v>2020</c:v>
                </c:pt>
                <c:pt idx="5">
                  <c:v>2021</c:v>
                </c:pt>
                <c:pt idx="6">
                  <c:v>2022</c:v>
                </c:pt>
              </c:numCache>
            </c:numRef>
          </c:cat>
          <c:val>
            <c:numRef>
              <c:f>'Actual vs exp - no. of claims'!$C$9:$I$9</c:f>
              <c:numCache>
                <c:formatCode>_ * #,##0.00000_ ;_ * \-#,##0.00000_ ;_ * "-"??_ ;_ @_ </c:formatCode>
                <c:ptCount val="7"/>
                <c:pt idx="0">
                  <c:v>3.9423076923076922E-2</c:v>
                </c:pt>
                <c:pt idx="1">
                  <c:v>4.0663900414937761E-2</c:v>
                </c:pt>
                <c:pt idx="2">
                  <c:v>4.1176470588235294E-2</c:v>
                </c:pt>
                <c:pt idx="3">
                  <c:v>3.7453183520599252E-2</c:v>
                </c:pt>
                <c:pt idx="4">
                  <c:v>5.0750458913724254E-2</c:v>
                </c:pt>
                <c:pt idx="5">
                  <c:v>5.1833384492908793E-2</c:v>
                </c:pt>
                <c:pt idx="6">
                  <c:v>4.1758241758241756E-2</c:v>
                </c:pt>
              </c:numCache>
            </c:numRef>
          </c:val>
          <c:smooth val="0"/>
          <c:extLst>
            <c:ext xmlns:c16="http://schemas.microsoft.com/office/drawing/2014/chart" uri="{C3380CC4-5D6E-409C-BE32-E72D297353CC}">
              <c16:uniqueId val="{00000005-B0E2-4F8C-8C9D-841447B50767}"/>
            </c:ext>
          </c:extLst>
        </c:ser>
        <c:dLbls>
          <c:showLegendKey val="0"/>
          <c:showVal val="0"/>
          <c:showCatName val="0"/>
          <c:showSerName val="0"/>
          <c:showPercent val="0"/>
          <c:showBubbleSize val="0"/>
        </c:dLbls>
        <c:marker val="1"/>
        <c:smooth val="0"/>
        <c:axId val="829075160"/>
        <c:axId val="829072536"/>
      </c:lineChart>
      <c:catAx>
        <c:axId val="8290751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9072536"/>
        <c:crosses val="autoZero"/>
        <c:auto val="1"/>
        <c:lblAlgn val="ctr"/>
        <c:lblOffset val="100"/>
        <c:noMultiLvlLbl val="0"/>
      </c:catAx>
      <c:valAx>
        <c:axId val="8290725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Mortality</a:t>
                </a:r>
                <a:r>
                  <a:rPr lang="en-IN" baseline="0"/>
                  <a:t> rate</a:t>
                </a:r>
                <a:endParaRPr lang="en-IN"/>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 #,##0.00000_ ;_ * \-#,##0.0000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90751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Actual mortality claims rate - amount of claim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'Actual vs exp - amt of claim'!$B$4</c:f>
              <c:strCache>
                <c:ptCount val="1"/>
                <c:pt idx="0">
                  <c:v>21-30 years </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'Actual vs exp - amt of claim'!$C$3:$I$3</c:f>
              <c:numCache>
                <c:formatCode>General</c:formatCode>
                <c:ptCount val="7"/>
                <c:pt idx="0">
                  <c:v>2016</c:v>
                </c:pt>
                <c:pt idx="1">
                  <c:v>2017</c:v>
                </c:pt>
                <c:pt idx="2">
                  <c:v>2018</c:v>
                </c:pt>
                <c:pt idx="3">
                  <c:v>2019</c:v>
                </c:pt>
                <c:pt idx="4">
                  <c:v>2020</c:v>
                </c:pt>
                <c:pt idx="5">
                  <c:v>2021</c:v>
                </c:pt>
                <c:pt idx="6">
                  <c:v>2022</c:v>
                </c:pt>
              </c:numCache>
            </c:numRef>
          </c:cat>
          <c:val>
            <c:numRef>
              <c:f>'Actual vs exp - amt of claim'!$C$4:$I$4</c:f>
              <c:numCache>
                <c:formatCode>_ * #,##0.00000_ ;_ * \-#,##0.00000_ ;_ * "-"??_ ;_ @_ </c:formatCode>
                <c:ptCount val="7"/>
                <c:pt idx="0">
                  <c:v>1.2379138587752709E-3</c:v>
                </c:pt>
                <c:pt idx="1">
                  <c:v>7.5282551478557055E-4</c:v>
                </c:pt>
                <c:pt idx="2">
                  <c:v>4.6641402573605962E-4</c:v>
                </c:pt>
                <c:pt idx="3">
                  <c:v>2.9159447238304528E-4</c:v>
                </c:pt>
                <c:pt idx="4">
                  <c:v>8.7393190482450373E-4</c:v>
                </c:pt>
                <c:pt idx="5">
                  <c:v>1.1122066067671924E-3</c:v>
                </c:pt>
                <c:pt idx="6">
                  <c:v>3.6512761479935967E-4</c:v>
                </c:pt>
              </c:numCache>
            </c:numRef>
          </c:val>
          <c:smooth val="0"/>
          <c:extLst>
            <c:ext xmlns:c16="http://schemas.microsoft.com/office/drawing/2014/chart" uri="{C3380CC4-5D6E-409C-BE32-E72D297353CC}">
              <c16:uniqueId val="{00000000-161E-4057-9B5A-37CC56CA0625}"/>
            </c:ext>
          </c:extLst>
        </c:ser>
        <c:ser>
          <c:idx val="1"/>
          <c:order val="1"/>
          <c:tx>
            <c:strRef>
              <c:f>'Actual vs exp - amt of claim'!$B$5</c:f>
              <c:strCache>
                <c:ptCount val="1"/>
                <c:pt idx="0">
                  <c:v>31-40 years </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'Actual vs exp - amt of claim'!$C$3:$I$3</c:f>
              <c:numCache>
                <c:formatCode>General</c:formatCode>
                <c:ptCount val="7"/>
                <c:pt idx="0">
                  <c:v>2016</c:v>
                </c:pt>
                <c:pt idx="1">
                  <c:v>2017</c:v>
                </c:pt>
                <c:pt idx="2">
                  <c:v>2018</c:v>
                </c:pt>
                <c:pt idx="3">
                  <c:v>2019</c:v>
                </c:pt>
                <c:pt idx="4">
                  <c:v>2020</c:v>
                </c:pt>
                <c:pt idx="5">
                  <c:v>2021</c:v>
                </c:pt>
                <c:pt idx="6">
                  <c:v>2022</c:v>
                </c:pt>
              </c:numCache>
            </c:numRef>
          </c:cat>
          <c:val>
            <c:numRef>
              <c:f>'Actual vs exp - amt of claim'!$C$5:$I$5</c:f>
              <c:numCache>
                <c:formatCode>_ * #,##0.00000_ ;_ * \-#,##0.00000_ ;_ * "-"??_ ;_ @_ </c:formatCode>
                <c:ptCount val="7"/>
                <c:pt idx="0">
                  <c:v>9.0260263544089203E-4</c:v>
                </c:pt>
                <c:pt idx="1">
                  <c:v>7.1875143809454936E-4</c:v>
                </c:pt>
                <c:pt idx="2">
                  <c:v>8.7684991278357829E-4</c:v>
                </c:pt>
                <c:pt idx="3">
                  <c:v>7.479153189717051E-4</c:v>
                </c:pt>
                <c:pt idx="4">
                  <c:v>1.4055324003498962E-3</c:v>
                </c:pt>
                <c:pt idx="5">
                  <c:v>1.1488265024226739E-3</c:v>
                </c:pt>
                <c:pt idx="6">
                  <c:v>9.0430471098642E-4</c:v>
                </c:pt>
              </c:numCache>
            </c:numRef>
          </c:val>
          <c:smooth val="0"/>
          <c:extLst>
            <c:ext xmlns:c16="http://schemas.microsoft.com/office/drawing/2014/chart" uri="{C3380CC4-5D6E-409C-BE32-E72D297353CC}">
              <c16:uniqueId val="{00000001-161E-4057-9B5A-37CC56CA0625}"/>
            </c:ext>
          </c:extLst>
        </c:ser>
        <c:ser>
          <c:idx val="2"/>
          <c:order val="2"/>
          <c:tx>
            <c:strRef>
              <c:f>'Actual vs exp - amt of claim'!$B$6</c:f>
              <c:strCache>
                <c:ptCount val="1"/>
                <c:pt idx="0">
                  <c:v>41-50 years </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'Actual vs exp - amt of claim'!$C$3:$I$3</c:f>
              <c:numCache>
                <c:formatCode>General</c:formatCode>
                <c:ptCount val="7"/>
                <c:pt idx="0">
                  <c:v>2016</c:v>
                </c:pt>
                <c:pt idx="1">
                  <c:v>2017</c:v>
                </c:pt>
                <c:pt idx="2">
                  <c:v>2018</c:v>
                </c:pt>
                <c:pt idx="3">
                  <c:v>2019</c:v>
                </c:pt>
                <c:pt idx="4">
                  <c:v>2020</c:v>
                </c:pt>
                <c:pt idx="5">
                  <c:v>2021</c:v>
                </c:pt>
                <c:pt idx="6">
                  <c:v>2022</c:v>
                </c:pt>
              </c:numCache>
            </c:numRef>
          </c:cat>
          <c:val>
            <c:numRef>
              <c:f>'Actual vs exp - amt of claim'!$C$6:$I$6</c:f>
              <c:numCache>
                <c:formatCode>_ * #,##0.00000_ ;_ * \-#,##0.00000_ ;_ * "-"??_ ;_ @_ </c:formatCode>
                <c:ptCount val="7"/>
                <c:pt idx="0">
                  <c:v>1.93784350403363E-3</c:v>
                </c:pt>
                <c:pt idx="1">
                  <c:v>1.8788875338273767E-3</c:v>
                </c:pt>
                <c:pt idx="2">
                  <c:v>1.8181971795117055E-3</c:v>
                </c:pt>
                <c:pt idx="3">
                  <c:v>1.8388945774866622E-3</c:v>
                </c:pt>
                <c:pt idx="4">
                  <c:v>2.3209278466837071E-3</c:v>
                </c:pt>
                <c:pt idx="5">
                  <c:v>2.2232229587421442E-3</c:v>
                </c:pt>
                <c:pt idx="6">
                  <c:v>2.010131211815118E-3</c:v>
                </c:pt>
              </c:numCache>
            </c:numRef>
          </c:val>
          <c:smooth val="0"/>
          <c:extLst>
            <c:ext xmlns:c16="http://schemas.microsoft.com/office/drawing/2014/chart" uri="{C3380CC4-5D6E-409C-BE32-E72D297353CC}">
              <c16:uniqueId val="{00000002-161E-4057-9B5A-37CC56CA0625}"/>
            </c:ext>
          </c:extLst>
        </c:ser>
        <c:ser>
          <c:idx val="3"/>
          <c:order val="3"/>
          <c:tx>
            <c:strRef>
              <c:f>'Actual vs exp - amt of claim'!$B$7</c:f>
              <c:strCache>
                <c:ptCount val="1"/>
                <c:pt idx="0">
                  <c:v>51-60 years </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'Actual vs exp - amt of claim'!$C$3:$I$3</c:f>
              <c:numCache>
                <c:formatCode>General</c:formatCode>
                <c:ptCount val="7"/>
                <c:pt idx="0">
                  <c:v>2016</c:v>
                </c:pt>
                <c:pt idx="1">
                  <c:v>2017</c:v>
                </c:pt>
                <c:pt idx="2">
                  <c:v>2018</c:v>
                </c:pt>
                <c:pt idx="3">
                  <c:v>2019</c:v>
                </c:pt>
                <c:pt idx="4">
                  <c:v>2020</c:v>
                </c:pt>
                <c:pt idx="5">
                  <c:v>2021</c:v>
                </c:pt>
                <c:pt idx="6">
                  <c:v>2022</c:v>
                </c:pt>
              </c:numCache>
            </c:numRef>
          </c:cat>
          <c:val>
            <c:numRef>
              <c:f>'Actual vs exp - amt of claim'!$C$7:$I$7</c:f>
              <c:numCache>
                <c:formatCode>_ * #,##0.00000_ ;_ * \-#,##0.00000_ ;_ * "-"??_ ;_ @_ </c:formatCode>
                <c:ptCount val="7"/>
                <c:pt idx="0">
                  <c:v>6.821609547959435E-3</c:v>
                </c:pt>
                <c:pt idx="1">
                  <c:v>6.7377326295733125E-3</c:v>
                </c:pt>
                <c:pt idx="2">
                  <c:v>6.7136050088401292E-3</c:v>
                </c:pt>
                <c:pt idx="3">
                  <c:v>6.7315891704118223E-3</c:v>
                </c:pt>
                <c:pt idx="4">
                  <c:v>8.949009802490861E-3</c:v>
                </c:pt>
                <c:pt idx="5">
                  <c:v>8.1666998937215563E-3</c:v>
                </c:pt>
                <c:pt idx="6">
                  <c:v>6.6125224003846074E-3</c:v>
                </c:pt>
              </c:numCache>
            </c:numRef>
          </c:val>
          <c:smooth val="0"/>
          <c:extLst>
            <c:ext xmlns:c16="http://schemas.microsoft.com/office/drawing/2014/chart" uri="{C3380CC4-5D6E-409C-BE32-E72D297353CC}">
              <c16:uniqueId val="{00000003-161E-4057-9B5A-37CC56CA0625}"/>
            </c:ext>
          </c:extLst>
        </c:ser>
        <c:ser>
          <c:idx val="4"/>
          <c:order val="4"/>
          <c:tx>
            <c:strRef>
              <c:f>'Actual vs exp - amt of claim'!$B$8</c:f>
              <c:strCache>
                <c:ptCount val="1"/>
                <c:pt idx="0">
                  <c:v>61-70 years </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'Actual vs exp - amt of claim'!$C$3:$I$3</c:f>
              <c:numCache>
                <c:formatCode>General</c:formatCode>
                <c:ptCount val="7"/>
                <c:pt idx="0">
                  <c:v>2016</c:v>
                </c:pt>
                <c:pt idx="1">
                  <c:v>2017</c:v>
                </c:pt>
                <c:pt idx="2">
                  <c:v>2018</c:v>
                </c:pt>
                <c:pt idx="3">
                  <c:v>2019</c:v>
                </c:pt>
                <c:pt idx="4">
                  <c:v>2020</c:v>
                </c:pt>
                <c:pt idx="5">
                  <c:v>2021</c:v>
                </c:pt>
                <c:pt idx="6">
                  <c:v>2022</c:v>
                </c:pt>
              </c:numCache>
            </c:numRef>
          </c:cat>
          <c:val>
            <c:numRef>
              <c:f>'Actual vs exp - amt of claim'!$C$8:$I$8</c:f>
              <c:numCache>
                <c:formatCode>_ * #,##0.00000_ ;_ * \-#,##0.00000_ ;_ * "-"??_ ;_ @_ </c:formatCode>
                <c:ptCount val="7"/>
                <c:pt idx="0">
                  <c:v>1.6607076429262277E-2</c:v>
                </c:pt>
                <c:pt idx="1">
                  <c:v>1.5914687095964955E-2</c:v>
                </c:pt>
                <c:pt idx="2">
                  <c:v>1.7303740092183929E-2</c:v>
                </c:pt>
                <c:pt idx="3">
                  <c:v>1.6968184446191407E-2</c:v>
                </c:pt>
                <c:pt idx="4">
                  <c:v>2.2408287273168986E-2</c:v>
                </c:pt>
                <c:pt idx="5">
                  <c:v>2.3175021920316782E-2</c:v>
                </c:pt>
                <c:pt idx="6">
                  <c:v>1.7422748347544002E-2</c:v>
                </c:pt>
              </c:numCache>
            </c:numRef>
          </c:val>
          <c:smooth val="0"/>
          <c:extLst>
            <c:ext xmlns:c16="http://schemas.microsoft.com/office/drawing/2014/chart" uri="{C3380CC4-5D6E-409C-BE32-E72D297353CC}">
              <c16:uniqueId val="{00000004-161E-4057-9B5A-37CC56CA0625}"/>
            </c:ext>
          </c:extLst>
        </c:ser>
        <c:ser>
          <c:idx val="5"/>
          <c:order val="5"/>
          <c:tx>
            <c:strRef>
              <c:f>'Actual vs exp - amt of claim'!$B$9</c:f>
              <c:strCache>
                <c:ptCount val="1"/>
                <c:pt idx="0">
                  <c:v>71-80 years </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numRef>
              <c:f>'Actual vs exp - amt of claim'!$C$3:$I$3</c:f>
              <c:numCache>
                <c:formatCode>General</c:formatCode>
                <c:ptCount val="7"/>
                <c:pt idx="0">
                  <c:v>2016</c:v>
                </c:pt>
                <c:pt idx="1">
                  <c:v>2017</c:v>
                </c:pt>
                <c:pt idx="2">
                  <c:v>2018</c:v>
                </c:pt>
                <c:pt idx="3">
                  <c:v>2019</c:v>
                </c:pt>
                <c:pt idx="4">
                  <c:v>2020</c:v>
                </c:pt>
                <c:pt idx="5">
                  <c:v>2021</c:v>
                </c:pt>
                <c:pt idx="6">
                  <c:v>2022</c:v>
                </c:pt>
              </c:numCache>
            </c:numRef>
          </c:cat>
          <c:val>
            <c:numRef>
              <c:f>'Actual vs exp - amt of claim'!$C$9:$I$9</c:f>
              <c:numCache>
                <c:formatCode>_ * #,##0.00000_ ;_ * \-#,##0.00000_ ;_ * "-"??_ ;_ @_ </c:formatCode>
                <c:ptCount val="7"/>
                <c:pt idx="0">
                  <c:v>2.8956377691882938E-2</c:v>
                </c:pt>
                <c:pt idx="1">
                  <c:v>4.297723292469352E-2</c:v>
                </c:pt>
                <c:pt idx="2">
                  <c:v>3.7767955801104973E-2</c:v>
                </c:pt>
                <c:pt idx="3">
                  <c:v>4.0914143435151838E-2</c:v>
                </c:pt>
                <c:pt idx="4">
                  <c:v>4.54810600402554E-2</c:v>
                </c:pt>
                <c:pt idx="5">
                  <c:v>5.0123740581044476E-2</c:v>
                </c:pt>
                <c:pt idx="6">
                  <c:v>3.7594617325483602E-2</c:v>
                </c:pt>
              </c:numCache>
            </c:numRef>
          </c:val>
          <c:smooth val="0"/>
          <c:extLst>
            <c:ext xmlns:c16="http://schemas.microsoft.com/office/drawing/2014/chart" uri="{C3380CC4-5D6E-409C-BE32-E72D297353CC}">
              <c16:uniqueId val="{00000005-161E-4057-9B5A-37CC56CA0625}"/>
            </c:ext>
          </c:extLst>
        </c:ser>
        <c:dLbls>
          <c:showLegendKey val="0"/>
          <c:showVal val="0"/>
          <c:showCatName val="0"/>
          <c:showSerName val="0"/>
          <c:showPercent val="0"/>
          <c:showBubbleSize val="0"/>
        </c:dLbls>
        <c:marker val="1"/>
        <c:smooth val="0"/>
        <c:axId val="829075160"/>
        <c:axId val="829072536"/>
      </c:lineChart>
      <c:catAx>
        <c:axId val="8290751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9072536"/>
        <c:crosses val="autoZero"/>
        <c:auto val="1"/>
        <c:lblAlgn val="ctr"/>
        <c:lblOffset val="100"/>
        <c:noMultiLvlLbl val="0"/>
      </c:catAx>
      <c:valAx>
        <c:axId val="8290725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Mortality</a:t>
                </a:r>
                <a:r>
                  <a:rPr lang="en-IN" baseline="0"/>
                  <a:t> rate</a:t>
                </a:r>
                <a:endParaRPr lang="en-IN"/>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 #,##0.00000_ ;_ * \-#,##0.0000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90751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Mortality adj. factor - </a:t>
            </a:r>
          </a:p>
          <a:p>
            <a:pPr>
              <a:defRPr/>
            </a:pPr>
            <a:r>
              <a:rPr lang="en-IN"/>
              <a:t>on number of claims </a:t>
            </a:r>
          </a:p>
        </c:rich>
      </c:tx>
      <c:layout>
        <c:manualLayout>
          <c:xMode val="edge"/>
          <c:yMode val="edge"/>
          <c:x val="0.28144539285815418"/>
          <c:y val="4.519773117670691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'Results - mortality factor'!$C$3</c:f>
              <c:strCache>
                <c:ptCount val="1"/>
                <c:pt idx="0">
                  <c:v>Based on number of claims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'Results - mortality factor'!$B$4:$B$9</c:f>
              <c:strCache>
                <c:ptCount val="6"/>
                <c:pt idx="0">
                  <c:v>21-30 years </c:v>
                </c:pt>
                <c:pt idx="1">
                  <c:v>31-40 years </c:v>
                </c:pt>
                <c:pt idx="2">
                  <c:v>41-50 years </c:v>
                </c:pt>
                <c:pt idx="3">
                  <c:v>51-60 years </c:v>
                </c:pt>
                <c:pt idx="4">
                  <c:v>61-70 years </c:v>
                </c:pt>
                <c:pt idx="5">
                  <c:v>71-80 years </c:v>
                </c:pt>
              </c:strCache>
            </c:strRef>
          </c:cat>
          <c:val>
            <c:numRef>
              <c:f>'Results - mortality factor'!$C$4:$C$9</c:f>
              <c:numCache>
                <c:formatCode>0%</c:formatCode>
                <c:ptCount val="6"/>
                <c:pt idx="0">
                  <c:v>0.75714408360560759</c:v>
                </c:pt>
                <c:pt idx="1">
                  <c:v>0.97625524894799642</c:v>
                </c:pt>
                <c:pt idx="2">
                  <c:v>1.130639215673686</c:v>
                </c:pt>
                <c:pt idx="3">
                  <c:v>1.285050168648693</c:v>
                </c:pt>
                <c:pt idx="4">
                  <c:v>1.4525962911557651</c:v>
                </c:pt>
                <c:pt idx="5">
                  <c:v>1.1327307598729348</c:v>
                </c:pt>
              </c:numCache>
            </c:numRef>
          </c:val>
          <c:smooth val="0"/>
          <c:extLst>
            <c:ext xmlns:c16="http://schemas.microsoft.com/office/drawing/2014/chart" uri="{C3380CC4-5D6E-409C-BE32-E72D297353CC}">
              <c16:uniqueId val="{00000000-85C5-44A8-8881-F173EC3B4F4C}"/>
            </c:ext>
          </c:extLst>
        </c:ser>
        <c:ser>
          <c:idx val="1"/>
          <c:order val="1"/>
          <c:tx>
            <c:strRef>
              <c:f>'Results - mortality factor'!$B$10</c:f>
              <c:strCache>
                <c:ptCount val="1"/>
                <c:pt idx="0">
                  <c:v>Weighted average </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f>('Results - mortality factor'!$C$10,'Results - mortality factor'!$C$10,'Results - mortality factor'!$C$10,'Results - mortality factor'!$C$10,'Results - mortality factor'!$C$10,'Results - mortality factor'!$C$10)</c:f>
              <c:numCache>
                <c:formatCode>0%</c:formatCode>
                <c:ptCount val="6"/>
                <c:pt idx="0">
                  <c:v>1.1273896401931431</c:v>
                </c:pt>
                <c:pt idx="1">
                  <c:v>1.1273896401931431</c:v>
                </c:pt>
                <c:pt idx="2">
                  <c:v>1.1273896401931431</c:v>
                </c:pt>
                <c:pt idx="3">
                  <c:v>1.1273896401931431</c:v>
                </c:pt>
                <c:pt idx="4">
                  <c:v>1.1273896401931431</c:v>
                </c:pt>
                <c:pt idx="5">
                  <c:v>1.1273896401931431</c:v>
                </c:pt>
              </c:numCache>
            </c:numRef>
          </c:val>
          <c:smooth val="0"/>
          <c:extLst>
            <c:ext xmlns:c16="http://schemas.microsoft.com/office/drawing/2014/chart" uri="{C3380CC4-5D6E-409C-BE32-E72D297353CC}">
              <c16:uniqueId val="{00000003-85C5-44A8-8881-F173EC3B4F4C}"/>
            </c:ext>
          </c:extLst>
        </c:ser>
        <c:dLbls>
          <c:showLegendKey val="0"/>
          <c:showVal val="0"/>
          <c:showCatName val="0"/>
          <c:showSerName val="0"/>
          <c:showPercent val="0"/>
          <c:showBubbleSize val="0"/>
        </c:dLbls>
        <c:marker val="1"/>
        <c:smooth val="0"/>
        <c:axId val="820582384"/>
        <c:axId val="820578776"/>
      </c:lineChart>
      <c:catAx>
        <c:axId val="82058238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Age group</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578776"/>
        <c:crosses val="autoZero"/>
        <c:auto val="1"/>
        <c:lblAlgn val="ctr"/>
        <c:lblOffset val="100"/>
        <c:noMultiLvlLbl val="0"/>
      </c:catAx>
      <c:valAx>
        <c:axId val="8205787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582384"/>
        <c:crosses val="autoZero"/>
        <c:crossBetween val="between"/>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Mortality adj. factor - </a:t>
            </a:r>
          </a:p>
          <a:p>
            <a:pPr>
              <a:defRPr/>
            </a:pPr>
            <a:r>
              <a:rPr lang="en-IN"/>
              <a:t>on amount of claims </a:t>
            </a:r>
          </a:p>
        </c:rich>
      </c:tx>
      <c:layout>
        <c:manualLayout>
          <c:xMode val="edge"/>
          <c:yMode val="edge"/>
          <c:x val="0.28144539285815418"/>
          <c:y val="4.519773117670691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'Results - mortality factor'!$D$3</c:f>
              <c:strCache>
                <c:ptCount val="1"/>
                <c:pt idx="0">
                  <c:v>Based on amount of claims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'Results - mortality factor'!$B$4:$B$9</c:f>
              <c:strCache>
                <c:ptCount val="6"/>
                <c:pt idx="0">
                  <c:v>21-30 years </c:v>
                </c:pt>
                <c:pt idx="1">
                  <c:v>31-40 years </c:v>
                </c:pt>
                <c:pt idx="2">
                  <c:v>41-50 years </c:v>
                </c:pt>
                <c:pt idx="3">
                  <c:v>51-60 years </c:v>
                </c:pt>
                <c:pt idx="4">
                  <c:v>61-70 years </c:v>
                </c:pt>
                <c:pt idx="5">
                  <c:v>71-80 years </c:v>
                </c:pt>
              </c:strCache>
            </c:strRef>
          </c:cat>
          <c:val>
            <c:numRef>
              <c:f>'Results - mortality factor'!$D$4:$D$9</c:f>
              <c:numCache>
                <c:formatCode>0%</c:formatCode>
                <c:ptCount val="6"/>
                <c:pt idx="0">
                  <c:v>0.78257081449608756</c:v>
                </c:pt>
                <c:pt idx="1">
                  <c:v>0.79686034217372403</c:v>
                </c:pt>
                <c:pt idx="2">
                  <c:v>0.77705117222070241</c:v>
                </c:pt>
                <c:pt idx="3">
                  <c:v>0.96466635837656123</c:v>
                </c:pt>
                <c:pt idx="4">
                  <c:v>1.1638727592682503</c:v>
                </c:pt>
                <c:pt idx="5">
                  <c:v>1.0608047475756288</c:v>
                </c:pt>
              </c:numCache>
            </c:numRef>
          </c:val>
          <c:smooth val="0"/>
          <c:extLst>
            <c:ext xmlns:c16="http://schemas.microsoft.com/office/drawing/2014/chart" uri="{C3380CC4-5D6E-409C-BE32-E72D297353CC}">
              <c16:uniqueId val="{00000000-7520-45BB-AE84-7705D60BC108}"/>
            </c:ext>
          </c:extLst>
        </c:ser>
        <c:ser>
          <c:idx val="1"/>
          <c:order val="1"/>
          <c:tx>
            <c:strRef>
              <c:f>'Results - mortality factor'!$B$10</c:f>
              <c:strCache>
                <c:ptCount val="1"/>
                <c:pt idx="0">
                  <c:v>Weighted average </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f>('Results - mortality factor'!$D$10,'Results - mortality factor'!$D$10,'Results - mortality factor'!$D$10,'Results - mortality factor'!$D$10,'Results - mortality factor'!$D$10,'Results - mortality factor'!$D$10)</c:f>
              <c:numCache>
                <c:formatCode>0%</c:formatCode>
                <c:ptCount val="6"/>
                <c:pt idx="0">
                  <c:v>0.89547220854930776</c:v>
                </c:pt>
                <c:pt idx="1">
                  <c:v>0.89547220854930776</c:v>
                </c:pt>
                <c:pt idx="2">
                  <c:v>0.89547220854930776</c:v>
                </c:pt>
                <c:pt idx="3">
                  <c:v>0.89547220854930776</c:v>
                </c:pt>
                <c:pt idx="4">
                  <c:v>0.89547220854930776</c:v>
                </c:pt>
                <c:pt idx="5">
                  <c:v>0.89547220854930776</c:v>
                </c:pt>
              </c:numCache>
            </c:numRef>
          </c:val>
          <c:smooth val="0"/>
          <c:extLst>
            <c:ext xmlns:c16="http://schemas.microsoft.com/office/drawing/2014/chart" uri="{C3380CC4-5D6E-409C-BE32-E72D297353CC}">
              <c16:uniqueId val="{00000001-7520-45BB-AE84-7705D60BC108}"/>
            </c:ext>
          </c:extLst>
        </c:ser>
        <c:dLbls>
          <c:showLegendKey val="0"/>
          <c:showVal val="0"/>
          <c:showCatName val="0"/>
          <c:showSerName val="0"/>
          <c:showPercent val="0"/>
          <c:showBubbleSize val="0"/>
        </c:dLbls>
        <c:marker val="1"/>
        <c:smooth val="0"/>
        <c:axId val="820582384"/>
        <c:axId val="820578776"/>
      </c:lineChart>
      <c:catAx>
        <c:axId val="82058238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a:t>Age group</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578776"/>
        <c:crosses val="autoZero"/>
        <c:auto val="1"/>
        <c:lblAlgn val="ctr"/>
        <c:lblOffset val="100"/>
        <c:noMultiLvlLbl val="0"/>
      </c:catAx>
      <c:valAx>
        <c:axId val="8205787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582384"/>
        <c:crosses val="autoZero"/>
        <c:crossBetween val="between"/>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7"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xml"/><Relationship Id="rId5" Type="http://schemas.openxmlformats.org/officeDocument/2006/relationships/chart" Target="../charts/chart3.xml"/><Relationship Id="rId4" Type="http://schemas.openxmlformats.org/officeDocument/2006/relationships/chart" Target="../charts/chart2.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12</xdr:row>
      <xdr:rowOff>87313</xdr:rowOff>
    </xdr:from>
    <xdr:to>
      <xdr:col>0</xdr:col>
      <xdr:colOff>2984500</xdr:colOff>
      <xdr:row>12</xdr:row>
      <xdr:rowOff>1914073</xdr:rowOff>
    </xdr:to>
    <xdr:pic>
      <xdr:nvPicPr>
        <xdr:cNvPr id="2" name="Picture 1">
          <a:extLst>
            <a:ext uri="{FF2B5EF4-FFF2-40B4-BE49-F238E27FC236}">
              <a16:creationId xmlns:a16="http://schemas.microsoft.com/office/drawing/2014/main" id="{1ED11E5A-ED10-4365-B32B-29845BD9477F}"/>
            </a:ext>
          </a:extLst>
        </xdr:cNvPr>
        <xdr:cNvPicPr>
          <a:picLocks noChangeAspect="1"/>
        </xdr:cNvPicPr>
      </xdr:nvPicPr>
      <xdr:blipFill>
        <a:blip xmlns:r="http://schemas.openxmlformats.org/officeDocument/2006/relationships" r:embed="rId1"/>
        <a:stretch>
          <a:fillRect/>
        </a:stretch>
      </xdr:blipFill>
      <xdr:spPr>
        <a:xfrm>
          <a:off x="0" y="8877527"/>
          <a:ext cx="2984500" cy="1826760"/>
        </a:xfrm>
        <a:prstGeom prst="rect">
          <a:avLst/>
        </a:prstGeom>
      </xdr:spPr>
    </xdr:pic>
    <xdr:clientData/>
  </xdr:twoCellAnchor>
  <xdr:twoCellAnchor editAs="oneCell">
    <xdr:from>
      <xdr:col>0</xdr:col>
      <xdr:colOff>0</xdr:colOff>
      <xdr:row>21</xdr:row>
      <xdr:rowOff>190500</xdr:rowOff>
    </xdr:from>
    <xdr:to>
      <xdr:col>0</xdr:col>
      <xdr:colOff>5571429</xdr:colOff>
      <xdr:row>21</xdr:row>
      <xdr:rowOff>2228595</xdr:rowOff>
    </xdr:to>
    <xdr:pic>
      <xdr:nvPicPr>
        <xdr:cNvPr id="5" name="Picture 4">
          <a:extLst>
            <a:ext uri="{FF2B5EF4-FFF2-40B4-BE49-F238E27FC236}">
              <a16:creationId xmlns:a16="http://schemas.microsoft.com/office/drawing/2014/main" id="{91C3EAA9-23E9-4A38-868C-8A6D5855C58E}"/>
            </a:ext>
          </a:extLst>
        </xdr:cNvPr>
        <xdr:cNvPicPr>
          <a:picLocks noChangeAspect="1"/>
        </xdr:cNvPicPr>
      </xdr:nvPicPr>
      <xdr:blipFill>
        <a:blip xmlns:r="http://schemas.openxmlformats.org/officeDocument/2006/relationships" r:embed="rId2"/>
        <a:stretch>
          <a:fillRect/>
        </a:stretch>
      </xdr:blipFill>
      <xdr:spPr>
        <a:xfrm>
          <a:off x="0" y="14577786"/>
          <a:ext cx="5571429" cy="2038095"/>
        </a:xfrm>
        <a:prstGeom prst="rect">
          <a:avLst/>
        </a:prstGeom>
      </xdr:spPr>
    </xdr:pic>
    <xdr:clientData/>
  </xdr:twoCellAnchor>
  <xdr:twoCellAnchor>
    <xdr:from>
      <xdr:col>0</xdr:col>
      <xdr:colOff>217714</xdr:colOff>
      <xdr:row>23</xdr:row>
      <xdr:rowOff>381000</xdr:rowOff>
    </xdr:from>
    <xdr:to>
      <xdr:col>0</xdr:col>
      <xdr:colOff>3819752</xdr:colOff>
      <xdr:row>23</xdr:row>
      <xdr:rowOff>2909888</xdr:rowOff>
    </xdr:to>
    <xdr:graphicFrame macro="">
      <xdr:nvGraphicFramePr>
        <xdr:cNvPr id="6" name="Chart 5">
          <a:extLst>
            <a:ext uri="{FF2B5EF4-FFF2-40B4-BE49-F238E27FC236}">
              <a16:creationId xmlns:a16="http://schemas.microsoft.com/office/drawing/2014/main" id="{08848F18-2936-4A76-A33B-F768C96F9C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4290786</xdr:colOff>
      <xdr:row>23</xdr:row>
      <xdr:rowOff>444500</xdr:rowOff>
    </xdr:from>
    <xdr:to>
      <xdr:col>0</xdr:col>
      <xdr:colOff>7892824</xdr:colOff>
      <xdr:row>23</xdr:row>
      <xdr:rowOff>2973388</xdr:rowOff>
    </xdr:to>
    <xdr:graphicFrame macro="">
      <xdr:nvGraphicFramePr>
        <xdr:cNvPr id="7" name="Chart 6">
          <a:extLst>
            <a:ext uri="{FF2B5EF4-FFF2-40B4-BE49-F238E27FC236}">
              <a16:creationId xmlns:a16="http://schemas.microsoft.com/office/drawing/2014/main" id="{E01D36C5-D0D5-41B3-AB9B-C005F7F623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562428</xdr:colOff>
      <xdr:row>28</xdr:row>
      <xdr:rowOff>226785</xdr:rowOff>
    </xdr:from>
    <xdr:to>
      <xdr:col>0</xdr:col>
      <xdr:colOff>4962071</xdr:colOff>
      <xdr:row>28</xdr:row>
      <xdr:rowOff>3066143</xdr:rowOff>
    </xdr:to>
    <xdr:graphicFrame macro="">
      <xdr:nvGraphicFramePr>
        <xdr:cNvPr id="9" name="Chart 8">
          <a:extLst>
            <a:ext uri="{FF2B5EF4-FFF2-40B4-BE49-F238E27FC236}">
              <a16:creationId xmlns:a16="http://schemas.microsoft.com/office/drawing/2014/main" id="{DB1D1686-D08C-4844-AF5F-D48EC18AA2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5461001</xdr:colOff>
      <xdr:row>28</xdr:row>
      <xdr:rowOff>244928</xdr:rowOff>
    </xdr:from>
    <xdr:to>
      <xdr:col>0</xdr:col>
      <xdr:colOff>10033001</xdr:colOff>
      <xdr:row>28</xdr:row>
      <xdr:rowOff>3048000</xdr:rowOff>
    </xdr:to>
    <xdr:graphicFrame macro="">
      <xdr:nvGraphicFramePr>
        <xdr:cNvPr id="10" name="Chart 9">
          <a:extLst>
            <a:ext uri="{FF2B5EF4-FFF2-40B4-BE49-F238E27FC236}">
              <a16:creationId xmlns:a16="http://schemas.microsoft.com/office/drawing/2014/main" id="{B9AC2BC7-0060-4E6E-8A02-AEFC80FE0A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0</xdr:col>
      <xdr:colOff>0</xdr:colOff>
      <xdr:row>25</xdr:row>
      <xdr:rowOff>154214</xdr:rowOff>
    </xdr:from>
    <xdr:to>
      <xdr:col>0</xdr:col>
      <xdr:colOff>12123809</xdr:colOff>
      <xdr:row>25</xdr:row>
      <xdr:rowOff>2135166</xdr:rowOff>
    </xdr:to>
    <xdr:pic>
      <xdr:nvPicPr>
        <xdr:cNvPr id="3" name="Picture 2">
          <a:extLst>
            <a:ext uri="{FF2B5EF4-FFF2-40B4-BE49-F238E27FC236}">
              <a16:creationId xmlns:a16="http://schemas.microsoft.com/office/drawing/2014/main" id="{606916F6-7AD0-43CC-A0B4-3AD6E043506F}"/>
            </a:ext>
          </a:extLst>
        </xdr:cNvPr>
        <xdr:cNvPicPr>
          <a:picLocks noChangeAspect="1"/>
        </xdr:cNvPicPr>
      </xdr:nvPicPr>
      <xdr:blipFill>
        <a:blip xmlns:r="http://schemas.openxmlformats.org/officeDocument/2006/relationships" r:embed="rId7"/>
        <a:stretch>
          <a:fillRect/>
        </a:stretch>
      </xdr:blipFill>
      <xdr:spPr>
        <a:xfrm>
          <a:off x="0" y="23531285"/>
          <a:ext cx="12123809" cy="1980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567531</xdr:colOff>
      <xdr:row>12</xdr:row>
      <xdr:rowOff>25400</xdr:rowOff>
    </xdr:from>
    <xdr:to>
      <xdr:col>7</xdr:col>
      <xdr:colOff>392906</xdr:colOff>
      <xdr:row>27</xdr:row>
      <xdr:rowOff>30162</xdr:rowOff>
    </xdr:to>
    <xdr:graphicFrame macro="">
      <xdr:nvGraphicFramePr>
        <xdr:cNvPr id="2" name="Chart 1">
          <a:extLst>
            <a:ext uri="{FF2B5EF4-FFF2-40B4-BE49-F238E27FC236}">
              <a16:creationId xmlns:a16="http://schemas.microsoft.com/office/drawing/2014/main" id="{33B2B86D-D81C-46D9-B42B-D141EC1B27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567531</xdr:colOff>
      <xdr:row>12</xdr:row>
      <xdr:rowOff>25400</xdr:rowOff>
    </xdr:from>
    <xdr:to>
      <xdr:col>7</xdr:col>
      <xdr:colOff>392906</xdr:colOff>
      <xdr:row>27</xdr:row>
      <xdr:rowOff>30162</xdr:rowOff>
    </xdr:to>
    <xdr:graphicFrame macro="">
      <xdr:nvGraphicFramePr>
        <xdr:cNvPr id="2" name="Chart 1">
          <a:extLst>
            <a:ext uri="{FF2B5EF4-FFF2-40B4-BE49-F238E27FC236}">
              <a16:creationId xmlns:a16="http://schemas.microsoft.com/office/drawing/2014/main" id="{75C034E0-7A46-47B2-A356-48069BDA7D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517525</xdr:colOff>
      <xdr:row>11</xdr:row>
      <xdr:rowOff>161925</xdr:rowOff>
    </xdr:from>
    <xdr:to>
      <xdr:col>3</xdr:col>
      <xdr:colOff>706438</xdr:colOff>
      <xdr:row>25</xdr:row>
      <xdr:rowOff>134938</xdr:rowOff>
    </xdr:to>
    <xdr:graphicFrame macro="">
      <xdr:nvGraphicFramePr>
        <xdr:cNvPr id="2" name="Chart 1">
          <a:extLst>
            <a:ext uri="{FF2B5EF4-FFF2-40B4-BE49-F238E27FC236}">
              <a16:creationId xmlns:a16="http://schemas.microsoft.com/office/drawing/2014/main" id="{0BAE4B54-7526-478A-ADE6-E3139CE72E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1238250</xdr:colOff>
      <xdr:row>11</xdr:row>
      <xdr:rowOff>158750</xdr:rowOff>
    </xdr:from>
    <xdr:to>
      <xdr:col>9</xdr:col>
      <xdr:colOff>141288</xdr:colOff>
      <xdr:row>25</xdr:row>
      <xdr:rowOff>131763</xdr:rowOff>
    </xdr:to>
    <xdr:graphicFrame macro="">
      <xdr:nvGraphicFramePr>
        <xdr:cNvPr id="3" name="Chart 2">
          <a:extLst>
            <a:ext uri="{FF2B5EF4-FFF2-40B4-BE49-F238E27FC236}">
              <a16:creationId xmlns:a16="http://schemas.microsoft.com/office/drawing/2014/main" id="{60934DA4-1A51-4D24-BA25-AFC3231CE1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4A042-CCA1-4548-BCE2-A34318D00371}">
  <dimension ref="A2:A36"/>
  <sheetViews>
    <sheetView zoomScale="70" zoomScaleNormal="70" workbookViewId="0">
      <selection activeCell="A6" sqref="A6"/>
    </sheetView>
  </sheetViews>
  <sheetFormatPr defaultRowHeight="14.5" x14ac:dyDescent="0.35"/>
  <cols>
    <col min="1" max="1" width="187.54296875" customWidth="1"/>
  </cols>
  <sheetData>
    <row r="2" spans="1:1" ht="15.5" x14ac:dyDescent="0.35">
      <c r="A2" s="39" t="s">
        <v>86</v>
      </c>
    </row>
    <row r="3" spans="1:1" ht="72.5" x14ac:dyDescent="0.35">
      <c r="A3" s="12" t="s">
        <v>105</v>
      </c>
    </row>
    <row r="5" spans="1:1" ht="15.5" x14ac:dyDescent="0.35">
      <c r="A5" s="39" t="s">
        <v>87</v>
      </c>
    </row>
    <row r="6" spans="1:1" ht="159.5" x14ac:dyDescent="0.35">
      <c r="A6" s="12" t="s">
        <v>88</v>
      </c>
    </row>
    <row r="7" spans="1:1" ht="33" customHeight="1" x14ac:dyDescent="0.35">
      <c r="A7" s="39" t="s">
        <v>89</v>
      </c>
    </row>
    <row r="8" spans="1:1" ht="159.5" x14ac:dyDescent="0.35">
      <c r="A8" s="12" t="s">
        <v>106</v>
      </c>
    </row>
    <row r="9" spans="1:1" ht="58" x14ac:dyDescent="0.35">
      <c r="A9" s="12" t="s">
        <v>97</v>
      </c>
    </row>
    <row r="10" spans="1:1" ht="46" customHeight="1" x14ac:dyDescent="0.35">
      <c r="A10" s="40" t="s">
        <v>90</v>
      </c>
    </row>
    <row r="11" spans="1:1" ht="60" customHeight="1" x14ac:dyDescent="0.35">
      <c r="A11" s="12" t="s">
        <v>102</v>
      </c>
    </row>
    <row r="12" spans="1:1" ht="44.5" customHeight="1" x14ac:dyDescent="0.35">
      <c r="A12" s="42" t="s">
        <v>98</v>
      </c>
    </row>
    <row r="13" spans="1:1" ht="201.5" customHeight="1" x14ac:dyDescent="0.35">
      <c r="A13" s="12"/>
    </row>
    <row r="14" spans="1:1" ht="137.5" customHeight="1" x14ac:dyDescent="0.35">
      <c r="A14" s="12" t="s">
        <v>99</v>
      </c>
    </row>
    <row r="15" spans="1:1" ht="29" x14ac:dyDescent="0.35">
      <c r="A15" s="12" t="s">
        <v>100</v>
      </c>
    </row>
    <row r="16" spans="1:1" ht="29" x14ac:dyDescent="0.35">
      <c r="A16" s="12" t="s">
        <v>91</v>
      </c>
    </row>
    <row r="17" spans="1:1" x14ac:dyDescent="0.35">
      <c r="A17" s="12"/>
    </row>
    <row r="18" spans="1:1" ht="188.5" x14ac:dyDescent="0.35">
      <c r="A18" s="43" t="s">
        <v>107</v>
      </c>
    </row>
    <row r="19" spans="1:1" x14ac:dyDescent="0.35">
      <c r="A19" s="12"/>
    </row>
    <row r="20" spans="1:1" x14ac:dyDescent="0.35">
      <c r="A20" s="40" t="s">
        <v>45</v>
      </c>
    </row>
    <row r="21" spans="1:1" x14ac:dyDescent="0.35">
      <c r="A21" s="12" t="s">
        <v>92</v>
      </c>
    </row>
    <row r="22" spans="1:1" ht="200" customHeight="1" x14ac:dyDescent="0.35">
      <c r="A22" s="12"/>
    </row>
    <row r="23" spans="1:1" x14ac:dyDescent="0.35">
      <c r="A23" s="12" t="s">
        <v>93</v>
      </c>
    </row>
    <row r="24" spans="1:1" ht="254.5" customHeight="1" x14ac:dyDescent="0.35">
      <c r="A24" s="12"/>
    </row>
    <row r="25" spans="1:1" ht="36.5" customHeight="1" x14ac:dyDescent="0.35">
      <c r="A25" s="12" t="s">
        <v>101</v>
      </c>
    </row>
    <row r="26" spans="1:1" ht="201" customHeight="1" x14ac:dyDescent="0.35">
      <c r="A26" s="12"/>
    </row>
    <row r="27" spans="1:1" s="40" customFormat="1" x14ac:dyDescent="0.35">
      <c r="A27" s="41" t="s">
        <v>94</v>
      </c>
    </row>
    <row r="28" spans="1:1" s="40" customFormat="1" ht="169.5" customHeight="1" x14ac:dyDescent="0.35">
      <c r="A28" s="12" t="s">
        <v>103</v>
      </c>
    </row>
    <row r="29" spans="1:1" s="40" customFormat="1" ht="286" customHeight="1" x14ac:dyDescent="0.35">
      <c r="A29" s="12"/>
    </row>
    <row r="30" spans="1:1" s="40" customFormat="1" ht="79.5" customHeight="1" x14ac:dyDescent="0.35">
      <c r="A30" s="12" t="s">
        <v>113</v>
      </c>
    </row>
    <row r="31" spans="1:1" s="40" customFormat="1" x14ac:dyDescent="0.35">
      <c r="A31" s="12"/>
    </row>
    <row r="32" spans="1:1" s="40" customFormat="1" x14ac:dyDescent="0.35">
      <c r="A32" s="41" t="s">
        <v>95</v>
      </c>
    </row>
    <row r="33" spans="1:1" s="40" customFormat="1" ht="130.5" customHeight="1" x14ac:dyDescent="0.35">
      <c r="A33" s="12" t="s">
        <v>108</v>
      </c>
    </row>
    <row r="34" spans="1:1" x14ac:dyDescent="0.35">
      <c r="A34" s="12"/>
    </row>
    <row r="35" spans="1:1" x14ac:dyDescent="0.35">
      <c r="A35" s="40" t="s">
        <v>96</v>
      </c>
    </row>
    <row r="36" spans="1:1" ht="283.5" customHeight="1" x14ac:dyDescent="0.35">
      <c r="A36" s="12" t="s">
        <v>104</v>
      </c>
    </row>
  </sheetData>
  <pageMargins left="0.7" right="0.7" top="0.75" bottom="0.75" header="0.3" footer="0.3"/>
  <pageSetup paperSize="9" orientation="portrait" horizontalDpi="30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0FA7F-8B69-450D-8037-E332F80E418A}">
  <dimension ref="B2:K565"/>
  <sheetViews>
    <sheetView tabSelected="1" zoomScale="80" zoomScaleNormal="80" workbookViewId="0">
      <selection activeCell="J1" sqref="J1"/>
    </sheetView>
  </sheetViews>
  <sheetFormatPr defaultRowHeight="14.5" x14ac:dyDescent="0.35"/>
  <cols>
    <col min="2" max="2" width="5.81640625" customWidth="1"/>
    <col min="3" max="3" width="7.6328125" bestFit="1" customWidth="1"/>
    <col min="4" max="4" width="12.36328125" bestFit="1" customWidth="1"/>
    <col min="5" max="5" width="24.1796875" bestFit="1" customWidth="1"/>
    <col min="6" max="6" width="18.36328125" bestFit="1" customWidth="1"/>
    <col min="7" max="7" width="25.1796875" bestFit="1" customWidth="1"/>
    <col min="8" max="8" width="18.08984375" customWidth="1"/>
    <col min="10" max="10" width="27" bestFit="1" customWidth="1"/>
    <col min="11" max="11" width="25.26953125" customWidth="1"/>
  </cols>
  <sheetData>
    <row r="2" spans="2:11" x14ac:dyDescent="0.35">
      <c r="B2" t="s">
        <v>8</v>
      </c>
      <c r="J2">
        <f>SUM(J4:J565)</f>
        <v>0</v>
      </c>
      <c r="K2">
        <f>SUM(K4:K565)</f>
        <v>0</v>
      </c>
    </row>
    <row r="3" spans="2:11" x14ac:dyDescent="0.35">
      <c r="B3" s="7" t="s">
        <v>7</v>
      </c>
      <c r="C3" s="7" t="s">
        <v>6</v>
      </c>
      <c r="D3" s="7" t="s">
        <v>5</v>
      </c>
      <c r="E3" s="7" t="s">
        <v>4</v>
      </c>
      <c r="F3" s="7" t="s">
        <v>3</v>
      </c>
      <c r="G3" s="7" t="s">
        <v>2</v>
      </c>
      <c r="H3" s="6" t="s">
        <v>1</v>
      </c>
      <c r="J3" s="5" t="s">
        <v>0</v>
      </c>
      <c r="K3" s="5" t="s">
        <v>0</v>
      </c>
    </row>
    <row r="4" spans="2:11" x14ac:dyDescent="0.35">
      <c r="B4" s="4">
        <v>21</v>
      </c>
      <c r="C4" s="4">
        <v>2016</v>
      </c>
      <c r="D4" s="3">
        <v>20</v>
      </c>
      <c r="E4" s="3">
        <v>0</v>
      </c>
      <c r="F4" s="3">
        <v>100</v>
      </c>
      <c r="G4" s="3">
        <v>0</v>
      </c>
      <c r="H4" s="2" t="str">
        <f>VLOOKUP(B4,'Other Info'!$B$3:$D$121,2,0)</f>
        <v xml:space="preserve">21-30 years </v>
      </c>
      <c r="J4">
        <f t="shared" ref="J4:J67" si="0">IF(E4&gt;D4,1, 0)</f>
        <v>0</v>
      </c>
      <c r="K4">
        <f t="shared" ref="K4:K67" si="1">IF(G4&gt;F4,1, 0)</f>
        <v>0</v>
      </c>
    </row>
    <row r="5" spans="2:11" x14ac:dyDescent="0.35">
      <c r="B5" s="4">
        <v>22</v>
      </c>
      <c r="C5" s="4">
        <v>2016</v>
      </c>
      <c r="D5" s="3">
        <v>40</v>
      </c>
      <c r="E5" s="3">
        <v>0</v>
      </c>
      <c r="F5" s="3">
        <v>400</v>
      </c>
      <c r="G5" s="3">
        <v>0</v>
      </c>
      <c r="H5" s="2" t="str">
        <f>VLOOKUP(B5,'Other Info'!$B$3:$D$121,2,0)</f>
        <v xml:space="preserve">21-30 years </v>
      </c>
      <c r="J5">
        <f t="shared" si="0"/>
        <v>0</v>
      </c>
      <c r="K5">
        <f t="shared" si="1"/>
        <v>0</v>
      </c>
    </row>
    <row r="6" spans="2:11" x14ac:dyDescent="0.35">
      <c r="B6" s="4">
        <v>23</v>
      </c>
      <c r="C6" s="4">
        <v>2016</v>
      </c>
      <c r="D6" s="3">
        <v>90</v>
      </c>
      <c r="E6" s="3">
        <v>0</v>
      </c>
      <c r="F6" s="3">
        <v>100</v>
      </c>
      <c r="G6" s="3">
        <v>0</v>
      </c>
      <c r="H6" s="2" t="str">
        <f>VLOOKUP(B6,'Other Info'!$B$3:$D$121,2,0)</f>
        <v xml:space="preserve">21-30 years </v>
      </c>
      <c r="J6">
        <f t="shared" si="0"/>
        <v>0</v>
      </c>
      <c r="K6">
        <f t="shared" si="1"/>
        <v>0</v>
      </c>
    </row>
    <row r="7" spans="2:11" x14ac:dyDescent="0.35">
      <c r="B7" s="4">
        <v>24</v>
      </c>
      <c r="C7" s="4">
        <v>2016</v>
      </c>
      <c r="D7" s="3">
        <v>130</v>
      </c>
      <c r="E7" s="3">
        <v>0</v>
      </c>
      <c r="F7" s="3">
        <v>3200</v>
      </c>
      <c r="G7" s="3">
        <v>0</v>
      </c>
      <c r="H7" s="2" t="str">
        <f>VLOOKUP(B7,'Other Info'!$B$3:$D$121,2,0)</f>
        <v xml:space="preserve">21-30 years </v>
      </c>
      <c r="J7">
        <f t="shared" si="0"/>
        <v>0</v>
      </c>
      <c r="K7">
        <f t="shared" si="1"/>
        <v>0</v>
      </c>
    </row>
    <row r="8" spans="2:11" x14ac:dyDescent="0.35">
      <c r="B8" s="4">
        <v>25</v>
      </c>
      <c r="C8" s="4">
        <v>2016</v>
      </c>
      <c r="D8" s="3">
        <v>130</v>
      </c>
      <c r="E8" s="3">
        <v>0</v>
      </c>
      <c r="F8" s="3">
        <v>4100</v>
      </c>
      <c r="G8" s="3">
        <v>0</v>
      </c>
      <c r="H8" s="2" t="str">
        <f>VLOOKUP(B8,'Other Info'!$B$3:$D$121,2,0)</f>
        <v xml:space="preserve">21-30 years </v>
      </c>
      <c r="J8">
        <f t="shared" si="0"/>
        <v>0</v>
      </c>
      <c r="K8">
        <f t="shared" si="1"/>
        <v>0</v>
      </c>
    </row>
    <row r="9" spans="2:11" x14ac:dyDescent="0.35">
      <c r="B9" s="4">
        <v>26</v>
      </c>
      <c r="C9" s="4">
        <v>2016</v>
      </c>
      <c r="D9" s="3">
        <v>190</v>
      </c>
      <c r="E9" s="3">
        <v>0</v>
      </c>
      <c r="F9" s="3">
        <v>1600</v>
      </c>
      <c r="G9" s="3">
        <v>0</v>
      </c>
      <c r="H9" s="2" t="str">
        <f>VLOOKUP(B9,'Other Info'!$B$3:$D$121,2,0)</f>
        <v xml:space="preserve">21-30 years </v>
      </c>
      <c r="J9">
        <f t="shared" si="0"/>
        <v>0</v>
      </c>
      <c r="K9">
        <f t="shared" si="1"/>
        <v>0</v>
      </c>
    </row>
    <row r="10" spans="2:11" x14ac:dyDescent="0.35">
      <c r="B10" s="4">
        <v>27</v>
      </c>
      <c r="C10" s="4">
        <v>2016</v>
      </c>
      <c r="D10" s="3">
        <v>200</v>
      </c>
      <c r="E10" s="3">
        <v>0</v>
      </c>
      <c r="F10" s="3">
        <v>3000</v>
      </c>
      <c r="G10" s="3">
        <v>0</v>
      </c>
      <c r="H10" s="2" t="str">
        <f>VLOOKUP(B10,'Other Info'!$B$3:$D$121,2,0)</f>
        <v xml:space="preserve">21-30 years </v>
      </c>
      <c r="J10">
        <f t="shared" si="0"/>
        <v>0</v>
      </c>
      <c r="K10">
        <f t="shared" si="1"/>
        <v>0</v>
      </c>
    </row>
    <row r="11" spans="2:11" x14ac:dyDescent="0.35">
      <c r="B11" s="4">
        <v>28</v>
      </c>
      <c r="C11" s="4">
        <v>2016</v>
      </c>
      <c r="D11" s="3">
        <v>340</v>
      </c>
      <c r="E11" s="3">
        <v>0</v>
      </c>
      <c r="F11" s="3">
        <v>2100</v>
      </c>
      <c r="G11" s="3">
        <v>0</v>
      </c>
      <c r="H11" s="2" t="str">
        <f>VLOOKUP(B11,'Other Info'!$B$3:$D$121,2,0)</f>
        <v xml:space="preserve">21-30 years </v>
      </c>
      <c r="J11">
        <f t="shared" si="0"/>
        <v>0</v>
      </c>
      <c r="K11">
        <f t="shared" si="1"/>
        <v>0</v>
      </c>
    </row>
    <row r="12" spans="2:11" x14ac:dyDescent="0.35">
      <c r="B12" s="4">
        <v>21</v>
      </c>
      <c r="C12" s="4">
        <v>2016</v>
      </c>
      <c r="D12" s="3">
        <v>2200</v>
      </c>
      <c r="E12" s="3">
        <v>0</v>
      </c>
      <c r="F12" s="3">
        <v>143000</v>
      </c>
      <c r="G12" s="3">
        <v>0</v>
      </c>
      <c r="H12" s="2" t="str">
        <f>VLOOKUP(B12,'Other Info'!$B$3:$D$121,2,0)</f>
        <v xml:space="preserve">21-30 years </v>
      </c>
      <c r="J12">
        <f t="shared" si="0"/>
        <v>0</v>
      </c>
      <c r="K12">
        <f t="shared" si="1"/>
        <v>0</v>
      </c>
    </row>
    <row r="13" spans="2:11" x14ac:dyDescent="0.35">
      <c r="B13" s="4">
        <v>22</v>
      </c>
      <c r="C13" s="4">
        <v>2016</v>
      </c>
      <c r="D13" s="3">
        <v>2930</v>
      </c>
      <c r="E13" s="3">
        <v>0</v>
      </c>
      <c r="F13" s="3">
        <v>156500</v>
      </c>
      <c r="G13" s="3">
        <v>0</v>
      </c>
      <c r="H13" s="2" t="str">
        <f>VLOOKUP(B13,'Other Info'!$B$3:$D$121,2,0)</f>
        <v xml:space="preserve">21-30 years </v>
      </c>
      <c r="J13">
        <f t="shared" si="0"/>
        <v>0</v>
      </c>
      <c r="K13">
        <f t="shared" si="1"/>
        <v>0</v>
      </c>
    </row>
    <row r="14" spans="2:11" x14ac:dyDescent="0.35">
      <c r="B14" s="4">
        <v>23</v>
      </c>
      <c r="C14" s="4">
        <v>2016</v>
      </c>
      <c r="D14" s="3">
        <v>3720</v>
      </c>
      <c r="E14" s="3">
        <v>3</v>
      </c>
      <c r="F14" s="3">
        <v>173800</v>
      </c>
      <c r="G14" s="3">
        <v>10</v>
      </c>
      <c r="H14" s="2" t="str">
        <f>VLOOKUP(B14,'Other Info'!$B$3:$D$121,2,0)</f>
        <v xml:space="preserve">21-30 years </v>
      </c>
      <c r="J14">
        <f t="shared" si="0"/>
        <v>0</v>
      </c>
      <c r="K14">
        <f t="shared" si="1"/>
        <v>0</v>
      </c>
    </row>
    <row r="15" spans="2:11" x14ac:dyDescent="0.35">
      <c r="B15" s="4">
        <v>24</v>
      </c>
      <c r="C15" s="4">
        <v>2016</v>
      </c>
      <c r="D15" s="3">
        <v>4620</v>
      </c>
      <c r="E15" s="3">
        <v>4</v>
      </c>
      <c r="F15" s="3">
        <v>244500</v>
      </c>
      <c r="G15" s="3">
        <v>20</v>
      </c>
      <c r="H15" s="2" t="str">
        <f>VLOOKUP(B15,'Other Info'!$B$3:$D$121,2,0)</f>
        <v xml:space="preserve">21-30 years </v>
      </c>
      <c r="J15">
        <f t="shared" si="0"/>
        <v>0</v>
      </c>
      <c r="K15">
        <f t="shared" si="1"/>
        <v>0</v>
      </c>
    </row>
    <row r="16" spans="2:11" x14ac:dyDescent="0.35">
      <c r="B16" s="4">
        <v>25</v>
      </c>
      <c r="C16" s="4">
        <v>2016</v>
      </c>
      <c r="D16" s="3">
        <v>5190</v>
      </c>
      <c r="E16" s="3">
        <v>3</v>
      </c>
      <c r="F16" s="3">
        <v>345600</v>
      </c>
      <c r="G16" s="3">
        <v>400</v>
      </c>
      <c r="H16" s="2" t="str">
        <f>VLOOKUP(B16,'Other Info'!$B$3:$D$121,2,0)</f>
        <v xml:space="preserve">21-30 years </v>
      </c>
      <c r="J16">
        <f t="shared" si="0"/>
        <v>0</v>
      </c>
      <c r="K16">
        <f t="shared" si="1"/>
        <v>0</v>
      </c>
    </row>
    <row r="17" spans="2:11" x14ac:dyDescent="0.35">
      <c r="B17" s="4">
        <v>26</v>
      </c>
      <c r="C17" s="4">
        <v>2016</v>
      </c>
      <c r="D17" s="3">
        <v>6590</v>
      </c>
      <c r="E17" s="3">
        <v>6</v>
      </c>
      <c r="F17" s="3">
        <v>368100</v>
      </c>
      <c r="G17" s="3">
        <v>170</v>
      </c>
      <c r="H17" s="2" t="str">
        <f>VLOOKUP(B17,'Other Info'!$B$3:$D$121,2,0)</f>
        <v xml:space="preserve">21-30 years </v>
      </c>
      <c r="J17">
        <f t="shared" si="0"/>
        <v>0</v>
      </c>
      <c r="K17">
        <f t="shared" si="1"/>
        <v>0</v>
      </c>
    </row>
    <row r="18" spans="2:11" x14ac:dyDescent="0.35">
      <c r="B18" s="4">
        <v>27</v>
      </c>
      <c r="C18" s="4">
        <v>2016</v>
      </c>
      <c r="D18" s="3">
        <v>7890</v>
      </c>
      <c r="E18" s="3">
        <v>7</v>
      </c>
      <c r="F18" s="3">
        <v>562900</v>
      </c>
      <c r="G18" s="3">
        <v>470</v>
      </c>
      <c r="H18" s="2" t="str">
        <f>VLOOKUP(B18,'Other Info'!$B$3:$D$121,2,0)</f>
        <v xml:space="preserve">21-30 years </v>
      </c>
      <c r="J18">
        <f t="shared" si="0"/>
        <v>0</v>
      </c>
      <c r="K18">
        <f t="shared" si="1"/>
        <v>0</v>
      </c>
    </row>
    <row r="19" spans="2:11" x14ac:dyDescent="0.35">
      <c r="B19" s="4">
        <v>28</v>
      </c>
      <c r="C19" s="4">
        <v>2016</v>
      </c>
      <c r="D19" s="3">
        <v>10480</v>
      </c>
      <c r="E19" s="3">
        <v>11</v>
      </c>
      <c r="F19" s="3">
        <v>798900</v>
      </c>
      <c r="G19" s="3">
        <v>430</v>
      </c>
      <c r="H19" s="2" t="str">
        <f>VLOOKUP(B19,'Other Info'!$B$3:$D$121,2,0)</f>
        <v xml:space="preserve">21-30 years </v>
      </c>
      <c r="J19">
        <f t="shared" si="0"/>
        <v>0</v>
      </c>
      <c r="K19">
        <f t="shared" si="1"/>
        <v>0</v>
      </c>
    </row>
    <row r="20" spans="2:11" x14ac:dyDescent="0.35">
      <c r="B20" s="4">
        <v>29</v>
      </c>
      <c r="C20" s="4">
        <v>2016</v>
      </c>
      <c r="D20" s="3">
        <v>11760</v>
      </c>
      <c r="E20" s="3">
        <v>6</v>
      </c>
      <c r="F20" s="3">
        <v>1029000</v>
      </c>
      <c r="G20" s="3">
        <v>2450</v>
      </c>
      <c r="H20" s="2" t="str">
        <f>VLOOKUP(B20,'Other Info'!$B$3:$D$121,2,0)</f>
        <v xml:space="preserve">21-30 years </v>
      </c>
      <c r="J20">
        <f t="shared" si="0"/>
        <v>0</v>
      </c>
      <c r="K20">
        <f t="shared" si="1"/>
        <v>0</v>
      </c>
    </row>
    <row r="21" spans="2:11" x14ac:dyDescent="0.35">
      <c r="B21" s="4">
        <v>30</v>
      </c>
      <c r="C21" s="4">
        <v>2016</v>
      </c>
      <c r="D21" s="3">
        <v>17440</v>
      </c>
      <c r="E21" s="3">
        <v>11</v>
      </c>
      <c r="F21" s="3">
        <v>1623900</v>
      </c>
      <c r="G21" s="3">
        <v>2810</v>
      </c>
      <c r="H21" s="2" t="str">
        <f>VLOOKUP(B21,'Other Info'!$B$3:$D$121,2,0)</f>
        <v xml:space="preserve">21-30 years </v>
      </c>
      <c r="J21">
        <f t="shared" si="0"/>
        <v>0</v>
      </c>
      <c r="K21">
        <f t="shared" si="1"/>
        <v>0</v>
      </c>
    </row>
    <row r="22" spans="2:11" x14ac:dyDescent="0.35">
      <c r="B22" s="4">
        <v>31</v>
      </c>
      <c r="C22" s="4">
        <v>2016</v>
      </c>
      <c r="D22" s="3">
        <v>23350</v>
      </c>
      <c r="E22" s="3">
        <v>22</v>
      </c>
      <c r="F22" s="3">
        <v>2165200</v>
      </c>
      <c r="G22" s="3">
        <v>760</v>
      </c>
      <c r="H22" s="2" t="str">
        <f>VLOOKUP(B22,'Other Info'!$B$3:$D$121,2,0)</f>
        <v xml:space="preserve">31-40 years </v>
      </c>
      <c r="J22">
        <f t="shared" si="0"/>
        <v>0</v>
      </c>
      <c r="K22">
        <f t="shared" si="1"/>
        <v>0</v>
      </c>
    </row>
    <row r="23" spans="2:11" x14ac:dyDescent="0.35">
      <c r="B23" s="4">
        <v>32</v>
      </c>
      <c r="C23" s="4">
        <v>2016</v>
      </c>
      <c r="D23" s="3">
        <v>29780</v>
      </c>
      <c r="E23" s="3">
        <v>32</v>
      </c>
      <c r="F23" s="3">
        <v>3619300</v>
      </c>
      <c r="G23" s="3">
        <v>1980</v>
      </c>
      <c r="H23" s="2" t="str">
        <f>VLOOKUP(B23,'Other Info'!$B$3:$D$121,2,0)</f>
        <v xml:space="preserve">31-40 years </v>
      </c>
      <c r="J23">
        <f t="shared" si="0"/>
        <v>0</v>
      </c>
      <c r="K23">
        <f t="shared" si="1"/>
        <v>0</v>
      </c>
    </row>
    <row r="24" spans="2:11" x14ac:dyDescent="0.35">
      <c r="B24" s="4">
        <v>33</v>
      </c>
      <c r="C24" s="4">
        <v>2016</v>
      </c>
      <c r="D24" s="3">
        <v>37500</v>
      </c>
      <c r="E24" s="3">
        <v>37</v>
      </c>
      <c r="F24" s="3">
        <v>5801400</v>
      </c>
      <c r="G24" s="3">
        <v>3400</v>
      </c>
      <c r="H24" s="2" t="str">
        <f>VLOOKUP(B24,'Other Info'!$B$3:$D$121,2,0)</f>
        <v xml:space="preserve">31-40 years </v>
      </c>
      <c r="J24">
        <f t="shared" si="0"/>
        <v>0</v>
      </c>
      <c r="K24">
        <f t="shared" si="1"/>
        <v>0</v>
      </c>
    </row>
    <row r="25" spans="2:11" x14ac:dyDescent="0.35">
      <c r="B25" s="4">
        <v>34</v>
      </c>
      <c r="C25" s="4">
        <v>2016</v>
      </c>
      <c r="D25" s="3">
        <v>48050</v>
      </c>
      <c r="E25" s="3">
        <v>34</v>
      </c>
      <c r="F25" s="3">
        <v>8040600</v>
      </c>
      <c r="G25" s="3">
        <v>8820</v>
      </c>
      <c r="H25" s="2" t="str">
        <f>VLOOKUP(B25,'Other Info'!$B$3:$D$121,2,0)</f>
        <v xml:space="preserve">31-40 years </v>
      </c>
      <c r="J25">
        <f t="shared" si="0"/>
        <v>0</v>
      </c>
      <c r="K25">
        <f t="shared" si="1"/>
        <v>0</v>
      </c>
    </row>
    <row r="26" spans="2:11" x14ac:dyDescent="0.35">
      <c r="B26" s="4">
        <v>35</v>
      </c>
      <c r="C26" s="4">
        <v>2016</v>
      </c>
      <c r="D26" s="3">
        <v>59390</v>
      </c>
      <c r="E26" s="3">
        <v>66</v>
      </c>
      <c r="F26" s="3">
        <v>11045900</v>
      </c>
      <c r="G26" s="3">
        <v>9110</v>
      </c>
      <c r="H26" s="2" t="str">
        <f>VLOOKUP(B26,'Other Info'!$B$3:$D$121,2,0)</f>
        <v xml:space="preserve">31-40 years </v>
      </c>
      <c r="J26">
        <f t="shared" si="0"/>
        <v>0</v>
      </c>
      <c r="K26">
        <f t="shared" si="1"/>
        <v>0</v>
      </c>
    </row>
    <row r="27" spans="2:11" x14ac:dyDescent="0.35">
      <c r="B27" s="4">
        <v>36</v>
      </c>
      <c r="C27" s="4">
        <v>2016</v>
      </c>
      <c r="D27" s="3">
        <v>67410</v>
      </c>
      <c r="E27" s="3">
        <v>66</v>
      </c>
      <c r="F27" s="3">
        <v>15184800</v>
      </c>
      <c r="G27" s="3">
        <v>9730</v>
      </c>
      <c r="H27" s="2" t="str">
        <f>VLOOKUP(B27,'Other Info'!$B$3:$D$121,2,0)</f>
        <v xml:space="preserve">31-40 years </v>
      </c>
      <c r="J27">
        <f t="shared" si="0"/>
        <v>0</v>
      </c>
      <c r="K27">
        <f t="shared" si="1"/>
        <v>0</v>
      </c>
    </row>
    <row r="28" spans="2:11" x14ac:dyDescent="0.35">
      <c r="B28" s="4">
        <v>37</v>
      </c>
      <c r="C28" s="4">
        <v>2016</v>
      </c>
      <c r="D28" s="3">
        <v>78020</v>
      </c>
      <c r="E28" s="3">
        <v>82</v>
      </c>
      <c r="F28" s="3">
        <v>19427500</v>
      </c>
      <c r="G28" s="3">
        <v>22290</v>
      </c>
      <c r="H28" s="2" t="str">
        <f>VLOOKUP(B28,'Other Info'!$B$3:$D$121,2,0)</f>
        <v xml:space="preserve">31-40 years </v>
      </c>
      <c r="J28">
        <f t="shared" si="0"/>
        <v>0</v>
      </c>
      <c r="K28">
        <f t="shared" si="1"/>
        <v>0</v>
      </c>
    </row>
    <row r="29" spans="2:11" x14ac:dyDescent="0.35">
      <c r="B29" s="4">
        <v>38</v>
      </c>
      <c r="C29" s="4">
        <v>2016</v>
      </c>
      <c r="D29" s="3">
        <v>76960</v>
      </c>
      <c r="E29" s="3">
        <v>93</v>
      </c>
      <c r="F29" s="3">
        <v>22964700</v>
      </c>
      <c r="G29" s="3">
        <v>18300</v>
      </c>
      <c r="H29" s="2" t="str">
        <f>VLOOKUP(B29,'Other Info'!$B$3:$D$121,2,0)</f>
        <v xml:space="preserve">31-40 years </v>
      </c>
      <c r="J29">
        <f t="shared" si="0"/>
        <v>0</v>
      </c>
      <c r="K29">
        <f t="shared" si="1"/>
        <v>0</v>
      </c>
    </row>
    <row r="30" spans="2:11" x14ac:dyDescent="0.35">
      <c r="B30" s="4">
        <v>39</v>
      </c>
      <c r="C30" s="4">
        <v>2016</v>
      </c>
      <c r="D30" s="3">
        <v>39760</v>
      </c>
      <c r="E30" s="3">
        <v>41</v>
      </c>
      <c r="F30" s="3">
        <v>27148500</v>
      </c>
      <c r="G30" s="3">
        <v>29070</v>
      </c>
      <c r="H30" s="2" t="str">
        <f>VLOOKUP(B30,'Other Info'!$B$3:$D$121,2,0)</f>
        <v xml:space="preserve">31-40 years </v>
      </c>
      <c r="J30">
        <f t="shared" si="0"/>
        <v>0</v>
      </c>
      <c r="K30">
        <f t="shared" si="1"/>
        <v>0</v>
      </c>
    </row>
    <row r="31" spans="2:11" x14ac:dyDescent="0.35">
      <c r="B31" s="4">
        <v>40</v>
      </c>
      <c r="C31" s="4">
        <v>2016</v>
      </c>
      <c r="D31" s="3">
        <v>77440</v>
      </c>
      <c r="E31" s="3">
        <v>116</v>
      </c>
      <c r="F31" s="3">
        <v>28175800</v>
      </c>
      <c r="G31" s="3">
        <v>26130</v>
      </c>
      <c r="H31" s="2" t="str">
        <f>VLOOKUP(B31,'Other Info'!$B$3:$D$121,2,0)</f>
        <v xml:space="preserve">31-40 years </v>
      </c>
      <c r="J31">
        <f t="shared" si="0"/>
        <v>0</v>
      </c>
      <c r="K31">
        <f t="shared" si="1"/>
        <v>0</v>
      </c>
    </row>
    <row r="32" spans="2:11" x14ac:dyDescent="0.35">
      <c r="B32" s="4">
        <v>41</v>
      </c>
      <c r="C32" s="4">
        <v>2016</v>
      </c>
      <c r="D32" s="3">
        <v>89440</v>
      </c>
      <c r="E32" s="3">
        <v>122</v>
      </c>
      <c r="F32" s="3">
        <v>27387900</v>
      </c>
      <c r="G32" s="3">
        <v>35530</v>
      </c>
      <c r="H32" s="2" t="str">
        <f>VLOOKUP(B32,'Other Info'!$B$3:$D$121,2,0)</f>
        <v xml:space="preserve">41-50 years </v>
      </c>
      <c r="J32">
        <f t="shared" si="0"/>
        <v>0</v>
      </c>
      <c r="K32">
        <f t="shared" si="1"/>
        <v>0</v>
      </c>
    </row>
    <row r="33" spans="2:11" x14ac:dyDescent="0.35">
      <c r="B33" s="4">
        <v>42</v>
      </c>
      <c r="C33" s="4">
        <v>2016</v>
      </c>
      <c r="D33" s="3">
        <v>90290</v>
      </c>
      <c r="E33" s="3">
        <v>153</v>
      </c>
      <c r="F33" s="3">
        <v>29473500</v>
      </c>
      <c r="G33" s="3">
        <v>40860</v>
      </c>
      <c r="H33" s="2" t="str">
        <f>VLOOKUP(B33,'Other Info'!$B$3:$D$121,2,0)</f>
        <v xml:space="preserve">41-50 years </v>
      </c>
      <c r="J33">
        <f t="shared" si="0"/>
        <v>0</v>
      </c>
      <c r="K33">
        <f t="shared" si="1"/>
        <v>0</v>
      </c>
    </row>
    <row r="34" spans="2:11" x14ac:dyDescent="0.35">
      <c r="B34" s="4">
        <v>43</v>
      </c>
      <c r="C34" s="4">
        <v>2016</v>
      </c>
      <c r="D34" s="3">
        <v>83920</v>
      </c>
      <c r="E34" s="3">
        <v>149</v>
      </c>
      <c r="F34" s="3">
        <v>34691100</v>
      </c>
      <c r="G34" s="3">
        <v>36500</v>
      </c>
      <c r="H34" s="2" t="str">
        <f>VLOOKUP(B34,'Other Info'!$B$3:$D$121,2,0)</f>
        <v xml:space="preserve">41-50 years </v>
      </c>
      <c r="J34">
        <f t="shared" si="0"/>
        <v>0</v>
      </c>
      <c r="K34">
        <f t="shared" si="1"/>
        <v>0</v>
      </c>
    </row>
    <row r="35" spans="2:11" x14ac:dyDescent="0.35">
      <c r="B35" s="4">
        <v>44</v>
      </c>
      <c r="C35" s="4">
        <v>2016</v>
      </c>
      <c r="D35" s="3">
        <v>83950</v>
      </c>
      <c r="E35" s="3">
        <v>185</v>
      </c>
      <c r="F35" s="3">
        <v>35061600</v>
      </c>
      <c r="G35" s="3">
        <v>50800</v>
      </c>
      <c r="H35" s="2" t="str">
        <f>VLOOKUP(B35,'Other Info'!$B$3:$D$121,2,0)</f>
        <v xml:space="preserve">41-50 years </v>
      </c>
      <c r="J35">
        <f t="shared" si="0"/>
        <v>0</v>
      </c>
      <c r="K35">
        <f t="shared" si="1"/>
        <v>0</v>
      </c>
    </row>
    <row r="36" spans="2:11" x14ac:dyDescent="0.35">
      <c r="B36" s="4">
        <v>45</v>
      </c>
      <c r="C36" s="4">
        <v>2016</v>
      </c>
      <c r="D36" s="3">
        <v>82730</v>
      </c>
      <c r="E36" s="3">
        <v>210</v>
      </c>
      <c r="F36" s="3">
        <v>32468100</v>
      </c>
      <c r="G36" s="3">
        <v>56550</v>
      </c>
      <c r="H36" s="2" t="str">
        <f>VLOOKUP(B36,'Other Info'!$B$3:$D$121,2,0)</f>
        <v xml:space="preserve">41-50 years </v>
      </c>
      <c r="J36">
        <f t="shared" si="0"/>
        <v>0</v>
      </c>
      <c r="K36">
        <f t="shared" si="1"/>
        <v>0</v>
      </c>
    </row>
    <row r="37" spans="2:11" x14ac:dyDescent="0.35">
      <c r="B37" s="4">
        <v>46</v>
      </c>
      <c r="C37" s="4">
        <v>2016</v>
      </c>
      <c r="D37" s="3">
        <v>88050</v>
      </c>
      <c r="E37" s="3">
        <v>240</v>
      </c>
      <c r="F37" s="3">
        <v>33639200</v>
      </c>
      <c r="G37" s="3">
        <v>59990</v>
      </c>
      <c r="H37" s="2" t="str">
        <f>VLOOKUP(B37,'Other Info'!$B$3:$D$121,2,0)</f>
        <v xml:space="preserve">41-50 years </v>
      </c>
      <c r="J37">
        <f t="shared" si="0"/>
        <v>0</v>
      </c>
      <c r="K37">
        <f t="shared" si="1"/>
        <v>0</v>
      </c>
    </row>
    <row r="38" spans="2:11" x14ac:dyDescent="0.35">
      <c r="B38" s="4">
        <v>48</v>
      </c>
      <c r="C38" s="4">
        <v>2016</v>
      </c>
      <c r="D38" s="3">
        <v>88710</v>
      </c>
      <c r="E38" s="3">
        <v>333</v>
      </c>
      <c r="F38" s="3">
        <v>34724900</v>
      </c>
      <c r="G38" s="3">
        <v>89610</v>
      </c>
      <c r="H38" s="2" t="str">
        <f>VLOOKUP(B38,'Other Info'!$B$3:$D$121,2,0)</f>
        <v xml:space="preserve">41-50 years </v>
      </c>
      <c r="J38">
        <f t="shared" si="0"/>
        <v>0</v>
      </c>
      <c r="K38">
        <f t="shared" si="1"/>
        <v>0</v>
      </c>
    </row>
    <row r="39" spans="2:11" x14ac:dyDescent="0.35">
      <c r="B39" s="4">
        <v>49</v>
      </c>
      <c r="C39" s="4">
        <v>2016</v>
      </c>
      <c r="D39" s="3">
        <v>90720</v>
      </c>
      <c r="E39" s="3">
        <v>331</v>
      </c>
      <c r="F39" s="3">
        <v>35295800</v>
      </c>
      <c r="G39" s="3">
        <v>78700</v>
      </c>
      <c r="H39" s="2" t="str">
        <f>VLOOKUP(B39,'Other Info'!$B$3:$D$121,2,0)</f>
        <v xml:space="preserve">41-50 years </v>
      </c>
      <c r="J39">
        <f t="shared" si="0"/>
        <v>0</v>
      </c>
      <c r="K39">
        <f t="shared" si="1"/>
        <v>0</v>
      </c>
    </row>
    <row r="40" spans="2:11" x14ac:dyDescent="0.35">
      <c r="B40" s="4">
        <v>50</v>
      </c>
      <c r="C40" s="4">
        <v>2016</v>
      </c>
      <c r="D40" s="3">
        <v>91650</v>
      </c>
      <c r="E40" s="3">
        <v>419</v>
      </c>
      <c r="F40" s="3">
        <v>34707100</v>
      </c>
      <c r="G40" s="3">
        <v>127870</v>
      </c>
      <c r="H40" s="2" t="str">
        <f>VLOOKUP(B40,'Other Info'!$B$3:$D$121,2,0)</f>
        <v xml:space="preserve">41-50 years </v>
      </c>
      <c r="J40">
        <f t="shared" si="0"/>
        <v>0</v>
      </c>
      <c r="K40">
        <f t="shared" si="1"/>
        <v>0</v>
      </c>
    </row>
    <row r="41" spans="2:11" x14ac:dyDescent="0.35">
      <c r="B41" s="4">
        <v>51</v>
      </c>
      <c r="C41" s="4">
        <v>2016</v>
      </c>
      <c r="D41" s="3">
        <v>88930</v>
      </c>
      <c r="E41" s="3">
        <v>475</v>
      </c>
      <c r="F41" s="3">
        <v>34752500</v>
      </c>
      <c r="G41" s="3">
        <v>137790</v>
      </c>
      <c r="H41" s="2" t="str">
        <f>VLOOKUP(B41,'Other Info'!$B$3:$D$121,2,0)</f>
        <v xml:space="preserve">51-60 years </v>
      </c>
      <c r="J41">
        <f t="shared" si="0"/>
        <v>0</v>
      </c>
      <c r="K41">
        <f t="shared" si="1"/>
        <v>0</v>
      </c>
    </row>
    <row r="42" spans="2:11" x14ac:dyDescent="0.35">
      <c r="B42" s="4">
        <v>52</v>
      </c>
      <c r="C42" s="4">
        <v>2016</v>
      </c>
      <c r="D42" s="3">
        <v>92090</v>
      </c>
      <c r="E42" s="3">
        <v>571</v>
      </c>
      <c r="F42" s="3">
        <v>36391200</v>
      </c>
      <c r="G42" s="3">
        <v>148800</v>
      </c>
      <c r="H42" s="2" t="str">
        <f>VLOOKUP(B42,'Other Info'!$B$3:$D$121,2,0)</f>
        <v xml:space="preserve">51-60 years </v>
      </c>
      <c r="J42">
        <f t="shared" si="0"/>
        <v>0</v>
      </c>
      <c r="K42">
        <f t="shared" si="1"/>
        <v>0</v>
      </c>
    </row>
    <row r="43" spans="2:11" x14ac:dyDescent="0.35">
      <c r="B43" s="4">
        <v>53</v>
      </c>
      <c r="C43" s="4">
        <v>2016</v>
      </c>
      <c r="D43" s="3">
        <v>92940</v>
      </c>
      <c r="E43" s="3">
        <v>602</v>
      </c>
      <c r="F43" s="3">
        <v>34979400</v>
      </c>
      <c r="G43" s="3">
        <v>174670</v>
      </c>
      <c r="H43" s="2" t="str">
        <f>VLOOKUP(B43,'Other Info'!$B$3:$D$121,2,0)</f>
        <v xml:space="preserve">51-60 years </v>
      </c>
      <c r="J43">
        <f t="shared" si="0"/>
        <v>0</v>
      </c>
      <c r="K43">
        <f t="shared" si="1"/>
        <v>0</v>
      </c>
    </row>
    <row r="44" spans="2:11" x14ac:dyDescent="0.35">
      <c r="B44" s="4">
        <v>54</v>
      </c>
      <c r="C44" s="4">
        <v>2016</v>
      </c>
      <c r="D44" s="3">
        <v>91870</v>
      </c>
      <c r="E44" s="3">
        <v>640</v>
      </c>
      <c r="F44" s="3">
        <v>37475200</v>
      </c>
      <c r="G44" s="3">
        <v>228150</v>
      </c>
      <c r="H44" s="2" t="str">
        <f>VLOOKUP(B44,'Other Info'!$B$3:$D$121,2,0)</f>
        <v xml:space="preserve">51-60 years </v>
      </c>
      <c r="J44">
        <f t="shared" si="0"/>
        <v>0</v>
      </c>
      <c r="K44">
        <f t="shared" si="1"/>
        <v>0</v>
      </c>
    </row>
    <row r="45" spans="2:11" x14ac:dyDescent="0.35">
      <c r="B45" s="4">
        <v>55</v>
      </c>
      <c r="C45" s="4">
        <v>2016</v>
      </c>
      <c r="D45" s="3">
        <v>87800</v>
      </c>
      <c r="E45" s="3">
        <v>747</v>
      </c>
      <c r="F45" s="3">
        <v>36973900</v>
      </c>
      <c r="G45" s="3">
        <v>231460</v>
      </c>
      <c r="H45" s="2" t="str">
        <f>VLOOKUP(B45,'Other Info'!$B$3:$D$121,2,0)</f>
        <v xml:space="preserve">51-60 years </v>
      </c>
      <c r="J45">
        <f t="shared" si="0"/>
        <v>0</v>
      </c>
      <c r="K45">
        <f t="shared" si="1"/>
        <v>0</v>
      </c>
    </row>
    <row r="46" spans="2:11" x14ac:dyDescent="0.35">
      <c r="B46" s="4">
        <v>56</v>
      </c>
      <c r="C46" s="4">
        <v>2016</v>
      </c>
      <c r="D46" s="3">
        <v>80700</v>
      </c>
      <c r="E46" s="3">
        <v>754</v>
      </c>
      <c r="F46" s="3">
        <v>36555200</v>
      </c>
      <c r="G46" s="3">
        <v>240310</v>
      </c>
      <c r="H46" s="2" t="str">
        <f>VLOOKUP(B46,'Other Info'!$B$3:$D$121,2,0)</f>
        <v xml:space="preserve">51-60 years </v>
      </c>
      <c r="J46">
        <f t="shared" si="0"/>
        <v>0</v>
      </c>
      <c r="K46">
        <f t="shared" si="1"/>
        <v>0</v>
      </c>
    </row>
    <row r="47" spans="2:11" x14ac:dyDescent="0.35">
      <c r="B47" s="4">
        <v>57</v>
      </c>
      <c r="C47" s="4">
        <v>2016</v>
      </c>
      <c r="D47" s="3">
        <v>75930</v>
      </c>
      <c r="E47" s="3">
        <v>817</v>
      </c>
      <c r="F47" s="3">
        <v>35016900</v>
      </c>
      <c r="G47" s="3">
        <v>271470</v>
      </c>
      <c r="H47" s="2" t="str">
        <f>VLOOKUP(B47,'Other Info'!$B$3:$D$121,2,0)</f>
        <v xml:space="preserve">51-60 years </v>
      </c>
      <c r="J47">
        <f t="shared" si="0"/>
        <v>0</v>
      </c>
      <c r="K47">
        <f t="shared" si="1"/>
        <v>0</v>
      </c>
    </row>
    <row r="48" spans="2:11" x14ac:dyDescent="0.35">
      <c r="B48" s="4">
        <v>58</v>
      </c>
      <c r="C48" s="4">
        <v>2016</v>
      </c>
      <c r="D48" s="3">
        <v>67730</v>
      </c>
      <c r="E48" s="3">
        <v>798</v>
      </c>
      <c r="F48" s="3">
        <v>31807200</v>
      </c>
      <c r="G48" s="3">
        <v>287960</v>
      </c>
      <c r="H48" s="2" t="str">
        <f>VLOOKUP(B48,'Other Info'!$B$3:$D$121,2,0)</f>
        <v xml:space="preserve">51-60 years </v>
      </c>
      <c r="J48">
        <f t="shared" si="0"/>
        <v>0</v>
      </c>
      <c r="K48">
        <f t="shared" si="1"/>
        <v>0</v>
      </c>
    </row>
    <row r="49" spans="2:11" x14ac:dyDescent="0.35">
      <c r="B49" s="4">
        <v>59</v>
      </c>
      <c r="C49" s="4">
        <v>2016</v>
      </c>
      <c r="D49" s="3">
        <v>61750</v>
      </c>
      <c r="E49" s="3">
        <v>802</v>
      </c>
      <c r="F49" s="3">
        <v>28675300</v>
      </c>
      <c r="G49" s="3">
        <v>321500</v>
      </c>
      <c r="H49" s="2" t="str">
        <f>VLOOKUP(B49,'Other Info'!$B$3:$D$121,2,0)</f>
        <v xml:space="preserve">51-60 years </v>
      </c>
      <c r="J49">
        <f t="shared" si="0"/>
        <v>0</v>
      </c>
      <c r="K49">
        <f t="shared" si="1"/>
        <v>0</v>
      </c>
    </row>
    <row r="50" spans="2:11" x14ac:dyDescent="0.35">
      <c r="B50" s="4">
        <v>60</v>
      </c>
      <c r="C50" s="4">
        <v>2016</v>
      </c>
      <c r="D50" s="3">
        <v>52850</v>
      </c>
      <c r="E50" s="3">
        <v>750</v>
      </c>
      <c r="F50" s="3">
        <v>25657000</v>
      </c>
      <c r="G50" s="3">
        <v>265530</v>
      </c>
      <c r="H50" s="2" t="str">
        <f>VLOOKUP(B50,'Other Info'!$B$3:$D$121,2,0)</f>
        <v xml:space="preserve">51-60 years </v>
      </c>
      <c r="J50">
        <f t="shared" si="0"/>
        <v>0</v>
      </c>
      <c r="K50">
        <f t="shared" si="1"/>
        <v>0</v>
      </c>
    </row>
    <row r="51" spans="2:11" x14ac:dyDescent="0.35">
      <c r="B51" s="4">
        <v>61</v>
      </c>
      <c r="C51" s="4">
        <v>2016</v>
      </c>
      <c r="D51" s="3">
        <v>43930</v>
      </c>
      <c r="E51" s="3">
        <v>711</v>
      </c>
      <c r="F51" s="3">
        <v>22611900</v>
      </c>
      <c r="G51" s="3">
        <v>269610</v>
      </c>
      <c r="H51" s="2" t="str">
        <f>VLOOKUP(B51,'Other Info'!$B$3:$D$121,2,0)</f>
        <v xml:space="preserve">61-70 years </v>
      </c>
      <c r="J51">
        <f t="shared" si="0"/>
        <v>0</v>
      </c>
      <c r="K51">
        <f t="shared" si="1"/>
        <v>0</v>
      </c>
    </row>
    <row r="52" spans="2:11" x14ac:dyDescent="0.35">
      <c r="B52" s="4">
        <v>62</v>
      </c>
      <c r="C52" s="4">
        <v>2016</v>
      </c>
      <c r="D52" s="3">
        <v>36930</v>
      </c>
      <c r="E52" s="3">
        <v>616</v>
      </c>
      <c r="F52" s="3">
        <v>18423600</v>
      </c>
      <c r="G52" s="3">
        <v>265480</v>
      </c>
      <c r="H52" s="2" t="str">
        <f>VLOOKUP(B52,'Other Info'!$B$3:$D$121,2,0)</f>
        <v xml:space="preserve">61-70 years </v>
      </c>
      <c r="J52">
        <f t="shared" si="0"/>
        <v>0</v>
      </c>
      <c r="K52">
        <f t="shared" si="1"/>
        <v>0</v>
      </c>
    </row>
    <row r="53" spans="2:11" x14ac:dyDescent="0.35">
      <c r="B53" s="4">
        <v>63</v>
      </c>
      <c r="C53" s="4">
        <v>2016</v>
      </c>
      <c r="D53" s="3">
        <v>28900</v>
      </c>
      <c r="E53" s="3">
        <v>572</v>
      </c>
      <c r="F53" s="3">
        <v>15551900</v>
      </c>
      <c r="G53" s="3">
        <v>250360</v>
      </c>
      <c r="H53" s="2" t="str">
        <f>VLOOKUP(B53,'Other Info'!$B$3:$D$121,2,0)</f>
        <v xml:space="preserve">61-70 years </v>
      </c>
      <c r="J53">
        <f t="shared" si="0"/>
        <v>0</v>
      </c>
      <c r="K53">
        <f t="shared" si="1"/>
        <v>0</v>
      </c>
    </row>
    <row r="54" spans="2:11" x14ac:dyDescent="0.35">
      <c r="B54" s="4">
        <v>64</v>
      </c>
      <c r="C54" s="4">
        <v>2016</v>
      </c>
      <c r="D54" s="3">
        <v>21840</v>
      </c>
      <c r="E54" s="3">
        <v>515</v>
      </c>
      <c r="F54" s="3">
        <v>12019900</v>
      </c>
      <c r="G54" s="3">
        <v>202240</v>
      </c>
      <c r="H54" s="2" t="str">
        <f>VLOOKUP(B54,'Other Info'!$B$3:$D$121,2,0)</f>
        <v xml:space="preserve">61-70 years </v>
      </c>
      <c r="J54">
        <f t="shared" si="0"/>
        <v>0</v>
      </c>
      <c r="K54">
        <f t="shared" si="1"/>
        <v>0</v>
      </c>
    </row>
    <row r="55" spans="2:11" x14ac:dyDescent="0.35">
      <c r="B55" s="4">
        <v>65</v>
      </c>
      <c r="C55" s="4">
        <v>2016</v>
      </c>
      <c r="D55" s="3">
        <v>14860</v>
      </c>
      <c r="E55" s="3">
        <v>387</v>
      </c>
      <c r="F55" s="3">
        <v>9328800</v>
      </c>
      <c r="G55" s="3">
        <v>166510</v>
      </c>
      <c r="H55" s="2" t="str">
        <f>VLOOKUP(B55,'Other Info'!$B$3:$D$121,2,0)</f>
        <v xml:space="preserve">61-70 years </v>
      </c>
      <c r="J55">
        <f t="shared" si="0"/>
        <v>0</v>
      </c>
      <c r="K55">
        <f t="shared" si="1"/>
        <v>0</v>
      </c>
    </row>
    <row r="56" spans="2:11" x14ac:dyDescent="0.35">
      <c r="B56" s="4">
        <v>66</v>
      </c>
      <c r="C56" s="4">
        <v>2016</v>
      </c>
      <c r="D56" s="3">
        <v>10590</v>
      </c>
      <c r="E56" s="3">
        <v>259</v>
      </c>
      <c r="F56" s="3">
        <v>6478200</v>
      </c>
      <c r="G56" s="3">
        <v>151810</v>
      </c>
      <c r="H56" s="2" t="str">
        <f>VLOOKUP(B56,'Other Info'!$B$3:$D$121,2,0)</f>
        <v xml:space="preserve">61-70 years </v>
      </c>
      <c r="J56">
        <f t="shared" si="0"/>
        <v>0</v>
      </c>
      <c r="K56">
        <f t="shared" si="1"/>
        <v>0</v>
      </c>
    </row>
    <row r="57" spans="2:11" x14ac:dyDescent="0.35">
      <c r="B57" s="4">
        <v>67</v>
      </c>
      <c r="C57" s="4">
        <v>2016</v>
      </c>
      <c r="D57" s="3">
        <v>7380</v>
      </c>
      <c r="E57" s="3">
        <v>209</v>
      </c>
      <c r="F57" s="3">
        <v>4126400</v>
      </c>
      <c r="G57" s="3">
        <v>115890</v>
      </c>
      <c r="H57" s="2" t="str">
        <f>VLOOKUP(B57,'Other Info'!$B$3:$D$121,2,0)</f>
        <v xml:space="preserve">61-70 years </v>
      </c>
      <c r="J57">
        <f t="shared" si="0"/>
        <v>0</v>
      </c>
      <c r="K57">
        <f t="shared" si="1"/>
        <v>0</v>
      </c>
    </row>
    <row r="58" spans="2:11" x14ac:dyDescent="0.35">
      <c r="B58" s="4">
        <v>68</v>
      </c>
      <c r="C58" s="4">
        <v>2016</v>
      </c>
      <c r="D58" s="3">
        <v>4260</v>
      </c>
      <c r="E58" s="3">
        <v>128</v>
      </c>
      <c r="F58" s="3">
        <v>2861000</v>
      </c>
      <c r="G58" s="3">
        <v>77150</v>
      </c>
      <c r="H58" s="2" t="str">
        <f>VLOOKUP(B58,'Other Info'!$B$3:$D$121,2,0)</f>
        <v xml:space="preserve">61-70 years </v>
      </c>
      <c r="J58">
        <f t="shared" si="0"/>
        <v>0</v>
      </c>
      <c r="K58">
        <f t="shared" si="1"/>
        <v>0</v>
      </c>
    </row>
    <row r="59" spans="2:11" x14ac:dyDescent="0.35">
      <c r="B59" s="4">
        <v>69</v>
      </c>
      <c r="C59" s="4">
        <v>2016</v>
      </c>
      <c r="D59" s="3">
        <v>2340</v>
      </c>
      <c r="E59" s="3">
        <v>71</v>
      </c>
      <c r="F59" s="3">
        <v>1676800</v>
      </c>
      <c r="G59" s="3">
        <v>38990</v>
      </c>
      <c r="H59" s="2" t="str">
        <f>VLOOKUP(B59,'Other Info'!$B$3:$D$121,2,0)</f>
        <v xml:space="preserve">61-70 years </v>
      </c>
      <c r="J59">
        <f t="shared" si="0"/>
        <v>0</v>
      </c>
      <c r="K59">
        <f t="shared" si="1"/>
        <v>0</v>
      </c>
    </row>
    <row r="60" spans="2:11" x14ac:dyDescent="0.35">
      <c r="B60" s="4">
        <v>70</v>
      </c>
      <c r="C60" s="4">
        <v>2016</v>
      </c>
      <c r="D60" s="3">
        <v>1590</v>
      </c>
      <c r="E60" s="3">
        <v>49</v>
      </c>
      <c r="F60" s="3">
        <v>1008500</v>
      </c>
      <c r="G60" s="3">
        <v>24470</v>
      </c>
      <c r="H60" s="2" t="str">
        <f>VLOOKUP(B60,'Other Info'!$B$3:$D$121,2,0)</f>
        <v xml:space="preserve">61-70 years </v>
      </c>
      <c r="J60">
        <f t="shared" si="0"/>
        <v>0</v>
      </c>
      <c r="K60">
        <f t="shared" si="1"/>
        <v>0</v>
      </c>
    </row>
    <row r="61" spans="2:11" x14ac:dyDescent="0.35">
      <c r="B61" s="4">
        <v>71</v>
      </c>
      <c r="C61" s="4">
        <v>2016</v>
      </c>
      <c r="D61" s="3">
        <v>910</v>
      </c>
      <c r="E61" s="3">
        <v>33</v>
      </c>
      <c r="F61" s="3">
        <v>382500</v>
      </c>
      <c r="G61" s="3">
        <v>10690</v>
      </c>
      <c r="H61" s="2" t="str">
        <f>VLOOKUP(B61,'Other Info'!$B$3:$D$121,2,0)</f>
        <v xml:space="preserve">71-80 years </v>
      </c>
      <c r="I61" s="1"/>
      <c r="J61">
        <f t="shared" si="0"/>
        <v>0</v>
      </c>
      <c r="K61">
        <f t="shared" si="1"/>
        <v>0</v>
      </c>
    </row>
    <row r="62" spans="2:11" x14ac:dyDescent="0.35">
      <c r="B62" s="4">
        <v>72</v>
      </c>
      <c r="C62" s="4">
        <v>2016</v>
      </c>
      <c r="D62" s="3">
        <v>710</v>
      </c>
      <c r="E62" s="3">
        <v>26</v>
      </c>
      <c r="F62" s="3">
        <v>240000</v>
      </c>
      <c r="G62" s="3">
        <v>5970</v>
      </c>
      <c r="H62" s="2" t="str">
        <f>VLOOKUP(B62,'Other Info'!$B$3:$D$121,2,0)</f>
        <v xml:space="preserve">71-80 years </v>
      </c>
      <c r="I62" s="1"/>
      <c r="J62">
        <f t="shared" si="0"/>
        <v>0</v>
      </c>
      <c r="K62">
        <f t="shared" si="1"/>
        <v>0</v>
      </c>
    </row>
    <row r="63" spans="2:11" x14ac:dyDescent="0.35">
      <c r="B63" s="4">
        <v>73</v>
      </c>
      <c r="C63" s="4">
        <v>2016</v>
      </c>
      <c r="D63" s="3">
        <v>280</v>
      </c>
      <c r="E63" s="3">
        <v>12</v>
      </c>
      <c r="F63" s="3">
        <v>89600</v>
      </c>
      <c r="G63" s="3">
        <v>2240</v>
      </c>
      <c r="H63" s="2" t="str">
        <f>VLOOKUP(B63,'Other Info'!$B$3:$D$121,2,0)</f>
        <v xml:space="preserve">71-80 years </v>
      </c>
      <c r="I63" s="1"/>
      <c r="J63">
        <f t="shared" si="0"/>
        <v>0</v>
      </c>
      <c r="K63">
        <f t="shared" si="1"/>
        <v>0</v>
      </c>
    </row>
    <row r="64" spans="2:11" x14ac:dyDescent="0.35">
      <c r="B64" s="4">
        <v>74</v>
      </c>
      <c r="C64" s="4">
        <v>2016</v>
      </c>
      <c r="D64" s="3">
        <v>110</v>
      </c>
      <c r="E64" s="3">
        <v>6</v>
      </c>
      <c r="F64" s="3">
        <v>162600</v>
      </c>
      <c r="G64" s="3">
        <v>5250</v>
      </c>
      <c r="H64" s="2" t="str">
        <f>VLOOKUP(B64,'Other Info'!$B$3:$D$121,2,0)</f>
        <v xml:space="preserve">71-80 years </v>
      </c>
      <c r="I64" s="1"/>
      <c r="J64">
        <f t="shared" si="0"/>
        <v>0</v>
      </c>
      <c r="K64">
        <f t="shared" si="1"/>
        <v>0</v>
      </c>
    </row>
    <row r="65" spans="2:11" x14ac:dyDescent="0.35">
      <c r="B65" s="4">
        <v>75</v>
      </c>
      <c r="C65" s="4">
        <v>2016</v>
      </c>
      <c r="D65" s="3">
        <v>60</v>
      </c>
      <c r="E65" s="3">
        <v>4</v>
      </c>
      <c r="F65" s="3">
        <v>21300</v>
      </c>
      <c r="G65" s="3">
        <v>1120</v>
      </c>
      <c r="H65" s="2" t="str">
        <f>VLOOKUP(B65,'Other Info'!$B$3:$D$121,2,0)</f>
        <v xml:space="preserve">71-80 years </v>
      </c>
      <c r="I65" s="1"/>
      <c r="J65">
        <f t="shared" si="0"/>
        <v>0</v>
      </c>
      <c r="K65">
        <f t="shared" si="1"/>
        <v>0</v>
      </c>
    </row>
    <row r="66" spans="2:11" x14ac:dyDescent="0.35">
      <c r="B66" s="4">
        <v>76</v>
      </c>
      <c r="C66" s="4">
        <v>2016</v>
      </c>
      <c r="D66" s="3">
        <v>10</v>
      </c>
      <c r="E66" s="3">
        <v>1</v>
      </c>
      <c r="F66" s="3">
        <v>9500</v>
      </c>
      <c r="G66" s="3">
        <v>950</v>
      </c>
      <c r="H66" s="2" t="str">
        <f>VLOOKUP(B66,'Other Info'!$B$3:$D$121,2,0)</f>
        <v xml:space="preserve">71-80 years </v>
      </c>
      <c r="I66" s="1"/>
      <c r="J66">
        <f t="shared" si="0"/>
        <v>0</v>
      </c>
      <c r="K66">
        <f t="shared" si="1"/>
        <v>0</v>
      </c>
    </row>
    <row r="67" spans="2:11" x14ac:dyDescent="0.35">
      <c r="B67" s="4">
        <v>21</v>
      </c>
      <c r="C67" s="4">
        <v>2017</v>
      </c>
      <c r="D67" s="3">
        <v>20</v>
      </c>
      <c r="E67" s="3">
        <v>0</v>
      </c>
      <c r="F67" s="3">
        <v>100</v>
      </c>
      <c r="G67" s="3">
        <v>0</v>
      </c>
      <c r="H67" s="2" t="str">
        <f>VLOOKUP(B67,'Other Info'!$B$3:$D$121,2,0)</f>
        <v xml:space="preserve">21-30 years </v>
      </c>
      <c r="J67">
        <f t="shared" si="0"/>
        <v>0</v>
      </c>
      <c r="K67">
        <f t="shared" si="1"/>
        <v>0</v>
      </c>
    </row>
    <row r="68" spans="2:11" x14ac:dyDescent="0.35">
      <c r="B68" s="4">
        <v>22</v>
      </c>
      <c r="C68" s="4">
        <v>2017</v>
      </c>
      <c r="D68" s="3">
        <v>10</v>
      </c>
      <c r="E68" s="3">
        <v>0</v>
      </c>
      <c r="F68" s="3">
        <v>200</v>
      </c>
      <c r="G68" s="3">
        <v>0</v>
      </c>
      <c r="H68" s="2" t="str">
        <f>VLOOKUP(B68,'Other Info'!$B$3:$D$121,2,0)</f>
        <v xml:space="preserve">21-30 years </v>
      </c>
      <c r="J68">
        <f t="shared" ref="J68:J131" si="2">IF(E68&gt;D68,1, 0)</f>
        <v>0</v>
      </c>
      <c r="K68">
        <f t="shared" ref="K68:K131" si="3">IF(G68&gt;F68,1, 0)</f>
        <v>0</v>
      </c>
    </row>
    <row r="69" spans="2:11" x14ac:dyDescent="0.35">
      <c r="B69" s="4">
        <v>23</v>
      </c>
      <c r="C69" s="4">
        <v>2017</v>
      </c>
      <c r="D69" s="3">
        <v>50</v>
      </c>
      <c r="E69" s="3">
        <v>0</v>
      </c>
      <c r="F69" s="3">
        <v>400</v>
      </c>
      <c r="G69" s="3">
        <v>0</v>
      </c>
      <c r="H69" s="2" t="str">
        <f>VLOOKUP(B69,'Other Info'!$B$3:$D$121,2,0)</f>
        <v xml:space="preserve">21-30 years </v>
      </c>
      <c r="J69">
        <f t="shared" si="2"/>
        <v>0</v>
      </c>
      <c r="K69">
        <f t="shared" si="3"/>
        <v>0</v>
      </c>
    </row>
    <row r="70" spans="2:11" x14ac:dyDescent="0.35">
      <c r="B70" s="4">
        <v>24</v>
      </c>
      <c r="C70" s="4">
        <v>2017</v>
      </c>
      <c r="D70" s="3">
        <v>100</v>
      </c>
      <c r="E70" s="3">
        <v>0</v>
      </c>
      <c r="F70" s="3">
        <v>100</v>
      </c>
      <c r="G70" s="3">
        <v>0</v>
      </c>
      <c r="H70" s="2" t="str">
        <f>VLOOKUP(B70,'Other Info'!$B$3:$D$121,2,0)</f>
        <v xml:space="preserve">21-30 years </v>
      </c>
      <c r="J70">
        <f t="shared" si="2"/>
        <v>0</v>
      </c>
      <c r="K70">
        <f t="shared" si="3"/>
        <v>0</v>
      </c>
    </row>
    <row r="71" spans="2:11" x14ac:dyDescent="0.35">
      <c r="B71" s="4">
        <v>25</v>
      </c>
      <c r="C71" s="4">
        <v>2017</v>
      </c>
      <c r="D71" s="3">
        <v>160</v>
      </c>
      <c r="E71" s="3">
        <v>0</v>
      </c>
      <c r="F71" s="3">
        <v>3400</v>
      </c>
      <c r="G71" s="3">
        <v>0</v>
      </c>
      <c r="H71" s="2" t="str">
        <f>VLOOKUP(B71,'Other Info'!$B$3:$D$121,2,0)</f>
        <v xml:space="preserve">21-30 years </v>
      </c>
      <c r="J71">
        <f t="shared" si="2"/>
        <v>0</v>
      </c>
      <c r="K71">
        <f t="shared" si="3"/>
        <v>0</v>
      </c>
    </row>
    <row r="72" spans="2:11" x14ac:dyDescent="0.35">
      <c r="B72" s="4">
        <v>26</v>
      </c>
      <c r="C72" s="4">
        <v>2017</v>
      </c>
      <c r="D72" s="3">
        <v>170</v>
      </c>
      <c r="E72" s="3">
        <v>0</v>
      </c>
      <c r="F72" s="3">
        <v>4100</v>
      </c>
      <c r="G72" s="3">
        <v>0</v>
      </c>
      <c r="H72" s="2" t="str">
        <f>VLOOKUP(B72,'Other Info'!$B$3:$D$121,2,0)</f>
        <v xml:space="preserve">21-30 years </v>
      </c>
      <c r="J72">
        <f t="shared" si="2"/>
        <v>0</v>
      </c>
      <c r="K72">
        <f t="shared" si="3"/>
        <v>0</v>
      </c>
    </row>
    <row r="73" spans="2:11" x14ac:dyDescent="0.35">
      <c r="B73" s="4">
        <v>27</v>
      </c>
      <c r="C73" s="4">
        <v>2017</v>
      </c>
      <c r="D73" s="3">
        <v>210</v>
      </c>
      <c r="E73" s="3">
        <v>0</v>
      </c>
      <c r="F73" s="3">
        <v>2400</v>
      </c>
      <c r="G73" s="3">
        <v>0</v>
      </c>
      <c r="H73" s="2" t="str">
        <f>VLOOKUP(B73,'Other Info'!$B$3:$D$121,2,0)</f>
        <v xml:space="preserve">21-30 years </v>
      </c>
      <c r="J73">
        <f t="shared" si="2"/>
        <v>0</v>
      </c>
      <c r="K73">
        <f t="shared" si="3"/>
        <v>0</v>
      </c>
    </row>
    <row r="74" spans="2:11" x14ac:dyDescent="0.35">
      <c r="B74" s="4">
        <v>28</v>
      </c>
      <c r="C74" s="4">
        <v>2017</v>
      </c>
      <c r="D74" s="3">
        <v>230</v>
      </c>
      <c r="E74" s="3">
        <v>0</v>
      </c>
      <c r="F74" s="3">
        <v>3600</v>
      </c>
      <c r="G74" s="3">
        <v>0</v>
      </c>
      <c r="H74" s="2" t="str">
        <f>VLOOKUP(B74,'Other Info'!$B$3:$D$121,2,0)</f>
        <v xml:space="preserve">21-30 years </v>
      </c>
      <c r="J74">
        <f t="shared" si="2"/>
        <v>0</v>
      </c>
      <c r="K74">
        <f t="shared" si="3"/>
        <v>0</v>
      </c>
    </row>
    <row r="75" spans="2:11" x14ac:dyDescent="0.35">
      <c r="B75" s="4">
        <v>21</v>
      </c>
      <c r="C75" s="4">
        <v>2017</v>
      </c>
      <c r="D75" s="3">
        <v>2570</v>
      </c>
      <c r="E75" s="3">
        <v>0</v>
      </c>
      <c r="F75" s="3">
        <v>90500</v>
      </c>
      <c r="G75" s="3">
        <v>0</v>
      </c>
      <c r="H75" s="2" t="str">
        <f>VLOOKUP(B75,'Other Info'!$B$3:$D$121,2,0)</f>
        <v xml:space="preserve">21-30 years </v>
      </c>
      <c r="J75">
        <f t="shared" si="2"/>
        <v>0</v>
      </c>
      <c r="K75">
        <f t="shared" si="3"/>
        <v>0</v>
      </c>
    </row>
    <row r="76" spans="2:11" x14ac:dyDescent="0.35">
      <c r="B76" s="4">
        <v>22</v>
      </c>
      <c r="C76" s="4">
        <v>2017</v>
      </c>
      <c r="D76" s="3">
        <v>2340</v>
      </c>
      <c r="E76" s="3">
        <v>4</v>
      </c>
      <c r="F76" s="3">
        <v>166200</v>
      </c>
      <c r="G76" s="3">
        <v>10</v>
      </c>
      <c r="H76" s="2" t="str">
        <f>VLOOKUP(B76,'Other Info'!$B$3:$D$121,2,0)</f>
        <v xml:space="preserve">21-30 years </v>
      </c>
      <c r="J76">
        <f t="shared" si="2"/>
        <v>0</v>
      </c>
      <c r="K76">
        <f t="shared" si="3"/>
        <v>0</v>
      </c>
    </row>
    <row r="77" spans="2:11" x14ac:dyDescent="0.35">
      <c r="B77" s="4">
        <v>23</v>
      </c>
      <c r="C77" s="4">
        <v>2017</v>
      </c>
      <c r="D77" s="3">
        <v>3250</v>
      </c>
      <c r="E77" s="3">
        <v>1</v>
      </c>
      <c r="F77" s="3">
        <v>173500</v>
      </c>
      <c r="G77" s="3">
        <v>40</v>
      </c>
      <c r="H77" s="2" t="str">
        <f>VLOOKUP(B77,'Other Info'!$B$3:$D$121,2,0)</f>
        <v xml:space="preserve">21-30 years </v>
      </c>
      <c r="J77">
        <f t="shared" si="2"/>
        <v>0</v>
      </c>
      <c r="K77">
        <f t="shared" si="3"/>
        <v>0</v>
      </c>
    </row>
    <row r="78" spans="2:11" x14ac:dyDescent="0.35">
      <c r="B78" s="4">
        <v>24</v>
      </c>
      <c r="C78" s="4">
        <v>2017</v>
      </c>
      <c r="D78" s="3">
        <v>4180</v>
      </c>
      <c r="E78" s="3">
        <v>6</v>
      </c>
      <c r="F78" s="3">
        <v>205900</v>
      </c>
      <c r="G78" s="3">
        <v>280</v>
      </c>
      <c r="H78" s="2" t="str">
        <f>VLOOKUP(B78,'Other Info'!$B$3:$D$121,2,0)</f>
        <v xml:space="preserve">21-30 years </v>
      </c>
      <c r="J78">
        <f t="shared" si="2"/>
        <v>0</v>
      </c>
      <c r="K78">
        <f t="shared" si="3"/>
        <v>0</v>
      </c>
    </row>
    <row r="79" spans="2:11" x14ac:dyDescent="0.35">
      <c r="B79" s="4">
        <v>25</v>
      </c>
      <c r="C79" s="4">
        <v>2017</v>
      </c>
      <c r="D79" s="3">
        <v>5100</v>
      </c>
      <c r="E79" s="3">
        <v>2</v>
      </c>
      <c r="F79" s="3">
        <v>314000</v>
      </c>
      <c r="G79" s="3">
        <v>70</v>
      </c>
      <c r="H79" s="2" t="str">
        <f>VLOOKUP(B79,'Other Info'!$B$3:$D$121,2,0)</f>
        <v xml:space="preserve">21-30 years </v>
      </c>
      <c r="J79">
        <f t="shared" si="2"/>
        <v>0</v>
      </c>
      <c r="K79">
        <f t="shared" si="3"/>
        <v>0</v>
      </c>
    </row>
    <row r="80" spans="2:11" x14ac:dyDescent="0.35">
      <c r="B80" s="4">
        <v>26</v>
      </c>
      <c r="C80" s="4">
        <v>2017</v>
      </c>
      <c r="D80" s="3">
        <v>5680</v>
      </c>
      <c r="E80" s="3">
        <v>5</v>
      </c>
      <c r="F80" s="3">
        <v>448000</v>
      </c>
      <c r="G80" s="3">
        <v>970</v>
      </c>
      <c r="H80" s="2" t="str">
        <f>VLOOKUP(B80,'Other Info'!$B$3:$D$121,2,0)</f>
        <v xml:space="preserve">21-30 years </v>
      </c>
      <c r="J80">
        <f t="shared" si="2"/>
        <v>0</v>
      </c>
      <c r="K80">
        <f t="shared" si="3"/>
        <v>0</v>
      </c>
    </row>
    <row r="81" spans="2:11" x14ac:dyDescent="0.35">
      <c r="B81" s="4">
        <v>27</v>
      </c>
      <c r="C81" s="4">
        <v>2017</v>
      </c>
      <c r="D81" s="3">
        <v>7230</v>
      </c>
      <c r="E81" s="3">
        <v>4</v>
      </c>
      <c r="F81" s="3">
        <v>471400</v>
      </c>
      <c r="G81" s="3">
        <v>30</v>
      </c>
      <c r="H81" s="2" t="str">
        <f>VLOOKUP(B81,'Other Info'!$B$3:$D$121,2,0)</f>
        <v xml:space="preserve">21-30 years </v>
      </c>
      <c r="J81">
        <f t="shared" si="2"/>
        <v>0</v>
      </c>
      <c r="K81">
        <f t="shared" si="3"/>
        <v>0</v>
      </c>
    </row>
    <row r="82" spans="2:11" x14ac:dyDescent="0.35">
      <c r="B82" s="4">
        <v>28</v>
      </c>
      <c r="C82" s="4">
        <v>2017</v>
      </c>
      <c r="D82" s="3">
        <v>9740</v>
      </c>
      <c r="E82" s="3">
        <v>8</v>
      </c>
      <c r="F82" s="3">
        <v>702700</v>
      </c>
      <c r="G82" s="3">
        <v>1270</v>
      </c>
      <c r="H82" s="2" t="str">
        <f>VLOOKUP(B82,'Other Info'!$B$3:$D$121,2,0)</f>
        <v xml:space="preserve">21-30 years </v>
      </c>
      <c r="J82">
        <f t="shared" si="2"/>
        <v>0</v>
      </c>
      <c r="K82">
        <f t="shared" si="3"/>
        <v>0</v>
      </c>
    </row>
    <row r="83" spans="2:11" x14ac:dyDescent="0.35">
      <c r="B83" s="4">
        <v>29</v>
      </c>
      <c r="C83" s="4">
        <v>2017</v>
      </c>
      <c r="D83" s="3">
        <v>12830</v>
      </c>
      <c r="E83" s="3">
        <v>8</v>
      </c>
      <c r="F83" s="3">
        <v>973600</v>
      </c>
      <c r="G83" s="3">
        <v>570</v>
      </c>
      <c r="H83" s="2" t="str">
        <f>VLOOKUP(B83,'Other Info'!$B$3:$D$121,2,0)</f>
        <v xml:space="preserve">21-30 years </v>
      </c>
      <c r="J83">
        <f t="shared" si="2"/>
        <v>0</v>
      </c>
      <c r="K83">
        <f t="shared" si="3"/>
        <v>0</v>
      </c>
    </row>
    <row r="84" spans="2:11" x14ac:dyDescent="0.35">
      <c r="B84" s="4">
        <v>30</v>
      </c>
      <c r="C84" s="4">
        <v>2017</v>
      </c>
      <c r="D84" s="3">
        <v>15470</v>
      </c>
      <c r="E84" s="3">
        <v>16</v>
      </c>
      <c r="F84" s="3">
        <v>1607100</v>
      </c>
      <c r="G84" s="3">
        <v>650</v>
      </c>
      <c r="H84" s="2" t="str">
        <f>VLOOKUP(B84,'Other Info'!$B$3:$D$121,2,0)</f>
        <v xml:space="preserve">21-30 years </v>
      </c>
      <c r="J84">
        <f t="shared" si="2"/>
        <v>0</v>
      </c>
      <c r="K84">
        <f t="shared" si="3"/>
        <v>0</v>
      </c>
    </row>
    <row r="85" spans="2:11" x14ac:dyDescent="0.35">
      <c r="B85" s="4">
        <v>31</v>
      </c>
      <c r="C85" s="4">
        <v>2017</v>
      </c>
      <c r="D85" s="3">
        <v>23350</v>
      </c>
      <c r="E85" s="3">
        <v>27</v>
      </c>
      <c r="F85" s="3">
        <v>2392000</v>
      </c>
      <c r="G85" s="3">
        <v>900</v>
      </c>
      <c r="H85" s="2" t="str">
        <f>VLOOKUP(B85,'Other Info'!$B$3:$D$121,2,0)</f>
        <v xml:space="preserve">31-40 years </v>
      </c>
      <c r="J85">
        <f t="shared" si="2"/>
        <v>0</v>
      </c>
      <c r="K85">
        <f t="shared" si="3"/>
        <v>0</v>
      </c>
    </row>
    <row r="86" spans="2:11" x14ac:dyDescent="0.35">
      <c r="B86" s="4">
        <v>32</v>
      </c>
      <c r="C86" s="4">
        <v>2017</v>
      </c>
      <c r="D86" s="3">
        <v>28650</v>
      </c>
      <c r="E86" s="3">
        <v>15</v>
      </c>
      <c r="F86" s="3">
        <v>3480700</v>
      </c>
      <c r="G86" s="3">
        <v>3060</v>
      </c>
      <c r="H86" s="2" t="str">
        <f>VLOOKUP(B86,'Other Info'!$B$3:$D$121,2,0)</f>
        <v xml:space="preserve">31-40 years </v>
      </c>
      <c r="J86">
        <f t="shared" si="2"/>
        <v>0</v>
      </c>
      <c r="K86">
        <f t="shared" si="3"/>
        <v>0</v>
      </c>
    </row>
    <row r="87" spans="2:11" x14ac:dyDescent="0.35">
      <c r="B87" s="4">
        <v>33</v>
      </c>
      <c r="C87" s="4">
        <v>2017</v>
      </c>
      <c r="D87" s="3">
        <v>38600</v>
      </c>
      <c r="E87" s="3">
        <v>21</v>
      </c>
      <c r="F87" s="3">
        <v>5837600</v>
      </c>
      <c r="G87" s="3">
        <v>4000</v>
      </c>
      <c r="H87" s="2" t="str">
        <f>VLOOKUP(B87,'Other Info'!$B$3:$D$121,2,0)</f>
        <v xml:space="preserve">31-40 years </v>
      </c>
      <c r="J87">
        <f t="shared" si="2"/>
        <v>0</v>
      </c>
      <c r="K87">
        <f t="shared" si="3"/>
        <v>0</v>
      </c>
    </row>
    <row r="88" spans="2:11" x14ac:dyDescent="0.35">
      <c r="B88" s="4">
        <v>34</v>
      </c>
      <c r="C88" s="4">
        <v>2017</v>
      </c>
      <c r="D88" s="3">
        <v>50850</v>
      </c>
      <c r="E88" s="3">
        <v>50</v>
      </c>
      <c r="F88" s="3">
        <v>7958700</v>
      </c>
      <c r="G88" s="3">
        <v>3660</v>
      </c>
      <c r="H88" s="2" t="str">
        <f>VLOOKUP(B88,'Other Info'!$B$3:$D$121,2,0)</f>
        <v xml:space="preserve">31-40 years </v>
      </c>
      <c r="J88">
        <f t="shared" si="2"/>
        <v>0</v>
      </c>
      <c r="K88">
        <f t="shared" si="3"/>
        <v>0</v>
      </c>
    </row>
    <row r="89" spans="2:11" x14ac:dyDescent="0.35">
      <c r="B89" s="4">
        <v>35</v>
      </c>
      <c r="C89" s="4">
        <v>2017</v>
      </c>
      <c r="D89" s="3">
        <v>59430</v>
      </c>
      <c r="E89" s="3">
        <v>53</v>
      </c>
      <c r="F89" s="3">
        <v>11892700</v>
      </c>
      <c r="G89" s="3">
        <v>3440</v>
      </c>
      <c r="H89" s="2" t="str">
        <f>VLOOKUP(B89,'Other Info'!$B$3:$D$121,2,0)</f>
        <v xml:space="preserve">31-40 years </v>
      </c>
      <c r="J89">
        <f t="shared" si="2"/>
        <v>0</v>
      </c>
      <c r="K89">
        <f t="shared" si="3"/>
        <v>0</v>
      </c>
    </row>
    <row r="90" spans="2:11" x14ac:dyDescent="0.35">
      <c r="B90" s="4">
        <v>36</v>
      </c>
      <c r="C90" s="4">
        <v>2017</v>
      </c>
      <c r="D90" s="3">
        <v>67530</v>
      </c>
      <c r="E90" s="3">
        <v>68</v>
      </c>
      <c r="F90" s="3">
        <v>16846700</v>
      </c>
      <c r="G90" s="3">
        <v>13910</v>
      </c>
      <c r="H90" s="2" t="str">
        <f>VLOOKUP(B90,'Other Info'!$B$3:$D$121,2,0)</f>
        <v xml:space="preserve">31-40 years </v>
      </c>
      <c r="J90">
        <f t="shared" si="2"/>
        <v>0</v>
      </c>
      <c r="K90">
        <f t="shared" si="3"/>
        <v>0</v>
      </c>
    </row>
    <row r="91" spans="2:11" x14ac:dyDescent="0.35">
      <c r="B91" s="4">
        <v>37</v>
      </c>
      <c r="C91" s="4">
        <v>2017</v>
      </c>
      <c r="D91" s="3">
        <v>74720</v>
      </c>
      <c r="E91" s="3">
        <v>74</v>
      </c>
      <c r="F91" s="3">
        <v>20570300</v>
      </c>
      <c r="G91" s="3">
        <v>16430</v>
      </c>
      <c r="H91" s="2" t="str">
        <f>VLOOKUP(B91,'Other Info'!$B$3:$D$121,2,0)</f>
        <v xml:space="preserve">31-40 years </v>
      </c>
      <c r="J91">
        <f t="shared" si="2"/>
        <v>0</v>
      </c>
      <c r="K91">
        <f t="shared" si="3"/>
        <v>0</v>
      </c>
    </row>
    <row r="92" spans="2:11" x14ac:dyDescent="0.35">
      <c r="B92" s="4">
        <v>38</v>
      </c>
      <c r="C92" s="4">
        <v>2017</v>
      </c>
      <c r="D92" s="3">
        <v>86080</v>
      </c>
      <c r="E92" s="3">
        <v>102</v>
      </c>
      <c r="F92" s="3">
        <v>23751600</v>
      </c>
      <c r="G92" s="3">
        <v>13080</v>
      </c>
      <c r="H92" s="2" t="str">
        <f>VLOOKUP(B92,'Other Info'!$B$3:$D$121,2,0)</f>
        <v xml:space="preserve">31-40 years </v>
      </c>
      <c r="J92">
        <f t="shared" si="2"/>
        <v>0</v>
      </c>
      <c r="K92">
        <f t="shared" si="3"/>
        <v>0</v>
      </c>
    </row>
    <row r="93" spans="2:11" x14ac:dyDescent="0.35">
      <c r="B93" s="4">
        <v>39</v>
      </c>
      <c r="C93" s="4">
        <v>2017</v>
      </c>
      <c r="D93" s="3">
        <v>85080</v>
      </c>
      <c r="E93" s="3">
        <v>102</v>
      </c>
      <c r="F93" s="3">
        <v>27189200</v>
      </c>
      <c r="G93" s="3">
        <v>18630</v>
      </c>
      <c r="H93" s="2" t="str">
        <f>VLOOKUP(B93,'Other Info'!$B$3:$D$121,2,0)</f>
        <v xml:space="preserve">31-40 years </v>
      </c>
      <c r="J93">
        <f t="shared" si="2"/>
        <v>0</v>
      </c>
      <c r="K93">
        <f t="shared" si="3"/>
        <v>0</v>
      </c>
    </row>
    <row r="94" spans="2:11" x14ac:dyDescent="0.35">
      <c r="B94" s="4">
        <v>40</v>
      </c>
      <c r="C94" s="4">
        <v>2017</v>
      </c>
      <c r="D94" s="3">
        <v>75630</v>
      </c>
      <c r="E94" s="3">
        <v>98</v>
      </c>
      <c r="F94" s="3">
        <v>32191500</v>
      </c>
      <c r="G94" s="3">
        <v>32220</v>
      </c>
      <c r="H94" s="2" t="str">
        <f>VLOOKUP(B94,'Other Info'!$B$3:$D$121,2,0)</f>
        <v xml:space="preserve">31-40 years </v>
      </c>
      <c r="J94">
        <f t="shared" si="2"/>
        <v>0</v>
      </c>
      <c r="K94">
        <f t="shared" si="3"/>
        <v>0</v>
      </c>
    </row>
    <row r="95" spans="2:11" x14ac:dyDescent="0.35">
      <c r="B95" s="4">
        <v>41</v>
      </c>
      <c r="C95" s="4">
        <v>2017</v>
      </c>
      <c r="D95" s="3">
        <v>80030</v>
      </c>
      <c r="E95" s="3">
        <v>118</v>
      </c>
      <c r="F95" s="3">
        <v>33198200</v>
      </c>
      <c r="G95" s="3">
        <v>30880</v>
      </c>
      <c r="H95" s="2" t="str">
        <f>VLOOKUP(B95,'Other Info'!$B$3:$D$121,2,0)</f>
        <v xml:space="preserve">41-50 years </v>
      </c>
      <c r="J95">
        <f t="shared" si="2"/>
        <v>0</v>
      </c>
      <c r="K95">
        <f t="shared" si="3"/>
        <v>0</v>
      </c>
    </row>
    <row r="96" spans="2:11" x14ac:dyDescent="0.35">
      <c r="B96" s="4">
        <v>42</v>
      </c>
      <c r="C96" s="4">
        <v>2017</v>
      </c>
      <c r="D96" s="3">
        <v>91890</v>
      </c>
      <c r="E96" s="3">
        <v>160</v>
      </c>
      <c r="F96" s="3">
        <v>30223800</v>
      </c>
      <c r="G96" s="3">
        <v>37750</v>
      </c>
      <c r="H96" s="2" t="str">
        <f>VLOOKUP(B96,'Other Info'!$B$3:$D$121,2,0)</f>
        <v xml:space="preserve">41-50 years </v>
      </c>
      <c r="J96">
        <f t="shared" si="2"/>
        <v>0</v>
      </c>
      <c r="K96">
        <f t="shared" si="3"/>
        <v>0</v>
      </c>
    </row>
    <row r="97" spans="2:11" x14ac:dyDescent="0.35">
      <c r="B97" s="4">
        <v>43</v>
      </c>
      <c r="C97" s="4">
        <v>2017</v>
      </c>
      <c r="D97" s="3">
        <v>92060</v>
      </c>
      <c r="E97" s="3">
        <v>190</v>
      </c>
      <c r="F97" s="3">
        <v>31792300</v>
      </c>
      <c r="G97" s="3">
        <v>37150</v>
      </c>
      <c r="H97" s="2" t="str">
        <f>VLOOKUP(B97,'Other Info'!$B$3:$D$121,2,0)</f>
        <v xml:space="preserve">41-50 years </v>
      </c>
      <c r="J97">
        <f t="shared" si="2"/>
        <v>0</v>
      </c>
      <c r="K97">
        <f t="shared" si="3"/>
        <v>0</v>
      </c>
    </row>
    <row r="98" spans="2:11" x14ac:dyDescent="0.35">
      <c r="B98" s="4">
        <v>44</v>
      </c>
      <c r="C98" s="4">
        <v>2017</v>
      </c>
      <c r="D98" s="3">
        <v>38090</v>
      </c>
      <c r="E98" s="3">
        <v>96</v>
      </c>
      <c r="F98" s="3">
        <v>37236900</v>
      </c>
      <c r="G98" s="3">
        <v>65540</v>
      </c>
      <c r="H98" s="2" t="str">
        <f>VLOOKUP(B98,'Other Info'!$B$3:$D$121,2,0)</f>
        <v xml:space="preserve">41-50 years </v>
      </c>
      <c r="J98">
        <f t="shared" si="2"/>
        <v>0</v>
      </c>
      <c r="K98">
        <f t="shared" si="3"/>
        <v>0</v>
      </c>
    </row>
    <row r="99" spans="2:11" x14ac:dyDescent="0.35">
      <c r="B99" s="4">
        <v>45</v>
      </c>
      <c r="C99" s="4">
        <v>2017</v>
      </c>
      <c r="D99" s="3">
        <v>84420</v>
      </c>
      <c r="E99" s="3">
        <v>191</v>
      </c>
      <c r="F99" s="3">
        <v>37386900</v>
      </c>
      <c r="G99" s="3">
        <v>70300</v>
      </c>
      <c r="H99" s="2" t="str">
        <f>VLOOKUP(B99,'Other Info'!$B$3:$D$121,2,0)</f>
        <v xml:space="preserve">41-50 years </v>
      </c>
      <c r="J99">
        <f t="shared" si="2"/>
        <v>0</v>
      </c>
      <c r="K99">
        <f t="shared" si="3"/>
        <v>0</v>
      </c>
    </row>
    <row r="100" spans="2:11" x14ac:dyDescent="0.35">
      <c r="B100" s="4">
        <v>46</v>
      </c>
      <c r="C100" s="4">
        <v>2017</v>
      </c>
      <c r="D100" s="3">
        <v>82830</v>
      </c>
      <c r="E100" s="3">
        <v>229</v>
      </c>
      <c r="F100" s="3">
        <v>34283700</v>
      </c>
      <c r="G100" s="3">
        <v>58890</v>
      </c>
      <c r="H100" s="2" t="str">
        <f>VLOOKUP(B100,'Other Info'!$B$3:$D$121,2,0)</f>
        <v xml:space="preserve">41-50 years </v>
      </c>
      <c r="J100">
        <f t="shared" si="2"/>
        <v>0</v>
      </c>
      <c r="K100">
        <f t="shared" si="3"/>
        <v>0</v>
      </c>
    </row>
    <row r="101" spans="2:11" x14ac:dyDescent="0.35">
      <c r="B101" s="4">
        <v>48</v>
      </c>
      <c r="C101" s="4">
        <v>2017</v>
      </c>
      <c r="D101" s="3">
        <v>87210</v>
      </c>
      <c r="E101" s="3">
        <v>285</v>
      </c>
      <c r="F101" s="3">
        <v>34965300</v>
      </c>
      <c r="G101" s="3">
        <v>73050</v>
      </c>
      <c r="H101" s="2" t="str">
        <f>VLOOKUP(B101,'Other Info'!$B$3:$D$121,2,0)</f>
        <v xml:space="preserve">41-50 years </v>
      </c>
      <c r="J101">
        <f t="shared" si="2"/>
        <v>0</v>
      </c>
      <c r="K101">
        <f t="shared" si="3"/>
        <v>0</v>
      </c>
    </row>
    <row r="102" spans="2:11" x14ac:dyDescent="0.35">
      <c r="B102" s="4">
        <v>49</v>
      </c>
      <c r="C102" s="4">
        <v>2017</v>
      </c>
      <c r="D102" s="3">
        <v>86990</v>
      </c>
      <c r="E102" s="3">
        <v>361</v>
      </c>
      <c r="F102" s="3">
        <v>35523300</v>
      </c>
      <c r="G102" s="3">
        <v>103080</v>
      </c>
      <c r="H102" s="2" t="str">
        <f>VLOOKUP(B102,'Other Info'!$B$3:$D$121,2,0)</f>
        <v xml:space="preserve">41-50 years </v>
      </c>
      <c r="J102">
        <f t="shared" si="2"/>
        <v>0</v>
      </c>
      <c r="K102">
        <f t="shared" si="3"/>
        <v>0</v>
      </c>
    </row>
    <row r="103" spans="2:11" x14ac:dyDescent="0.35">
      <c r="B103" s="4">
        <v>50</v>
      </c>
      <c r="C103" s="4">
        <v>2017</v>
      </c>
      <c r="D103" s="3">
        <v>89140</v>
      </c>
      <c r="E103" s="3">
        <v>395</v>
      </c>
      <c r="F103" s="3">
        <v>36158600</v>
      </c>
      <c r="G103" s="3">
        <v>107260</v>
      </c>
      <c r="H103" s="2" t="str">
        <f>VLOOKUP(B103,'Other Info'!$B$3:$D$121,2,0)</f>
        <v xml:space="preserve">41-50 years </v>
      </c>
      <c r="J103">
        <f t="shared" si="2"/>
        <v>0</v>
      </c>
      <c r="K103">
        <f t="shared" si="3"/>
        <v>0</v>
      </c>
    </row>
    <row r="104" spans="2:11" x14ac:dyDescent="0.35">
      <c r="B104" s="4">
        <v>51</v>
      </c>
      <c r="C104" s="4">
        <v>2017</v>
      </c>
      <c r="D104" s="3">
        <v>89240</v>
      </c>
      <c r="E104" s="3">
        <v>476</v>
      </c>
      <c r="F104" s="3">
        <v>34890200</v>
      </c>
      <c r="G104" s="3">
        <v>119760</v>
      </c>
      <c r="H104" s="2" t="str">
        <f>VLOOKUP(B104,'Other Info'!$B$3:$D$121,2,0)</f>
        <v xml:space="preserve">51-60 years </v>
      </c>
      <c r="J104">
        <f t="shared" si="2"/>
        <v>0</v>
      </c>
      <c r="K104">
        <f t="shared" si="3"/>
        <v>0</v>
      </c>
    </row>
    <row r="105" spans="2:11" x14ac:dyDescent="0.35">
      <c r="B105" s="4">
        <v>52</v>
      </c>
      <c r="C105" s="4">
        <v>2017</v>
      </c>
      <c r="D105" s="3">
        <v>85710</v>
      </c>
      <c r="E105" s="3">
        <v>542</v>
      </c>
      <c r="F105" s="3">
        <v>34851400</v>
      </c>
      <c r="G105" s="3">
        <v>136240</v>
      </c>
      <c r="H105" s="2" t="str">
        <f>VLOOKUP(B105,'Other Info'!$B$3:$D$121,2,0)</f>
        <v xml:space="preserve">51-60 years </v>
      </c>
      <c r="J105">
        <f t="shared" si="2"/>
        <v>0</v>
      </c>
      <c r="K105">
        <f t="shared" si="3"/>
        <v>0</v>
      </c>
    </row>
    <row r="106" spans="2:11" x14ac:dyDescent="0.35">
      <c r="B106" s="4">
        <v>53</v>
      </c>
      <c r="C106" s="4">
        <v>2017</v>
      </c>
      <c r="D106" s="3">
        <v>88010</v>
      </c>
      <c r="E106" s="3">
        <v>555</v>
      </c>
      <c r="F106" s="3">
        <v>36498900</v>
      </c>
      <c r="G106" s="3">
        <v>167870</v>
      </c>
      <c r="H106" s="2" t="str">
        <f>VLOOKUP(B106,'Other Info'!$B$3:$D$121,2,0)</f>
        <v xml:space="preserve">51-60 years </v>
      </c>
      <c r="J106">
        <f t="shared" si="2"/>
        <v>0</v>
      </c>
      <c r="K106">
        <f t="shared" si="3"/>
        <v>0</v>
      </c>
    </row>
    <row r="107" spans="2:11" x14ac:dyDescent="0.35">
      <c r="B107" s="4">
        <v>54</v>
      </c>
      <c r="C107" s="4">
        <v>2017</v>
      </c>
      <c r="D107" s="3">
        <v>88420</v>
      </c>
      <c r="E107" s="3">
        <v>628</v>
      </c>
      <c r="F107" s="3">
        <v>34484400</v>
      </c>
      <c r="G107" s="3">
        <v>209140</v>
      </c>
      <c r="H107" s="2" t="str">
        <f>VLOOKUP(B107,'Other Info'!$B$3:$D$121,2,0)</f>
        <v xml:space="preserve">51-60 years </v>
      </c>
      <c r="J107">
        <f t="shared" si="2"/>
        <v>0</v>
      </c>
      <c r="K107">
        <f t="shared" si="3"/>
        <v>0</v>
      </c>
    </row>
    <row r="108" spans="2:11" x14ac:dyDescent="0.35">
      <c r="B108" s="4">
        <v>55</v>
      </c>
      <c r="C108" s="4">
        <v>2017</v>
      </c>
      <c r="D108" s="3">
        <v>87100</v>
      </c>
      <c r="E108" s="3">
        <v>767</v>
      </c>
      <c r="F108" s="3">
        <v>36660600</v>
      </c>
      <c r="G108" s="3">
        <v>210420</v>
      </c>
      <c r="H108" s="2" t="str">
        <f>VLOOKUP(B108,'Other Info'!$B$3:$D$121,2,0)</f>
        <v xml:space="preserve">51-60 years </v>
      </c>
      <c r="J108">
        <f t="shared" si="2"/>
        <v>0</v>
      </c>
      <c r="K108">
        <f t="shared" si="3"/>
        <v>0</v>
      </c>
    </row>
    <row r="109" spans="2:11" x14ac:dyDescent="0.35">
      <c r="B109" s="4">
        <v>56</v>
      </c>
      <c r="C109" s="4">
        <v>2017</v>
      </c>
      <c r="D109" s="3">
        <v>81820</v>
      </c>
      <c r="E109" s="3">
        <v>734</v>
      </c>
      <c r="F109" s="3">
        <v>35936600</v>
      </c>
      <c r="G109" s="3">
        <v>222580</v>
      </c>
      <c r="H109" s="2" t="str">
        <f>VLOOKUP(B109,'Other Info'!$B$3:$D$121,2,0)</f>
        <v xml:space="preserve">51-60 years </v>
      </c>
      <c r="J109">
        <f t="shared" si="2"/>
        <v>0</v>
      </c>
      <c r="K109">
        <f t="shared" si="3"/>
        <v>0</v>
      </c>
    </row>
    <row r="110" spans="2:11" x14ac:dyDescent="0.35">
      <c r="B110" s="4">
        <v>57</v>
      </c>
      <c r="C110" s="4">
        <v>2017</v>
      </c>
      <c r="D110" s="3">
        <v>74510</v>
      </c>
      <c r="E110" s="3">
        <v>798</v>
      </c>
      <c r="F110" s="3">
        <v>35568600</v>
      </c>
      <c r="G110" s="3">
        <v>296830</v>
      </c>
      <c r="H110" s="2" t="str">
        <f>VLOOKUP(B110,'Other Info'!$B$3:$D$121,2,0)</f>
        <v xml:space="preserve">51-60 years </v>
      </c>
      <c r="J110">
        <f t="shared" si="2"/>
        <v>0</v>
      </c>
      <c r="K110">
        <f t="shared" si="3"/>
        <v>0</v>
      </c>
    </row>
    <row r="111" spans="2:11" x14ac:dyDescent="0.35">
      <c r="B111" s="4">
        <v>58</v>
      </c>
      <c r="C111" s="4">
        <v>2017</v>
      </c>
      <c r="D111" s="3">
        <v>68990</v>
      </c>
      <c r="E111" s="3">
        <v>848</v>
      </c>
      <c r="F111" s="3">
        <v>33727800</v>
      </c>
      <c r="G111" s="3">
        <v>289300</v>
      </c>
      <c r="H111" s="2" t="str">
        <f>VLOOKUP(B111,'Other Info'!$B$3:$D$121,2,0)</f>
        <v xml:space="preserve">51-60 years </v>
      </c>
      <c r="J111">
        <f t="shared" si="2"/>
        <v>0</v>
      </c>
      <c r="K111">
        <f t="shared" si="3"/>
        <v>0</v>
      </c>
    </row>
    <row r="112" spans="2:11" x14ac:dyDescent="0.35">
      <c r="B112" s="4">
        <v>59</v>
      </c>
      <c r="C112" s="4">
        <v>2017</v>
      </c>
      <c r="D112" s="3">
        <v>60790</v>
      </c>
      <c r="E112" s="3">
        <v>784</v>
      </c>
      <c r="F112" s="3">
        <v>30006900</v>
      </c>
      <c r="G112" s="3">
        <v>307520</v>
      </c>
      <c r="H112" s="2" t="str">
        <f>VLOOKUP(B112,'Other Info'!$B$3:$D$121,2,0)</f>
        <v xml:space="preserve">51-60 years </v>
      </c>
      <c r="J112">
        <f t="shared" si="2"/>
        <v>0</v>
      </c>
      <c r="K112">
        <f t="shared" si="3"/>
        <v>0</v>
      </c>
    </row>
    <row r="113" spans="2:11" x14ac:dyDescent="0.35">
      <c r="B113" s="4">
        <v>60</v>
      </c>
      <c r="C113" s="4">
        <v>2017</v>
      </c>
      <c r="D113" s="3">
        <v>54620</v>
      </c>
      <c r="E113" s="3">
        <v>809</v>
      </c>
      <c r="F113" s="3">
        <v>26524300</v>
      </c>
      <c r="G113" s="3">
        <v>325440</v>
      </c>
      <c r="H113" s="2" t="str">
        <f>VLOOKUP(B113,'Other Info'!$B$3:$D$121,2,0)</f>
        <v xml:space="preserve">51-60 years </v>
      </c>
      <c r="J113">
        <f t="shared" si="2"/>
        <v>0</v>
      </c>
      <c r="K113">
        <f t="shared" si="3"/>
        <v>0</v>
      </c>
    </row>
    <row r="114" spans="2:11" x14ac:dyDescent="0.35">
      <c r="B114" s="4">
        <v>61</v>
      </c>
      <c r="C114" s="4">
        <v>2017</v>
      </c>
      <c r="D114" s="3">
        <v>45960</v>
      </c>
      <c r="E114" s="3">
        <v>737</v>
      </c>
      <c r="F114" s="3">
        <v>23700100</v>
      </c>
      <c r="G114" s="3">
        <v>294180</v>
      </c>
      <c r="H114" s="2" t="str">
        <f>VLOOKUP(B114,'Other Info'!$B$3:$D$121,2,0)</f>
        <v xml:space="preserve">61-70 years </v>
      </c>
      <c r="J114">
        <f t="shared" si="2"/>
        <v>0</v>
      </c>
      <c r="K114">
        <f t="shared" si="3"/>
        <v>0</v>
      </c>
    </row>
    <row r="115" spans="2:11" x14ac:dyDescent="0.35">
      <c r="B115" s="4">
        <v>62</v>
      </c>
      <c r="C115" s="4">
        <v>2017</v>
      </c>
      <c r="D115" s="3">
        <v>37410</v>
      </c>
      <c r="E115" s="3">
        <v>696</v>
      </c>
      <c r="F115" s="3">
        <v>20505600</v>
      </c>
      <c r="G115" s="3">
        <v>268750</v>
      </c>
      <c r="H115" s="2" t="str">
        <f>VLOOKUP(B115,'Other Info'!$B$3:$D$121,2,0)</f>
        <v xml:space="preserve">61-70 years </v>
      </c>
      <c r="J115">
        <f t="shared" si="2"/>
        <v>0</v>
      </c>
      <c r="K115">
        <f t="shared" si="3"/>
        <v>0</v>
      </c>
    </row>
    <row r="116" spans="2:11" x14ac:dyDescent="0.35">
      <c r="B116" s="4">
        <v>63</v>
      </c>
      <c r="C116" s="4">
        <v>2017</v>
      </c>
      <c r="D116" s="3">
        <v>31100</v>
      </c>
      <c r="E116" s="3">
        <v>616</v>
      </c>
      <c r="F116" s="3">
        <v>16297200</v>
      </c>
      <c r="G116" s="3">
        <v>234210</v>
      </c>
      <c r="H116" s="2" t="str">
        <f>VLOOKUP(B116,'Other Info'!$B$3:$D$121,2,0)</f>
        <v xml:space="preserve">61-70 years </v>
      </c>
      <c r="J116">
        <f t="shared" si="2"/>
        <v>0</v>
      </c>
      <c r="K116">
        <f t="shared" si="3"/>
        <v>0</v>
      </c>
    </row>
    <row r="117" spans="2:11" x14ac:dyDescent="0.35">
      <c r="B117" s="4">
        <v>64</v>
      </c>
      <c r="C117" s="4">
        <v>2017</v>
      </c>
      <c r="D117" s="3">
        <v>23520</v>
      </c>
      <c r="E117" s="3">
        <v>524</v>
      </c>
      <c r="F117" s="3">
        <v>13467400</v>
      </c>
      <c r="G117" s="3">
        <v>250630</v>
      </c>
      <c r="H117" s="2" t="str">
        <f>VLOOKUP(B117,'Other Info'!$B$3:$D$121,2,0)</f>
        <v xml:space="preserve">61-70 years </v>
      </c>
      <c r="J117">
        <f t="shared" si="2"/>
        <v>0</v>
      </c>
      <c r="K117">
        <f t="shared" si="3"/>
        <v>0</v>
      </c>
    </row>
    <row r="118" spans="2:11" x14ac:dyDescent="0.35">
      <c r="B118" s="4">
        <v>65</v>
      </c>
      <c r="C118" s="4">
        <v>2017</v>
      </c>
      <c r="D118" s="3">
        <v>16900</v>
      </c>
      <c r="E118" s="3">
        <v>421</v>
      </c>
      <c r="F118" s="3">
        <v>10243600</v>
      </c>
      <c r="G118" s="3">
        <v>175050</v>
      </c>
      <c r="H118" s="2" t="str">
        <f>VLOOKUP(B118,'Other Info'!$B$3:$D$121,2,0)</f>
        <v xml:space="preserve">61-70 years </v>
      </c>
      <c r="J118">
        <f t="shared" si="2"/>
        <v>0</v>
      </c>
      <c r="K118">
        <f t="shared" si="3"/>
        <v>0</v>
      </c>
    </row>
    <row r="119" spans="2:11" x14ac:dyDescent="0.35">
      <c r="B119" s="4">
        <v>66</v>
      </c>
      <c r="C119" s="4">
        <v>2017</v>
      </c>
      <c r="D119" s="3">
        <v>11070</v>
      </c>
      <c r="E119" s="3">
        <v>286</v>
      </c>
      <c r="F119" s="3">
        <v>7807500</v>
      </c>
      <c r="G119" s="3">
        <v>153690</v>
      </c>
      <c r="H119" s="2" t="str">
        <f>VLOOKUP(B119,'Other Info'!$B$3:$D$121,2,0)</f>
        <v xml:space="preserve">61-70 years </v>
      </c>
      <c r="J119">
        <f t="shared" si="2"/>
        <v>0</v>
      </c>
      <c r="K119">
        <f t="shared" si="3"/>
        <v>0</v>
      </c>
    </row>
    <row r="120" spans="2:11" x14ac:dyDescent="0.35">
      <c r="B120" s="4">
        <v>67</v>
      </c>
      <c r="C120" s="4">
        <v>2017</v>
      </c>
      <c r="D120" s="3">
        <v>8050</v>
      </c>
      <c r="E120" s="3">
        <v>243</v>
      </c>
      <c r="F120" s="3">
        <v>5118100</v>
      </c>
      <c r="G120" s="3">
        <v>111030</v>
      </c>
      <c r="H120" s="2" t="str">
        <f>VLOOKUP(B120,'Other Info'!$B$3:$D$121,2,0)</f>
        <v xml:space="preserve">61-70 years </v>
      </c>
      <c r="J120">
        <f t="shared" si="2"/>
        <v>0</v>
      </c>
      <c r="K120">
        <f t="shared" si="3"/>
        <v>0</v>
      </c>
    </row>
    <row r="121" spans="2:11" x14ac:dyDescent="0.35">
      <c r="B121" s="4">
        <v>68</v>
      </c>
      <c r="C121" s="4">
        <v>2017</v>
      </c>
      <c r="D121" s="3">
        <v>5320</v>
      </c>
      <c r="E121" s="3">
        <v>145</v>
      </c>
      <c r="F121" s="3">
        <v>3050100</v>
      </c>
      <c r="G121" s="3">
        <v>75890</v>
      </c>
      <c r="H121" s="2" t="str">
        <f>VLOOKUP(B121,'Other Info'!$B$3:$D$121,2,0)</f>
        <v xml:space="preserve">61-70 years </v>
      </c>
      <c r="J121">
        <f t="shared" si="2"/>
        <v>0</v>
      </c>
      <c r="K121">
        <f t="shared" si="3"/>
        <v>0</v>
      </c>
    </row>
    <row r="122" spans="2:11" x14ac:dyDescent="0.35">
      <c r="B122" s="4">
        <v>69</v>
      </c>
      <c r="C122" s="4">
        <v>2017</v>
      </c>
      <c r="D122" s="3">
        <v>3000</v>
      </c>
      <c r="E122" s="3">
        <v>95</v>
      </c>
      <c r="F122" s="3">
        <v>2141700</v>
      </c>
      <c r="G122" s="3">
        <v>53430</v>
      </c>
      <c r="H122" s="2" t="str">
        <f>VLOOKUP(B122,'Other Info'!$B$3:$D$121,2,0)</f>
        <v xml:space="preserve">61-70 years </v>
      </c>
      <c r="J122">
        <f t="shared" si="2"/>
        <v>0</v>
      </c>
      <c r="K122">
        <f t="shared" si="3"/>
        <v>0</v>
      </c>
    </row>
    <row r="123" spans="2:11" x14ac:dyDescent="0.35">
      <c r="B123" s="4">
        <v>70</v>
      </c>
      <c r="C123" s="4">
        <v>2017</v>
      </c>
      <c r="D123" s="3">
        <v>1630</v>
      </c>
      <c r="E123" s="3">
        <v>65</v>
      </c>
      <c r="F123" s="3">
        <v>1310700</v>
      </c>
      <c r="G123" s="3">
        <v>32570</v>
      </c>
      <c r="H123" s="2" t="str">
        <f>VLOOKUP(B123,'Other Info'!$B$3:$D$121,2,0)</f>
        <v xml:space="preserve">61-70 years </v>
      </c>
      <c r="J123">
        <f t="shared" si="2"/>
        <v>0</v>
      </c>
      <c r="K123">
        <f t="shared" si="3"/>
        <v>0</v>
      </c>
    </row>
    <row r="124" spans="2:11" x14ac:dyDescent="0.35">
      <c r="B124" s="4">
        <v>71</v>
      </c>
      <c r="C124" s="4">
        <v>2017</v>
      </c>
      <c r="D124" s="3">
        <v>1130</v>
      </c>
      <c r="E124" s="3">
        <v>30</v>
      </c>
      <c r="F124" s="3">
        <v>776400</v>
      </c>
      <c r="G124" s="3">
        <v>24270</v>
      </c>
      <c r="H124" s="2" t="str">
        <f>VLOOKUP(B124,'Other Info'!$B$3:$D$121,2,0)</f>
        <v xml:space="preserve">71-80 years </v>
      </c>
      <c r="I124" s="1"/>
      <c r="J124">
        <f t="shared" si="2"/>
        <v>0</v>
      </c>
      <c r="K124">
        <f t="shared" si="3"/>
        <v>0</v>
      </c>
    </row>
    <row r="125" spans="2:11" x14ac:dyDescent="0.35">
      <c r="B125" s="4">
        <v>72</v>
      </c>
      <c r="C125" s="4">
        <v>2017</v>
      </c>
      <c r="D125" s="3">
        <v>580</v>
      </c>
      <c r="E125" s="3">
        <v>25</v>
      </c>
      <c r="F125" s="3">
        <v>280400</v>
      </c>
      <c r="G125" s="3">
        <v>14350</v>
      </c>
      <c r="H125" s="2" t="str">
        <f>VLOOKUP(B125,'Other Info'!$B$3:$D$121,2,0)</f>
        <v xml:space="preserve">71-80 years </v>
      </c>
      <c r="I125" s="1"/>
      <c r="J125">
        <f t="shared" si="2"/>
        <v>0</v>
      </c>
      <c r="K125">
        <f t="shared" si="3"/>
        <v>0</v>
      </c>
    </row>
    <row r="126" spans="2:11" x14ac:dyDescent="0.35">
      <c r="B126" s="4">
        <v>73</v>
      </c>
      <c r="C126" s="4">
        <v>2017</v>
      </c>
      <c r="D126" s="3">
        <v>450</v>
      </c>
      <c r="E126" s="3">
        <v>30</v>
      </c>
      <c r="F126" s="3">
        <v>182300</v>
      </c>
      <c r="G126" s="3">
        <v>12970</v>
      </c>
      <c r="H126" s="2" t="str">
        <f>VLOOKUP(B126,'Other Info'!$B$3:$D$121,2,0)</f>
        <v xml:space="preserve">71-80 years </v>
      </c>
      <c r="I126" s="1"/>
      <c r="J126">
        <f t="shared" si="2"/>
        <v>0</v>
      </c>
      <c r="K126">
        <f t="shared" si="3"/>
        <v>0</v>
      </c>
    </row>
    <row r="127" spans="2:11" x14ac:dyDescent="0.35">
      <c r="B127" s="4">
        <v>74</v>
      </c>
      <c r="C127" s="4">
        <v>2017</v>
      </c>
      <c r="D127" s="3">
        <v>160</v>
      </c>
      <c r="E127" s="3">
        <v>9</v>
      </c>
      <c r="F127" s="3">
        <v>67300</v>
      </c>
      <c r="G127" s="3">
        <v>2810</v>
      </c>
      <c r="H127" s="2" t="str">
        <f>VLOOKUP(B127,'Other Info'!$B$3:$D$121,2,0)</f>
        <v xml:space="preserve">71-80 years </v>
      </c>
      <c r="I127" s="1"/>
      <c r="J127">
        <f t="shared" si="2"/>
        <v>0</v>
      </c>
      <c r="K127">
        <f t="shared" si="3"/>
        <v>0</v>
      </c>
    </row>
    <row r="128" spans="2:11" x14ac:dyDescent="0.35">
      <c r="B128" s="4">
        <v>75</v>
      </c>
      <c r="C128" s="4">
        <v>2017</v>
      </c>
      <c r="D128" s="3">
        <v>50</v>
      </c>
      <c r="E128" s="3">
        <v>2</v>
      </c>
      <c r="F128" s="3">
        <v>110900</v>
      </c>
      <c r="G128" s="3">
        <v>6440</v>
      </c>
      <c r="H128" s="2" t="str">
        <f>VLOOKUP(B128,'Other Info'!$B$3:$D$121,2,0)</f>
        <v xml:space="preserve">71-80 years </v>
      </c>
      <c r="I128" s="1"/>
      <c r="J128">
        <f t="shared" si="2"/>
        <v>0</v>
      </c>
      <c r="K128">
        <f t="shared" si="3"/>
        <v>0</v>
      </c>
    </row>
    <row r="129" spans="2:11" x14ac:dyDescent="0.35">
      <c r="B129" s="4">
        <v>76</v>
      </c>
      <c r="C129" s="4">
        <v>2017</v>
      </c>
      <c r="D129" s="3">
        <v>40</v>
      </c>
      <c r="E129" s="3">
        <v>2</v>
      </c>
      <c r="F129" s="3">
        <v>10200</v>
      </c>
      <c r="G129" s="3">
        <v>510</v>
      </c>
      <c r="H129" s="2" t="str">
        <f>VLOOKUP(B129,'Other Info'!$B$3:$D$121,2,0)</f>
        <v xml:space="preserve">71-80 years </v>
      </c>
      <c r="I129" s="1"/>
      <c r="J129">
        <f t="shared" si="2"/>
        <v>0</v>
      </c>
      <c r="K129">
        <f t="shared" si="3"/>
        <v>0</v>
      </c>
    </row>
    <row r="130" spans="2:11" x14ac:dyDescent="0.35">
      <c r="B130" s="4">
        <v>21</v>
      </c>
      <c r="C130" s="4">
        <v>2018</v>
      </c>
      <c r="D130" s="3">
        <v>50</v>
      </c>
      <c r="E130" s="3">
        <v>0</v>
      </c>
      <c r="F130" s="3">
        <v>300</v>
      </c>
      <c r="G130" s="3">
        <v>0</v>
      </c>
      <c r="H130" s="2" t="str">
        <f>VLOOKUP(B130,'Other Info'!$B$3:$D$121,2,0)</f>
        <v xml:space="preserve">21-30 years </v>
      </c>
      <c r="J130">
        <f t="shared" si="2"/>
        <v>0</v>
      </c>
      <c r="K130">
        <f t="shared" si="3"/>
        <v>0</v>
      </c>
    </row>
    <row r="131" spans="2:11" x14ac:dyDescent="0.35">
      <c r="B131" s="4">
        <v>22</v>
      </c>
      <c r="C131" s="4">
        <v>2018</v>
      </c>
      <c r="D131" s="3">
        <v>30</v>
      </c>
      <c r="E131" s="3">
        <v>0</v>
      </c>
      <c r="F131" s="3">
        <v>200</v>
      </c>
      <c r="G131" s="3">
        <v>0</v>
      </c>
      <c r="H131" s="2" t="str">
        <f>VLOOKUP(B131,'Other Info'!$B$3:$D$121,2,0)</f>
        <v xml:space="preserve">21-30 years </v>
      </c>
      <c r="J131">
        <f t="shared" si="2"/>
        <v>0</v>
      </c>
      <c r="K131">
        <f t="shared" si="3"/>
        <v>0</v>
      </c>
    </row>
    <row r="132" spans="2:11" x14ac:dyDescent="0.35">
      <c r="B132" s="4">
        <v>23</v>
      </c>
      <c r="C132" s="4">
        <v>2018</v>
      </c>
      <c r="D132" s="3">
        <v>20</v>
      </c>
      <c r="E132" s="3">
        <v>0</v>
      </c>
      <c r="F132" s="3">
        <v>700</v>
      </c>
      <c r="G132" s="3">
        <v>0</v>
      </c>
      <c r="H132" s="2" t="str">
        <f>VLOOKUP(B132,'Other Info'!$B$3:$D$121,2,0)</f>
        <v xml:space="preserve">21-30 years </v>
      </c>
      <c r="J132">
        <f t="shared" ref="J132:J195" si="4">IF(E132&gt;D132,1, 0)</f>
        <v>0</v>
      </c>
      <c r="K132">
        <f t="shared" ref="K132:K195" si="5">IF(G132&gt;F132,1, 0)</f>
        <v>0</v>
      </c>
    </row>
    <row r="133" spans="2:11" x14ac:dyDescent="0.35">
      <c r="B133" s="4">
        <v>24</v>
      </c>
      <c r="C133" s="4">
        <v>2018</v>
      </c>
      <c r="D133" s="3">
        <v>50</v>
      </c>
      <c r="E133" s="3">
        <v>0</v>
      </c>
      <c r="F133" s="3">
        <v>400</v>
      </c>
      <c r="G133" s="3">
        <v>0</v>
      </c>
      <c r="H133" s="2" t="str">
        <f>VLOOKUP(B133,'Other Info'!$B$3:$D$121,2,0)</f>
        <v xml:space="preserve">21-30 years </v>
      </c>
      <c r="J133">
        <f t="shared" si="4"/>
        <v>0</v>
      </c>
      <c r="K133">
        <f t="shared" si="5"/>
        <v>0</v>
      </c>
    </row>
    <row r="134" spans="2:11" x14ac:dyDescent="0.35">
      <c r="B134" s="4">
        <v>25</v>
      </c>
      <c r="C134" s="4">
        <v>2018</v>
      </c>
      <c r="D134" s="3">
        <v>130</v>
      </c>
      <c r="E134" s="3">
        <v>0</v>
      </c>
      <c r="F134" s="3">
        <v>100</v>
      </c>
      <c r="G134" s="3">
        <v>0</v>
      </c>
      <c r="H134" s="2" t="str">
        <f>VLOOKUP(B134,'Other Info'!$B$3:$D$121,2,0)</f>
        <v xml:space="preserve">21-30 years </v>
      </c>
      <c r="J134">
        <f t="shared" si="4"/>
        <v>0</v>
      </c>
      <c r="K134">
        <f t="shared" si="5"/>
        <v>0</v>
      </c>
    </row>
    <row r="135" spans="2:11" x14ac:dyDescent="0.35">
      <c r="B135" s="4">
        <v>26</v>
      </c>
      <c r="C135" s="4">
        <v>2018</v>
      </c>
      <c r="D135" s="3">
        <v>170</v>
      </c>
      <c r="E135" s="3">
        <v>0</v>
      </c>
      <c r="F135" s="3">
        <v>3700</v>
      </c>
      <c r="G135" s="3">
        <v>0</v>
      </c>
      <c r="H135" s="2" t="str">
        <f>VLOOKUP(B135,'Other Info'!$B$3:$D$121,2,0)</f>
        <v xml:space="preserve">21-30 years </v>
      </c>
      <c r="J135">
        <f t="shared" si="4"/>
        <v>0</v>
      </c>
      <c r="K135">
        <f t="shared" si="5"/>
        <v>0</v>
      </c>
    </row>
    <row r="136" spans="2:11" x14ac:dyDescent="0.35">
      <c r="B136" s="4">
        <v>27</v>
      </c>
      <c r="C136" s="4">
        <v>2018</v>
      </c>
      <c r="D136" s="3">
        <v>130</v>
      </c>
      <c r="E136" s="3">
        <v>0</v>
      </c>
      <c r="F136" s="3">
        <v>4600</v>
      </c>
      <c r="G136" s="3">
        <v>0</v>
      </c>
      <c r="H136" s="2" t="str">
        <f>VLOOKUP(B136,'Other Info'!$B$3:$D$121,2,0)</f>
        <v xml:space="preserve">21-30 years </v>
      </c>
      <c r="J136">
        <f t="shared" si="4"/>
        <v>0</v>
      </c>
      <c r="K136">
        <f t="shared" si="5"/>
        <v>0</v>
      </c>
    </row>
    <row r="137" spans="2:11" x14ac:dyDescent="0.35">
      <c r="B137" s="4">
        <v>28</v>
      </c>
      <c r="C137" s="4">
        <v>2018</v>
      </c>
      <c r="D137" s="3">
        <v>220</v>
      </c>
      <c r="E137" s="3">
        <v>0</v>
      </c>
      <c r="F137" s="3">
        <v>3300</v>
      </c>
      <c r="G137" s="3">
        <v>0</v>
      </c>
      <c r="H137" s="2" t="str">
        <f>VLOOKUP(B137,'Other Info'!$B$3:$D$121,2,0)</f>
        <v xml:space="preserve">21-30 years </v>
      </c>
      <c r="J137">
        <f t="shared" si="4"/>
        <v>0</v>
      </c>
      <c r="K137">
        <f t="shared" si="5"/>
        <v>0</v>
      </c>
    </row>
    <row r="138" spans="2:11" x14ac:dyDescent="0.35">
      <c r="B138" s="4">
        <v>21</v>
      </c>
      <c r="C138" s="4">
        <v>2018</v>
      </c>
      <c r="D138" s="3">
        <v>2260</v>
      </c>
      <c r="E138" s="3">
        <v>1</v>
      </c>
      <c r="F138" s="3">
        <v>70200</v>
      </c>
      <c r="G138" s="3">
        <v>20</v>
      </c>
      <c r="H138" s="2" t="str">
        <f>VLOOKUP(B138,'Other Info'!$B$3:$D$121,2,0)</f>
        <v xml:space="preserve">21-30 years </v>
      </c>
      <c r="J138">
        <f t="shared" si="4"/>
        <v>0</v>
      </c>
      <c r="K138">
        <f t="shared" si="5"/>
        <v>0</v>
      </c>
    </row>
    <row r="139" spans="2:11" x14ac:dyDescent="0.35">
      <c r="B139" s="4">
        <v>22</v>
      </c>
      <c r="C139" s="4">
        <v>2018</v>
      </c>
      <c r="D139" s="3">
        <v>2680</v>
      </c>
      <c r="E139" s="3">
        <v>2</v>
      </c>
      <c r="F139" s="3">
        <v>105200</v>
      </c>
      <c r="G139" s="3">
        <v>30</v>
      </c>
      <c r="H139" s="2" t="str">
        <f>VLOOKUP(B139,'Other Info'!$B$3:$D$121,2,0)</f>
        <v xml:space="preserve">21-30 years </v>
      </c>
      <c r="J139">
        <f t="shared" si="4"/>
        <v>0</v>
      </c>
      <c r="K139">
        <f t="shared" si="5"/>
        <v>0</v>
      </c>
    </row>
    <row r="140" spans="2:11" x14ac:dyDescent="0.35">
      <c r="B140" s="4">
        <v>23</v>
      </c>
      <c r="C140" s="4">
        <v>2018</v>
      </c>
      <c r="D140" s="3">
        <v>2520</v>
      </c>
      <c r="E140" s="3">
        <v>0</v>
      </c>
      <c r="F140" s="3">
        <v>201800</v>
      </c>
      <c r="G140" s="3">
        <v>0</v>
      </c>
      <c r="H140" s="2" t="str">
        <f>VLOOKUP(B140,'Other Info'!$B$3:$D$121,2,0)</f>
        <v xml:space="preserve">21-30 years </v>
      </c>
      <c r="J140">
        <f t="shared" si="4"/>
        <v>0</v>
      </c>
      <c r="K140">
        <f t="shared" si="5"/>
        <v>0</v>
      </c>
    </row>
    <row r="141" spans="2:11" x14ac:dyDescent="0.35">
      <c r="B141" s="4">
        <v>24</v>
      </c>
      <c r="C141" s="4">
        <v>2018</v>
      </c>
      <c r="D141" s="3">
        <v>3680</v>
      </c>
      <c r="E141" s="3">
        <v>1</v>
      </c>
      <c r="F141" s="3">
        <v>187600</v>
      </c>
      <c r="G141" s="3">
        <v>60</v>
      </c>
      <c r="H141" s="2" t="str">
        <f>VLOOKUP(B141,'Other Info'!$B$3:$D$121,2,0)</f>
        <v xml:space="preserve">21-30 years </v>
      </c>
      <c r="J141">
        <f t="shared" si="4"/>
        <v>0</v>
      </c>
      <c r="K141">
        <f t="shared" si="5"/>
        <v>0</v>
      </c>
    </row>
    <row r="142" spans="2:11" x14ac:dyDescent="0.35">
      <c r="B142" s="4">
        <v>25</v>
      </c>
      <c r="C142" s="4">
        <v>2018</v>
      </c>
      <c r="D142" s="3">
        <v>4480</v>
      </c>
      <c r="E142" s="3">
        <v>4</v>
      </c>
      <c r="F142" s="3">
        <v>255200</v>
      </c>
      <c r="G142" s="3">
        <v>650</v>
      </c>
      <c r="H142" s="2" t="str">
        <f>VLOOKUP(B142,'Other Info'!$B$3:$D$121,2,0)</f>
        <v xml:space="preserve">21-30 years </v>
      </c>
      <c r="J142">
        <f t="shared" si="4"/>
        <v>0</v>
      </c>
      <c r="K142">
        <f t="shared" si="5"/>
        <v>0</v>
      </c>
    </row>
    <row r="143" spans="2:11" x14ac:dyDescent="0.35">
      <c r="B143" s="4">
        <v>26</v>
      </c>
      <c r="C143" s="4">
        <v>2018</v>
      </c>
      <c r="D143" s="3">
        <v>5610</v>
      </c>
      <c r="E143" s="3">
        <v>2</v>
      </c>
      <c r="F143" s="3">
        <v>441500</v>
      </c>
      <c r="G143" s="3">
        <v>20</v>
      </c>
      <c r="H143" s="2" t="str">
        <f>VLOOKUP(B143,'Other Info'!$B$3:$D$121,2,0)</f>
        <v xml:space="preserve">21-30 years </v>
      </c>
      <c r="J143">
        <f t="shared" si="4"/>
        <v>0</v>
      </c>
      <c r="K143">
        <f t="shared" si="5"/>
        <v>0</v>
      </c>
    </row>
    <row r="144" spans="2:11" x14ac:dyDescent="0.35">
      <c r="B144" s="4">
        <v>27</v>
      </c>
      <c r="C144" s="4">
        <v>2018</v>
      </c>
      <c r="D144" s="3">
        <v>6320</v>
      </c>
      <c r="E144" s="3">
        <v>3</v>
      </c>
      <c r="F144" s="3">
        <v>535300</v>
      </c>
      <c r="G144" s="3">
        <v>170</v>
      </c>
      <c r="H144" s="2" t="str">
        <f>VLOOKUP(B144,'Other Info'!$B$3:$D$121,2,0)</f>
        <v xml:space="preserve">21-30 years </v>
      </c>
      <c r="J144">
        <f t="shared" si="4"/>
        <v>0</v>
      </c>
      <c r="K144">
        <f t="shared" si="5"/>
        <v>0</v>
      </c>
    </row>
    <row r="145" spans="2:11" x14ac:dyDescent="0.35">
      <c r="B145" s="4">
        <v>28</v>
      </c>
      <c r="C145" s="4">
        <v>2018</v>
      </c>
      <c r="D145" s="3">
        <v>8680</v>
      </c>
      <c r="E145" s="3">
        <v>4</v>
      </c>
      <c r="F145" s="3">
        <v>616400</v>
      </c>
      <c r="G145" s="3">
        <v>160</v>
      </c>
      <c r="H145" s="2" t="str">
        <f>VLOOKUP(B145,'Other Info'!$B$3:$D$121,2,0)</f>
        <v xml:space="preserve">21-30 years </v>
      </c>
      <c r="J145">
        <f t="shared" si="4"/>
        <v>0</v>
      </c>
      <c r="K145">
        <f t="shared" si="5"/>
        <v>0</v>
      </c>
    </row>
    <row r="146" spans="2:11" x14ac:dyDescent="0.35">
      <c r="B146" s="4">
        <v>29</v>
      </c>
      <c r="C146" s="4">
        <v>2018</v>
      </c>
      <c r="D146" s="3">
        <v>12300</v>
      </c>
      <c r="E146" s="3">
        <v>10</v>
      </c>
      <c r="F146" s="3">
        <v>916300</v>
      </c>
      <c r="G146" s="3">
        <v>290</v>
      </c>
      <c r="H146" s="2" t="str">
        <f>VLOOKUP(B146,'Other Info'!$B$3:$D$121,2,0)</f>
        <v xml:space="preserve">21-30 years </v>
      </c>
      <c r="J146">
        <f t="shared" si="4"/>
        <v>0</v>
      </c>
      <c r="K146">
        <f t="shared" si="5"/>
        <v>0</v>
      </c>
    </row>
    <row r="147" spans="2:11" x14ac:dyDescent="0.35">
      <c r="B147" s="4">
        <v>30</v>
      </c>
      <c r="C147" s="4">
        <v>2018</v>
      </c>
      <c r="D147" s="3">
        <v>16400</v>
      </c>
      <c r="E147" s="3">
        <v>14</v>
      </c>
      <c r="F147" s="3">
        <v>1459800</v>
      </c>
      <c r="G147" s="3">
        <v>840</v>
      </c>
      <c r="H147" s="2" t="str">
        <f>VLOOKUP(B147,'Other Info'!$B$3:$D$121,2,0)</f>
        <v xml:space="preserve">21-30 years </v>
      </c>
      <c r="J147">
        <f t="shared" si="4"/>
        <v>0</v>
      </c>
      <c r="K147">
        <f t="shared" si="5"/>
        <v>0</v>
      </c>
    </row>
    <row r="148" spans="2:11" x14ac:dyDescent="0.35">
      <c r="B148" s="4">
        <v>31</v>
      </c>
      <c r="C148" s="4">
        <v>2018</v>
      </c>
      <c r="D148" s="3">
        <v>20920</v>
      </c>
      <c r="E148" s="3">
        <v>25</v>
      </c>
      <c r="F148" s="3">
        <v>2527400</v>
      </c>
      <c r="G148" s="3">
        <v>1990</v>
      </c>
      <c r="H148" s="2" t="str">
        <f>VLOOKUP(B148,'Other Info'!$B$3:$D$121,2,0)</f>
        <v xml:space="preserve">31-40 years </v>
      </c>
      <c r="J148">
        <f t="shared" si="4"/>
        <v>0</v>
      </c>
      <c r="K148">
        <f t="shared" si="5"/>
        <v>0</v>
      </c>
    </row>
    <row r="149" spans="2:11" x14ac:dyDescent="0.35">
      <c r="B149" s="4">
        <v>32</v>
      </c>
      <c r="C149" s="4">
        <v>2018</v>
      </c>
      <c r="D149" s="3">
        <v>28480</v>
      </c>
      <c r="E149" s="3">
        <v>23</v>
      </c>
      <c r="F149" s="3">
        <v>3847000</v>
      </c>
      <c r="G149" s="3">
        <v>1870</v>
      </c>
      <c r="H149" s="2" t="str">
        <f>VLOOKUP(B149,'Other Info'!$B$3:$D$121,2,0)</f>
        <v xml:space="preserve">31-40 years </v>
      </c>
      <c r="J149">
        <f t="shared" si="4"/>
        <v>0</v>
      </c>
      <c r="K149">
        <f t="shared" si="5"/>
        <v>0</v>
      </c>
    </row>
    <row r="150" spans="2:11" x14ac:dyDescent="0.35">
      <c r="B150" s="4">
        <v>33</v>
      </c>
      <c r="C150" s="4">
        <v>2018</v>
      </c>
      <c r="D150" s="3">
        <v>37110</v>
      </c>
      <c r="E150" s="3">
        <v>41</v>
      </c>
      <c r="F150" s="3">
        <v>5775400</v>
      </c>
      <c r="G150" s="3">
        <v>7140</v>
      </c>
      <c r="H150" s="2" t="str">
        <f>VLOOKUP(B150,'Other Info'!$B$3:$D$121,2,0)</f>
        <v xml:space="preserve">31-40 years </v>
      </c>
      <c r="J150">
        <f t="shared" si="4"/>
        <v>0</v>
      </c>
      <c r="K150">
        <f t="shared" si="5"/>
        <v>0</v>
      </c>
    </row>
    <row r="151" spans="2:11" x14ac:dyDescent="0.35">
      <c r="B151" s="4">
        <v>34</v>
      </c>
      <c r="C151" s="4">
        <v>2018</v>
      </c>
      <c r="D151" s="3">
        <v>52330</v>
      </c>
      <c r="E151" s="3">
        <v>51</v>
      </c>
      <c r="F151" s="3">
        <v>8084900</v>
      </c>
      <c r="G151" s="3">
        <v>6770</v>
      </c>
      <c r="H151" s="2" t="str">
        <f>VLOOKUP(B151,'Other Info'!$B$3:$D$121,2,0)</f>
        <v xml:space="preserve">31-40 years </v>
      </c>
      <c r="J151">
        <f t="shared" si="4"/>
        <v>0</v>
      </c>
      <c r="K151">
        <f t="shared" si="5"/>
        <v>0</v>
      </c>
    </row>
    <row r="152" spans="2:11" x14ac:dyDescent="0.35">
      <c r="B152" s="4">
        <v>35</v>
      </c>
      <c r="C152" s="4">
        <v>2018</v>
      </c>
      <c r="D152" s="3">
        <v>62800</v>
      </c>
      <c r="E152" s="3">
        <v>52</v>
      </c>
      <c r="F152" s="3">
        <v>11797500</v>
      </c>
      <c r="G152" s="3">
        <v>10150</v>
      </c>
      <c r="H152" s="2" t="str">
        <f>VLOOKUP(B152,'Other Info'!$B$3:$D$121,2,0)</f>
        <v xml:space="preserve">31-40 years </v>
      </c>
      <c r="J152">
        <f t="shared" si="4"/>
        <v>0</v>
      </c>
      <c r="K152">
        <f t="shared" si="5"/>
        <v>0</v>
      </c>
    </row>
    <row r="153" spans="2:11" x14ac:dyDescent="0.35">
      <c r="B153" s="4">
        <v>36</v>
      </c>
      <c r="C153" s="4">
        <v>2018</v>
      </c>
      <c r="D153" s="3">
        <v>68030</v>
      </c>
      <c r="E153" s="3">
        <v>82</v>
      </c>
      <c r="F153" s="3">
        <v>18184000</v>
      </c>
      <c r="G153" s="3">
        <v>18810</v>
      </c>
      <c r="H153" s="2" t="str">
        <f>VLOOKUP(B153,'Other Info'!$B$3:$D$121,2,0)</f>
        <v xml:space="preserve">31-40 years </v>
      </c>
      <c r="J153">
        <f t="shared" si="4"/>
        <v>0</v>
      </c>
      <c r="K153">
        <f t="shared" si="5"/>
        <v>0</v>
      </c>
    </row>
    <row r="154" spans="2:11" x14ac:dyDescent="0.35">
      <c r="B154" s="4">
        <v>37</v>
      </c>
      <c r="C154" s="4">
        <v>2018</v>
      </c>
      <c r="D154" s="3">
        <v>75240</v>
      </c>
      <c r="E154" s="3">
        <v>77</v>
      </c>
      <c r="F154" s="3">
        <v>22999100</v>
      </c>
      <c r="G154" s="3">
        <v>10180</v>
      </c>
      <c r="H154" s="2" t="str">
        <f>VLOOKUP(B154,'Other Info'!$B$3:$D$121,2,0)</f>
        <v xml:space="preserve">31-40 years </v>
      </c>
      <c r="J154">
        <f t="shared" si="4"/>
        <v>0</v>
      </c>
      <c r="K154">
        <f t="shared" si="5"/>
        <v>0</v>
      </c>
    </row>
    <row r="155" spans="2:11" x14ac:dyDescent="0.35">
      <c r="B155" s="4">
        <v>38</v>
      </c>
      <c r="C155" s="4">
        <v>2018</v>
      </c>
      <c r="D155" s="3">
        <v>82680</v>
      </c>
      <c r="E155" s="3">
        <v>110</v>
      </c>
      <c r="F155" s="3">
        <v>25384400</v>
      </c>
      <c r="G155" s="3">
        <v>25110</v>
      </c>
      <c r="H155" s="2" t="str">
        <f>VLOOKUP(B155,'Other Info'!$B$3:$D$121,2,0)</f>
        <v xml:space="preserve">31-40 years </v>
      </c>
      <c r="J155">
        <f t="shared" si="4"/>
        <v>0</v>
      </c>
      <c r="K155">
        <f t="shared" si="5"/>
        <v>0</v>
      </c>
    </row>
    <row r="156" spans="2:11" x14ac:dyDescent="0.35">
      <c r="B156" s="4">
        <v>39</v>
      </c>
      <c r="C156" s="4">
        <v>2018</v>
      </c>
      <c r="D156" s="3">
        <v>95810</v>
      </c>
      <c r="E156" s="3">
        <v>104</v>
      </c>
      <c r="F156" s="3">
        <v>28793700</v>
      </c>
      <c r="G156" s="3">
        <v>24180</v>
      </c>
      <c r="H156" s="2" t="str">
        <f>VLOOKUP(B156,'Other Info'!$B$3:$D$121,2,0)</f>
        <v xml:space="preserve">31-40 years </v>
      </c>
      <c r="J156">
        <f t="shared" si="4"/>
        <v>0</v>
      </c>
      <c r="K156">
        <f t="shared" si="5"/>
        <v>0</v>
      </c>
    </row>
    <row r="157" spans="2:11" x14ac:dyDescent="0.35">
      <c r="B157" s="4">
        <v>40</v>
      </c>
      <c r="C157" s="4">
        <v>2018</v>
      </c>
      <c r="D157" s="3">
        <v>90500</v>
      </c>
      <c r="E157" s="3">
        <v>122</v>
      </c>
      <c r="F157" s="3">
        <v>32668200</v>
      </c>
      <c r="G157" s="3">
        <v>34150</v>
      </c>
      <c r="H157" s="2" t="str">
        <f>VLOOKUP(B157,'Other Info'!$B$3:$D$121,2,0)</f>
        <v xml:space="preserve">31-40 years </v>
      </c>
      <c r="J157">
        <f t="shared" si="4"/>
        <v>0</v>
      </c>
      <c r="K157">
        <f t="shared" si="5"/>
        <v>0</v>
      </c>
    </row>
    <row r="158" spans="2:11" x14ac:dyDescent="0.35">
      <c r="B158" s="4">
        <v>41</v>
      </c>
      <c r="C158" s="4">
        <v>2018</v>
      </c>
      <c r="D158" s="3">
        <v>78530</v>
      </c>
      <c r="E158" s="3">
        <v>128</v>
      </c>
      <c r="F158" s="3">
        <v>38914500</v>
      </c>
      <c r="G158" s="3">
        <v>37240</v>
      </c>
      <c r="H158" s="2" t="str">
        <f>VLOOKUP(B158,'Other Info'!$B$3:$D$121,2,0)</f>
        <v xml:space="preserve">41-50 years </v>
      </c>
      <c r="J158">
        <f t="shared" si="4"/>
        <v>0</v>
      </c>
      <c r="K158">
        <f t="shared" si="5"/>
        <v>0</v>
      </c>
    </row>
    <row r="159" spans="2:11" x14ac:dyDescent="0.35">
      <c r="B159" s="4">
        <v>42</v>
      </c>
      <c r="C159" s="4">
        <v>2018</v>
      </c>
      <c r="D159" s="3">
        <v>82370</v>
      </c>
      <c r="E159" s="3">
        <v>138</v>
      </c>
      <c r="F159" s="3">
        <v>37174500</v>
      </c>
      <c r="G159" s="3">
        <v>37650</v>
      </c>
      <c r="H159" s="2" t="str">
        <f>VLOOKUP(B159,'Other Info'!$B$3:$D$121,2,0)</f>
        <v xml:space="preserve">41-50 years </v>
      </c>
      <c r="J159">
        <f t="shared" si="4"/>
        <v>0</v>
      </c>
      <c r="K159">
        <f t="shared" si="5"/>
        <v>0</v>
      </c>
    </row>
    <row r="160" spans="2:11" x14ac:dyDescent="0.35">
      <c r="B160" s="4">
        <v>43</v>
      </c>
      <c r="C160" s="4">
        <v>2018</v>
      </c>
      <c r="D160" s="3">
        <v>93690</v>
      </c>
      <c r="E160" s="3">
        <v>191</v>
      </c>
      <c r="F160" s="3">
        <v>32878700</v>
      </c>
      <c r="G160" s="3">
        <v>42460</v>
      </c>
      <c r="H160" s="2" t="str">
        <f>VLOOKUP(B160,'Other Info'!$B$3:$D$121,2,0)</f>
        <v xml:space="preserve">41-50 years </v>
      </c>
      <c r="J160">
        <f t="shared" si="4"/>
        <v>0</v>
      </c>
      <c r="K160">
        <f t="shared" si="5"/>
        <v>0</v>
      </c>
    </row>
    <row r="161" spans="2:11" x14ac:dyDescent="0.35">
      <c r="B161" s="4">
        <v>44</v>
      </c>
      <c r="C161" s="4">
        <v>2018</v>
      </c>
      <c r="D161" s="3">
        <v>93490</v>
      </c>
      <c r="E161" s="3">
        <v>188</v>
      </c>
      <c r="F161" s="3">
        <v>34168200</v>
      </c>
      <c r="G161" s="3">
        <v>42850</v>
      </c>
      <c r="H161" s="2" t="str">
        <f>VLOOKUP(B161,'Other Info'!$B$3:$D$121,2,0)</f>
        <v xml:space="preserve">41-50 years </v>
      </c>
      <c r="J161">
        <f t="shared" si="4"/>
        <v>0</v>
      </c>
      <c r="K161">
        <f t="shared" si="5"/>
        <v>0</v>
      </c>
    </row>
    <row r="162" spans="2:11" x14ac:dyDescent="0.35">
      <c r="B162" s="4">
        <v>45</v>
      </c>
      <c r="C162" s="4">
        <v>2018</v>
      </c>
      <c r="D162" s="3">
        <v>86480</v>
      </c>
      <c r="E162" s="3">
        <v>238</v>
      </c>
      <c r="F162" s="3">
        <v>39600600</v>
      </c>
      <c r="G162" s="3">
        <v>77190</v>
      </c>
      <c r="H162" s="2" t="str">
        <f>VLOOKUP(B162,'Other Info'!$B$3:$D$121,2,0)</f>
        <v xml:space="preserve">41-50 years </v>
      </c>
      <c r="J162">
        <f t="shared" si="4"/>
        <v>0</v>
      </c>
      <c r="K162">
        <f t="shared" si="5"/>
        <v>0</v>
      </c>
    </row>
    <row r="163" spans="2:11" x14ac:dyDescent="0.35">
      <c r="B163" s="4">
        <v>46</v>
      </c>
      <c r="C163" s="4">
        <v>2018</v>
      </c>
      <c r="D163" s="3">
        <v>84980</v>
      </c>
      <c r="E163" s="3">
        <v>252</v>
      </c>
      <c r="F163" s="3">
        <v>39684400</v>
      </c>
      <c r="G163" s="3">
        <v>61870</v>
      </c>
      <c r="H163" s="2" t="str">
        <f>VLOOKUP(B163,'Other Info'!$B$3:$D$121,2,0)</f>
        <v xml:space="preserve">41-50 years </v>
      </c>
      <c r="J163">
        <f t="shared" si="4"/>
        <v>0</v>
      </c>
      <c r="K163">
        <f t="shared" si="5"/>
        <v>0</v>
      </c>
    </row>
    <row r="164" spans="2:11" x14ac:dyDescent="0.35">
      <c r="B164" s="4">
        <v>48</v>
      </c>
      <c r="C164" s="4">
        <v>2018</v>
      </c>
      <c r="D164" s="3">
        <v>86630</v>
      </c>
      <c r="E164" s="3">
        <v>304</v>
      </c>
      <c r="F164" s="3">
        <v>36685400</v>
      </c>
      <c r="G164" s="3">
        <v>96560</v>
      </c>
      <c r="H164" s="2" t="str">
        <f>VLOOKUP(B164,'Other Info'!$B$3:$D$121,2,0)</f>
        <v xml:space="preserve">41-50 years </v>
      </c>
      <c r="J164">
        <f t="shared" si="4"/>
        <v>0</v>
      </c>
      <c r="K164">
        <f t="shared" si="5"/>
        <v>0</v>
      </c>
    </row>
    <row r="165" spans="2:11" x14ac:dyDescent="0.35">
      <c r="B165" s="4">
        <v>49</v>
      </c>
      <c r="C165" s="4">
        <v>2018</v>
      </c>
      <c r="D165" s="3">
        <v>85960</v>
      </c>
      <c r="E165" s="3">
        <v>364</v>
      </c>
      <c r="F165" s="3">
        <v>36079000</v>
      </c>
      <c r="G165" s="3">
        <v>101410</v>
      </c>
      <c r="H165" s="2" t="str">
        <f>VLOOKUP(B165,'Other Info'!$B$3:$D$121,2,0)</f>
        <v xml:space="preserve">41-50 years </v>
      </c>
      <c r="J165">
        <f t="shared" si="4"/>
        <v>0</v>
      </c>
      <c r="K165">
        <f t="shared" si="5"/>
        <v>0</v>
      </c>
    </row>
    <row r="166" spans="2:11" x14ac:dyDescent="0.35">
      <c r="B166" s="4">
        <v>50</v>
      </c>
      <c r="C166" s="4">
        <v>2018</v>
      </c>
      <c r="D166" s="3">
        <v>85100</v>
      </c>
      <c r="E166" s="3">
        <v>391</v>
      </c>
      <c r="F166" s="3">
        <v>36225400</v>
      </c>
      <c r="G166" s="3">
        <v>105340</v>
      </c>
      <c r="H166" s="2" t="str">
        <f>VLOOKUP(B166,'Other Info'!$B$3:$D$121,2,0)</f>
        <v xml:space="preserve">41-50 years </v>
      </c>
      <c r="J166">
        <f t="shared" si="4"/>
        <v>0</v>
      </c>
      <c r="K166">
        <f t="shared" si="5"/>
        <v>0</v>
      </c>
    </row>
    <row r="167" spans="2:11" x14ac:dyDescent="0.35">
      <c r="B167" s="4">
        <v>51</v>
      </c>
      <c r="C167" s="4">
        <v>2018</v>
      </c>
      <c r="D167" s="3">
        <v>48700</v>
      </c>
      <c r="E167" s="3">
        <v>236</v>
      </c>
      <c r="F167" s="3">
        <v>36442500</v>
      </c>
      <c r="G167" s="3">
        <v>118120</v>
      </c>
      <c r="H167" s="2" t="str">
        <f>VLOOKUP(B167,'Other Info'!$B$3:$D$121,2,0)</f>
        <v xml:space="preserve">51-60 years </v>
      </c>
      <c r="J167">
        <f t="shared" si="4"/>
        <v>0</v>
      </c>
      <c r="K167">
        <f t="shared" si="5"/>
        <v>0</v>
      </c>
    </row>
    <row r="168" spans="2:11" x14ac:dyDescent="0.35">
      <c r="B168" s="4">
        <v>52</v>
      </c>
      <c r="C168" s="4">
        <v>2018</v>
      </c>
      <c r="D168" s="3">
        <v>86390</v>
      </c>
      <c r="E168" s="3">
        <v>491</v>
      </c>
      <c r="F168" s="3">
        <v>34968400</v>
      </c>
      <c r="G168" s="3">
        <v>148380</v>
      </c>
      <c r="H168" s="2" t="str">
        <f>VLOOKUP(B168,'Other Info'!$B$3:$D$121,2,0)</f>
        <v xml:space="preserve">51-60 years </v>
      </c>
      <c r="J168">
        <f t="shared" si="4"/>
        <v>0</v>
      </c>
      <c r="K168">
        <f t="shared" si="5"/>
        <v>0</v>
      </c>
    </row>
    <row r="169" spans="2:11" x14ac:dyDescent="0.35">
      <c r="B169" s="4">
        <v>53</v>
      </c>
      <c r="C169" s="4">
        <v>2018</v>
      </c>
      <c r="D169" s="3">
        <v>81970</v>
      </c>
      <c r="E169" s="3">
        <v>575</v>
      </c>
      <c r="F169" s="3">
        <v>34914500</v>
      </c>
      <c r="G169" s="3">
        <v>162640</v>
      </c>
      <c r="H169" s="2" t="str">
        <f>VLOOKUP(B169,'Other Info'!$B$3:$D$121,2,0)</f>
        <v xml:space="preserve">51-60 years </v>
      </c>
      <c r="J169">
        <f t="shared" si="4"/>
        <v>0</v>
      </c>
      <c r="K169">
        <f t="shared" si="5"/>
        <v>0</v>
      </c>
    </row>
    <row r="170" spans="2:11" x14ac:dyDescent="0.35">
      <c r="B170" s="4">
        <v>54</v>
      </c>
      <c r="C170" s="4">
        <v>2018</v>
      </c>
      <c r="D170" s="3">
        <v>84120</v>
      </c>
      <c r="E170" s="3">
        <v>596</v>
      </c>
      <c r="F170" s="3">
        <v>36605300</v>
      </c>
      <c r="G170" s="3">
        <v>182800</v>
      </c>
      <c r="H170" s="2" t="str">
        <f>VLOOKUP(B170,'Other Info'!$B$3:$D$121,2,0)</f>
        <v xml:space="preserve">51-60 years </v>
      </c>
      <c r="J170">
        <f t="shared" si="4"/>
        <v>0</v>
      </c>
      <c r="K170">
        <f t="shared" si="5"/>
        <v>0</v>
      </c>
    </row>
    <row r="171" spans="2:11" x14ac:dyDescent="0.35">
      <c r="B171" s="4">
        <v>55</v>
      </c>
      <c r="C171" s="4">
        <v>2018</v>
      </c>
      <c r="D171" s="3">
        <v>83670</v>
      </c>
      <c r="E171" s="3">
        <v>728</v>
      </c>
      <c r="F171" s="3">
        <v>33653800</v>
      </c>
      <c r="G171" s="3">
        <v>216610</v>
      </c>
      <c r="H171" s="2" t="str">
        <f>VLOOKUP(B171,'Other Info'!$B$3:$D$121,2,0)</f>
        <v xml:space="preserve">51-60 years </v>
      </c>
      <c r="J171">
        <f t="shared" si="4"/>
        <v>0</v>
      </c>
      <c r="K171">
        <f t="shared" si="5"/>
        <v>0</v>
      </c>
    </row>
    <row r="172" spans="2:11" x14ac:dyDescent="0.35">
      <c r="B172" s="4">
        <v>56</v>
      </c>
      <c r="C172" s="4">
        <v>2018</v>
      </c>
      <c r="D172" s="3">
        <v>80830</v>
      </c>
      <c r="E172" s="3">
        <v>735</v>
      </c>
      <c r="F172" s="3">
        <v>36062300</v>
      </c>
      <c r="G172" s="3">
        <v>244030</v>
      </c>
      <c r="H172" s="2" t="str">
        <f>VLOOKUP(B172,'Other Info'!$B$3:$D$121,2,0)</f>
        <v xml:space="preserve">51-60 years </v>
      </c>
      <c r="J172">
        <f t="shared" si="4"/>
        <v>0</v>
      </c>
      <c r="K172">
        <f t="shared" si="5"/>
        <v>0</v>
      </c>
    </row>
    <row r="173" spans="2:11" x14ac:dyDescent="0.35">
      <c r="B173" s="4">
        <v>57</v>
      </c>
      <c r="C173" s="4">
        <v>2018</v>
      </c>
      <c r="D173" s="3">
        <v>75770</v>
      </c>
      <c r="E173" s="3">
        <v>832</v>
      </c>
      <c r="F173" s="3">
        <v>34939900</v>
      </c>
      <c r="G173" s="3">
        <v>287220</v>
      </c>
      <c r="H173" s="2" t="str">
        <f>VLOOKUP(B173,'Other Info'!$B$3:$D$121,2,0)</f>
        <v xml:space="preserve">51-60 years </v>
      </c>
      <c r="J173">
        <f t="shared" si="4"/>
        <v>0</v>
      </c>
      <c r="K173">
        <f t="shared" si="5"/>
        <v>0</v>
      </c>
    </row>
    <row r="174" spans="2:11" x14ac:dyDescent="0.35">
      <c r="B174" s="4">
        <v>58</v>
      </c>
      <c r="C174" s="4">
        <v>2018</v>
      </c>
      <c r="D174" s="3">
        <v>67820</v>
      </c>
      <c r="E174" s="3">
        <v>804</v>
      </c>
      <c r="F174" s="3">
        <v>33690200</v>
      </c>
      <c r="G174" s="3">
        <v>256620</v>
      </c>
      <c r="H174" s="2" t="str">
        <f>VLOOKUP(B174,'Other Info'!$B$3:$D$121,2,0)</f>
        <v xml:space="preserve">51-60 years </v>
      </c>
      <c r="J174">
        <f t="shared" si="4"/>
        <v>0</v>
      </c>
      <c r="K174">
        <f t="shared" si="5"/>
        <v>0</v>
      </c>
    </row>
    <row r="175" spans="2:11" x14ac:dyDescent="0.35">
      <c r="B175" s="4">
        <v>59</v>
      </c>
      <c r="C175" s="4">
        <v>2018</v>
      </c>
      <c r="D175" s="3">
        <v>61660</v>
      </c>
      <c r="E175" s="3">
        <v>826</v>
      </c>
      <c r="F175" s="3">
        <v>31926500</v>
      </c>
      <c r="G175" s="3">
        <v>354460</v>
      </c>
      <c r="H175" s="2" t="str">
        <f>VLOOKUP(B175,'Other Info'!$B$3:$D$121,2,0)</f>
        <v xml:space="preserve">51-60 years </v>
      </c>
      <c r="J175">
        <f t="shared" si="4"/>
        <v>0</v>
      </c>
      <c r="K175">
        <f t="shared" si="5"/>
        <v>0</v>
      </c>
    </row>
    <row r="176" spans="2:11" x14ac:dyDescent="0.35">
      <c r="B176" s="4">
        <v>60</v>
      </c>
      <c r="C176" s="4">
        <v>2018</v>
      </c>
      <c r="D176" s="3">
        <v>53760</v>
      </c>
      <c r="E176" s="3">
        <v>801</v>
      </c>
      <c r="F176" s="3">
        <v>28081200</v>
      </c>
      <c r="G176" s="3">
        <v>320370</v>
      </c>
      <c r="H176" s="2" t="str">
        <f>VLOOKUP(B176,'Other Info'!$B$3:$D$121,2,0)</f>
        <v xml:space="preserve">51-60 years </v>
      </c>
      <c r="J176">
        <f t="shared" si="4"/>
        <v>0</v>
      </c>
      <c r="K176">
        <f t="shared" si="5"/>
        <v>0</v>
      </c>
    </row>
    <row r="177" spans="2:11" x14ac:dyDescent="0.35">
      <c r="B177" s="4">
        <v>61</v>
      </c>
      <c r="C177" s="4">
        <v>2018</v>
      </c>
      <c r="D177" s="3">
        <v>47270</v>
      </c>
      <c r="E177" s="3">
        <v>798</v>
      </c>
      <c r="F177" s="3">
        <v>24101800</v>
      </c>
      <c r="G177" s="3">
        <v>329660</v>
      </c>
      <c r="H177" s="2" t="str">
        <f>VLOOKUP(B177,'Other Info'!$B$3:$D$121,2,0)</f>
        <v xml:space="preserve">61-70 years </v>
      </c>
      <c r="J177">
        <f t="shared" si="4"/>
        <v>0</v>
      </c>
      <c r="K177">
        <f t="shared" si="5"/>
        <v>0</v>
      </c>
    </row>
    <row r="178" spans="2:11" x14ac:dyDescent="0.35">
      <c r="B178" s="4">
        <v>62</v>
      </c>
      <c r="C178" s="4">
        <v>2018</v>
      </c>
      <c r="D178" s="3">
        <v>39020</v>
      </c>
      <c r="E178" s="3">
        <v>739</v>
      </c>
      <c r="F178" s="3">
        <v>21351800</v>
      </c>
      <c r="G178" s="3">
        <v>283630</v>
      </c>
      <c r="H178" s="2" t="str">
        <f>VLOOKUP(B178,'Other Info'!$B$3:$D$121,2,0)</f>
        <v xml:space="preserve">61-70 years </v>
      </c>
      <c r="J178">
        <f t="shared" si="4"/>
        <v>0</v>
      </c>
      <c r="K178">
        <f t="shared" si="5"/>
        <v>0</v>
      </c>
    </row>
    <row r="179" spans="2:11" x14ac:dyDescent="0.35">
      <c r="B179" s="4">
        <v>63</v>
      </c>
      <c r="C179" s="4">
        <v>2018</v>
      </c>
      <c r="D179" s="3">
        <v>30870</v>
      </c>
      <c r="E179" s="3">
        <v>622</v>
      </c>
      <c r="F179" s="3">
        <v>18272100</v>
      </c>
      <c r="G179" s="3">
        <v>283850</v>
      </c>
      <c r="H179" s="2" t="str">
        <f>VLOOKUP(B179,'Other Info'!$B$3:$D$121,2,0)</f>
        <v xml:space="preserve">61-70 years </v>
      </c>
      <c r="J179">
        <f t="shared" si="4"/>
        <v>0</v>
      </c>
      <c r="K179">
        <f t="shared" si="5"/>
        <v>0</v>
      </c>
    </row>
    <row r="180" spans="2:11" x14ac:dyDescent="0.35">
      <c r="B180" s="4">
        <v>64</v>
      </c>
      <c r="C180" s="4">
        <v>2018</v>
      </c>
      <c r="D180" s="3">
        <v>25170</v>
      </c>
      <c r="E180" s="3">
        <v>572</v>
      </c>
      <c r="F180" s="3">
        <v>14327000</v>
      </c>
      <c r="G180" s="3">
        <v>235890</v>
      </c>
      <c r="H180" s="2" t="str">
        <f>VLOOKUP(B180,'Other Info'!$B$3:$D$121,2,0)</f>
        <v xml:space="preserve">61-70 years </v>
      </c>
      <c r="J180">
        <f t="shared" si="4"/>
        <v>0</v>
      </c>
      <c r="K180">
        <f t="shared" si="5"/>
        <v>0</v>
      </c>
    </row>
    <row r="181" spans="2:11" x14ac:dyDescent="0.35">
      <c r="B181" s="4">
        <v>65</v>
      </c>
      <c r="C181" s="4">
        <v>2018</v>
      </c>
      <c r="D181" s="3">
        <v>18470</v>
      </c>
      <c r="E181" s="3">
        <v>440</v>
      </c>
      <c r="F181" s="3">
        <v>11214900</v>
      </c>
      <c r="G181" s="3">
        <v>212890</v>
      </c>
      <c r="H181" s="2" t="str">
        <f>VLOOKUP(B181,'Other Info'!$B$3:$D$121,2,0)</f>
        <v xml:space="preserve">61-70 years </v>
      </c>
      <c r="J181">
        <f t="shared" si="4"/>
        <v>0</v>
      </c>
      <c r="K181">
        <f t="shared" si="5"/>
        <v>0</v>
      </c>
    </row>
    <row r="182" spans="2:11" x14ac:dyDescent="0.35">
      <c r="B182" s="4">
        <v>66</v>
      </c>
      <c r="C182" s="4">
        <v>2018</v>
      </c>
      <c r="D182" s="3">
        <v>12830</v>
      </c>
      <c r="E182" s="3">
        <v>321</v>
      </c>
      <c r="F182" s="3">
        <v>8675500</v>
      </c>
      <c r="G182" s="3">
        <v>212660</v>
      </c>
      <c r="H182" s="2" t="str">
        <f>VLOOKUP(B182,'Other Info'!$B$3:$D$121,2,0)</f>
        <v xml:space="preserve">61-70 years </v>
      </c>
      <c r="J182">
        <f t="shared" si="4"/>
        <v>0</v>
      </c>
      <c r="K182">
        <f t="shared" si="5"/>
        <v>0</v>
      </c>
    </row>
    <row r="183" spans="2:11" x14ac:dyDescent="0.35">
      <c r="B183" s="4">
        <v>67</v>
      </c>
      <c r="C183" s="4">
        <v>2018</v>
      </c>
      <c r="D183" s="3">
        <v>8260</v>
      </c>
      <c r="E183" s="3">
        <v>229</v>
      </c>
      <c r="F183" s="3">
        <v>6403700</v>
      </c>
      <c r="G183" s="3">
        <v>159090</v>
      </c>
      <c r="H183" s="2" t="str">
        <f>VLOOKUP(B183,'Other Info'!$B$3:$D$121,2,0)</f>
        <v xml:space="preserve">61-70 years </v>
      </c>
      <c r="J183">
        <f t="shared" si="4"/>
        <v>0</v>
      </c>
      <c r="K183">
        <f t="shared" si="5"/>
        <v>0</v>
      </c>
    </row>
    <row r="184" spans="2:11" x14ac:dyDescent="0.35">
      <c r="B184" s="4">
        <v>68</v>
      </c>
      <c r="C184" s="4">
        <v>2018</v>
      </c>
      <c r="D184" s="3">
        <v>5710</v>
      </c>
      <c r="E184" s="3">
        <v>180</v>
      </c>
      <c r="F184" s="3">
        <v>4122500</v>
      </c>
      <c r="G184" s="3">
        <v>100370</v>
      </c>
      <c r="H184" s="2" t="str">
        <f>VLOOKUP(B184,'Other Info'!$B$3:$D$121,2,0)</f>
        <v xml:space="preserve">61-70 years </v>
      </c>
      <c r="J184">
        <f t="shared" si="4"/>
        <v>0</v>
      </c>
      <c r="K184">
        <f t="shared" si="5"/>
        <v>0</v>
      </c>
    </row>
    <row r="185" spans="2:11" x14ac:dyDescent="0.35">
      <c r="B185" s="4">
        <v>69</v>
      </c>
      <c r="C185" s="4">
        <v>2018</v>
      </c>
      <c r="D185" s="3">
        <v>3920</v>
      </c>
      <c r="E185" s="3">
        <v>121</v>
      </c>
      <c r="F185" s="3">
        <v>2335900</v>
      </c>
      <c r="G185" s="3">
        <v>69870</v>
      </c>
      <c r="H185" s="2" t="str">
        <f>VLOOKUP(B185,'Other Info'!$B$3:$D$121,2,0)</f>
        <v xml:space="preserve">61-70 years </v>
      </c>
      <c r="J185">
        <f t="shared" si="4"/>
        <v>0</v>
      </c>
      <c r="K185">
        <f t="shared" si="5"/>
        <v>0</v>
      </c>
    </row>
    <row r="186" spans="2:11" x14ac:dyDescent="0.35">
      <c r="B186" s="4">
        <v>70</v>
      </c>
      <c r="C186" s="4">
        <v>2018</v>
      </c>
      <c r="D186" s="3">
        <v>2050</v>
      </c>
      <c r="E186" s="3">
        <v>79</v>
      </c>
      <c r="F186" s="3">
        <v>1643900</v>
      </c>
      <c r="G186" s="3">
        <v>57880</v>
      </c>
      <c r="H186" s="2" t="str">
        <f>VLOOKUP(B186,'Other Info'!$B$3:$D$121,2,0)</f>
        <v xml:space="preserve">61-70 years </v>
      </c>
      <c r="J186">
        <f t="shared" si="4"/>
        <v>0</v>
      </c>
      <c r="K186">
        <f t="shared" si="5"/>
        <v>0</v>
      </c>
    </row>
    <row r="187" spans="2:11" x14ac:dyDescent="0.35">
      <c r="B187" s="4">
        <v>71</v>
      </c>
      <c r="C187" s="4">
        <v>2018</v>
      </c>
      <c r="D187" s="3">
        <v>990</v>
      </c>
      <c r="E187" s="3">
        <v>38</v>
      </c>
      <c r="F187" s="3">
        <v>999500</v>
      </c>
      <c r="G187" s="3">
        <v>36350</v>
      </c>
      <c r="H187" s="2" t="str">
        <f>VLOOKUP(B187,'Other Info'!$B$3:$D$121,2,0)</f>
        <v xml:space="preserve">71-80 years </v>
      </c>
      <c r="I187" s="1"/>
      <c r="J187">
        <f t="shared" si="4"/>
        <v>0</v>
      </c>
      <c r="K187">
        <f t="shared" si="5"/>
        <v>0</v>
      </c>
    </row>
    <row r="188" spans="2:11" x14ac:dyDescent="0.35">
      <c r="B188" s="4">
        <v>72</v>
      </c>
      <c r="C188" s="4">
        <v>2018</v>
      </c>
      <c r="D188" s="3">
        <v>650</v>
      </c>
      <c r="E188" s="3">
        <v>24</v>
      </c>
      <c r="F188" s="3">
        <v>528500</v>
      </c>
      <c r="G188" s="3">
        <v>19010</v>
      </c>
      <c r="H188" s="2" t="str">
        <f>VLOOKUP(B188,'Other Info'!$B$3:$D$121,2,0)</f>
        <v xml:space="preserve">71-80 years </v>
      </c>
      <c r="I188" s="1"/>
      <c r="J188">
        <f t="shared" si="4"/>
        <v>0</v>
      </c>
      <c r="K188">
        <f t="shared" si="5"/>
        <v>0</v>
      </c>
    </row>
    <row r="189" spans="2:11" x14ac:dyDescent="0.35">
      <c r="B189" s="4">
        <v>73</v>
      </c>
      <c r="C189" s="4">
        <v>2018</v>
      </c>
      <c r="D189" s="3">
        <v>350</v>
      </c>
      <c r="E189" s="3">
        <v>17</v>
      </c>
      <c r="F189" s="3">
        <v>137800</v>
      </c>
      <c r="G189" s="3">
        <v>5710</v>
      </c>
      <c r="H189" s="2" t="str">
        <f>VLOOKUP(B189,'Other Info'!$B$3:$D$121,2,0)</f>
        <v xml:space="preserve">71-80 years </v>
      </c>
      <c r="I189" s="1"/>
      <c r="J189">
        <f t="shared" si="4"/>
        <v>0</v>
      </c>
      <c r="K189">
        <f t="shared" si="5"/>
        <v>0</v>
      </c>
    </row>
    <row r="190" spans="2:11" x14ac:dyDescent="0.35">
      <c r="B190" s="4">
        <v>74</v>
      </c>
      <c r="C190" s="4">
        <v>2018</v>
      </c>
      <c r="D190" s="3">
        <v>270</v>
      </c>
      <c r="E190" s="3">
        <v>13</v>
      </c>
      <c r="F190" s="3">
        <v>52400</v>
      </c>
      <c r="G190" s="3">
        <v>1830</v>
      </c>
      <c r="H190" s="2" t="str">
        <f>VLOOKUP(B190,'Other Info'!$B$3:$D$121,2,0)</f>
        <v xml:space="preserve">71-80 years </v>
      </c>
      <c r="I190" s="1"/>
      <c r="J190">
        <f t="shared" si="4"/>
        <v>0</v>
      </c>
      <c r="K190">
        <f t="shared" si="5"/>
        <v>0</v>
      </c>
    </row>
    <row r="191" spans="2:11" x14ac:dyDescent="0.35">
      <c r="B191" s="4">
        <v>75</v>
      </c>
      <c r="C191" s="4">
        <v>2018</v>
      </c>
      <c r="D191" s="3">
        <v>70</v>
      </c>
      <c r="E191" s="3">
        <v>4</v>
      </c>
      <c r="F191" s="3">
        <v>39300</v>
      </c>
      <c r="G191" s="3">
        <v>2820</v>
      </c>
      <c r="H191" s="2" t="str">
        <f>VLOOKUP(B191,'Other Info'!$B$3:$D$121,2,0)</f>
        <v xml:space="preserve">71-80 years </v>
      </c>
      <c r="I191" s="1"/>
      <c r="J191">
        <f t="shared" si="4"/>
        <v>0</v>
      </c>
      <c r="K191">
        <f t="shared" si="5"/>
        <v>0</v>
      </c>
    </row>
    <row r="192" spans="2:11" x14ac:dyDescent="0.35">
      <c r="B192" s="4">
        <v>76</v>
      </c>
      <c r="C192" s="4">
        <v>2018</v>
      </c>
      <c r="D192" s="3">
        <v>30</v>
      </c>
      <c r="E192" s="3">
        <v>1</v>
      </c>
      <c r="F192" s="3">
        <v>47300</v>
      </c>
      <c r="G192" s="3">
        <v>2430</v>
      </c>
      <c r="H192" s="2" t="str">
        <f>VLOOKUP(B192,'Other Info'!$B$3:$D$121,2,0)</f>
        <v xml:space="preserve">71-80 years </v>
      </c>
      <c r="I192" s="1"/>
      <c r="J192">
        <f t="shared" si="4"/>
        <v>0</v>
      </c>
      <c r="K192">
        <f t="shared" si="5"/>
        <v>0</v>
      </c>
    </row>
    <row r="193" spans="2:11" x14ac:dyDescent="0.35">
      <c r="B193" s="4">
        <v>77</v>
      </c>
      <c r="C193" s="4">
        <v>2018</v>
      </c>
      <c r="D193" s="3">
        <v>20</v>
      </c>
      <c r="E193" s="3">
        <v>1</v>
      </c>
      <c r="F193" s="3">
        <v>5200</v>
      </c>
      <c r="G193" s="3">
        <v>210</v>
      </c>
      <c r="H193" s="2" t="str">
        <f>VLOOKUP(B193,'Other Info'!$B$3:$D$121,2,0)</f>
        <v xml:space="preserve">71-80 years </v>
      </c>
      <c r="I193" s="1"/>
      <c r="J193">
        <f t="shared" si="4"/>
        <v>0</v>
      </c>
      <c r="K193">
        <f t="shared" si="5"/>
        <v>0</v>
      </c>
    </row>
    <row r="194" spans="2:11" x14ac:dyDescent="0.35">
      <c r="B194" s="4">
        <v>22</v>
      </c>
      <c r="C194" s="4">
        <v>2019</v>
      </c>
      <c r="D194" s="3">
        <v>40</v>
      </c>
      <c r="E194" s="3">
        <v>0</v>
      </c>
      <c r="F194" s="3">
        <v>300</v>
      </c>
      <c r="G194" s="3">
        <v>0</v>
      </c>
      <c r="H194" s="2" t="str">
        <f>VLOOKUP(B194,'Other Info'!$B$3:$D$121,2,0)</f>
        <v xml:space="preserve">21-30 years </v>
      </c>
      <c r="J194">
        <f t="shared" si="4"/>
        <v>0</v>
      </c>
      <c r="K194">
        <f t="shared" si="5"/>
        <v>0</v>
      </c>
    </row>
    <row r="195" spans="2:11" x14ac:dyDescent="0.35">
      <c r="B195" s="4">
        <v>23</v>
      </c>
      <c r="C195" s="4">
        <v>2019</v>
      </c>
      <c r="D195" s="3">
        <v>50</v>
      </c>
      <c r="E195" s="3">
        <v>0</v>
      </c>
      <c r="F195" s="3">
        <v>200</v>
      </c>
      <c r="G195" s="3">
        <v>0</v>
      </c>
      <c r="H195" s="2" t="str">
        <f>VLOOKUP(B195,'Other Info'!$B$3:$D$121,2,0)</f>
        <v xml:space="preserve">21-30 years </v>
      </c>
      <c r="J195">
        <f t="shared" si="4"/>
        <v>0</v>
      </c>
      <c r="K195">
        <f t="shared" si="5"/>
        <v>0</v>
      </c>
    </row>
    <row r="196" spans="2:11" x14ac:dyDescent="0.35">
      <c r="B196" s="4">
        <v>24</v>
      </c>
      <c r="C196" s="4">
        <v>2019</v>
      </c>
      <c r="D196" s="3">
        <v>20</v>
      </c>
      <c r="E196" s="3">
        <v>0</v>
      </c>
      <c r="F196" s="3">
        <v>800</v>
      </c>
      <c r="G196" s="3">
        <v>0</v>
      </c>
      <c r="H196" s="2" t="str">
        <f>VLOOKUP(B196,'Other Info'!$B$3:$D$121,2,0)</f>
        <v xml:space="preserve">21-30 years </v>
      </c>
      <c r="J196">
        <f t="shared" ref="J196:J259" si="6">IF(E196&gt;D196,1, 0)</f>
        <v>0</v>
      </c>
      <c r="K196">
        <f t="shared" ref="K196:K259" si="7">IF(G196&gt;F196,1, 0)</f>
        <v>0</v>
      </c>
    </row>
    <row r="197" spans="2:11" x14ac:dyDescent="0.35">
      <c r="B197" s="4">
        <v>25</v>
      </c>
      <c r="C197" s="4">
        <v>2019</v>
      </c>
      <c r="D197" s="3">
        <v>50</v>
      </c>
      <c r="E197" s="3">
        <v>0</v>
      </c>
      <c r="F197" s="3">
        <v>500</v>
      </c>
      <c r="G197" s="3">
        <v>0</v>
      </c>
      <c r="H197" s="2" t="str">
        <f>VLOOKUP(B197,'Other Info'!$B$3:$D$121,2,0)</f>
        <v xml:space="preserve">21-30 years </v>
      </c>
      <c r="J197">
        <f t="shared" si="6"/>
        <v>0</v>
      </c>
      <c r="K197">
        <f t="shared" si="7"/>
        <v>0</v>
      </c>
    </row>
    <row r="198" spans="2:11" x14ac:dyDescent="0.35">
      <c r="B198" s="4">
        <v>26</v>
      </c>
      <c r="C198" s="4">
        <v>2019</v>
      </c>
      <c r="D198" s="3">
        <v>160</v>
      </c>
      <c r="E198" s="3">
        <v>0</v>
      </c>
      <c r="F198" s="3">
        <v>100</v>
      </c>
      <c r="G198" s="3">
        <v>0</v>
      </c>
      <c r="H198" s="2" t="str">
        <f>VLOOKUP(B198,'Other Info'!$B$3:$D$121,2,0)</f>
        <v xml:space="preserve">21-30 years </v>
      </c>
      <c r="J198">
        <f t="shared" si="6"/>
        <v>0</v>
      </c>
      <c r="K198">
        <f t="shared" si="7"/>
        <v>0</v>
      </c>
    </row>
    <row r="199" spans="2:11" x14ac:dyDescent="0.35">
      <c r="B199" s="4">
        <v>27</v>
      </c>
      <c r="C199" s="4">
        <v>2019</v>
      </c>
      <c r="D199" s="3">
        <v>190</v>
      </c>
      <c r="E199" s="3">
        <v>0</v>
      </c>
      <c r="F199" s="3">
        <v>3800</v>
      </c>
      <c r="G199" s="3">
        <v>0</v>
      </c>
      <c r="H199" s="2" t="str">
        <f>VLOOKUP(B199,'Other Info'!$B$3:$D$121,2,0)</f>
        <v xml:space="preserve">21-30 years </v>
      </c>
      <c r="J199">
        <f t="shared" si="6"/>
        <v>0</v>
      </c>
      <c r="K199">
        <f t="shared" si="7"/>
        <v>0</v>
      </c>
    </row>
    <row r="200" spans="2:11" x14ac:dyDescent="0.35">
      <c r="B200" s="4">
        <v>28</v>
      </c>
      <c r="C200" s="4">
        <v>2019</v>
      </c>
      <c r="D200" s="3">
        <v>230</v>
      </c>
      <c r="E200" s="3">
        <v>0</v>
      </c>
      <c r="F200" s="3">
        <v>5000</v>
      </c>
      <c r="G200" s="3">
        <v>0</v>
      </c>
      <c r="H200" s="2" t="str">
        <f>VLOOKUP(B200,'Other Info'!$B$3:$D$121,2,0)</f>
        <v xml:space="preserve">21-30 years </v>
      </c>
      <c r="J200">
        <f t="shared" si="6"/>
        <v>0</v>
      </c>
      <c r="K200">
        <f t="shared" si="7"/>
        <v>0</v>
      </c>
    </row>
    <row r="201" spans="2:11" x14ac:dyDescent="0.35">
      <c r="B201" s="4">
        <v>21</v>
      </c>
      <c r="C201" s="4">
        <v>2019</v>
      </c>
      <c r="D201" s="3">
        <v>1710</v>
      </c>
      <c r="E201" s="3">
        <v>0</v>
      </c>
      <c r="F201" s="3">
        <v>74300</v>
      </c>
      <c r="G201" s="3">
        <v>0</v>
      </c>
      <c r="H201" s="2" t="str">
        <f>VLOOKUP(B201,'Other Info'!$B$3:$D$121,2,0)</f>
        <v xml:space="preserve">21-30 years </v>
      </c>
      <c r="J201">
        <f t="shared" si="6"/>
        <v>0</v>
      </c>
      <c r="K201">
        <f t="shared" si="7"/>
        <v>0</v>
      </c>
    </row>
    <row r="202" spans="2:11" x14ac:dyDescent="0.35">
      <c r="B202" s="4">
        <v>22</v>
      </c>
      <c r="C202" s="4">
        <v>2019</v>
      </c>
      <c r="D202" s="3">
        <v>2400</v>
      </c>
      <c r="E202" s="3">
        <v>4</v>
      </c>
      <c r="F202" s="3">
        <v>81300</v>
      </c>
      <c r="G202" s="3">
        <v>40</v>
      </c>
      <c r="H202" s="2" t="str">
        <f>VLOOKUP(B202,'Other Info'!$B$3:$D$121,2,0)</f>
        <v xml:space="preserve">21-30 years </v>
      </c>
      <c r="J202">
        <f t="shared" si="6"/>
        <v>0</v>
      </c>
      <c r="K202">
        <f t="shared" si="7"/>
        <v>0</v>
      </c>
    </row>
    <row r="203" spans="2:11" x14ac:dyDescent="0.35">
      <c r="B203" s="4">
        <v>23</v>
      </c>
      <c r="C203" s="4">
        <v>2019</v>
      </c>
      <c r="D203" s="3">
        <v>2840</v>
      </c>
      <c r="E203" s="3">
        <v>0</v>
      </c>
      <c r="F203" s="3">
        <v>129700</v>
      </c>
      <c r="G203" s="3">
        <v>0</v>
      </c>
      <c r="H203" s="2" t="str">
        <f>VLOOKUP(B203,'Other Info'!$B$3:$D$121,2,0)</f>
        <v xml:space="preserve">21-30 years </v>
      </c>
      <c r="J203">
        <f t="shared" si="6"/>
        <v>0</v>
      </c>
      <c r="K203">
        <f t="shared" si="7"/>
        <v>0</v>
      </c>
    </row>
    <row r="204" spans="2:11" x14ac:dyDescent="0.35">
      <c r="B204" s="4">
        <v>24</v>
      </c>
      <c r="C204" s="4">
        <v>2019</v>
      </c>
      <c r="D204" s="3">
        <v>2900</v>
      </c>
      <c r="E204" s="3">
        <v>1</v>
      </c>
      <c r="F204" s="3">
        <v>231500</v>
      </c>
      <c r="G204" s="3">
        <v>80</v>
      </c>
      <c r="H204" s="2" t="str">
        <f>VLOOKUP(B204,'Other Info'!$B$3:$D$121,2,0)</f>
        <v xml:space="preserve">21-30 years </v>
      </c>
      <c r="J204">
        <f t="shared" si="6"/>
        <v>0</v>
      </c>
      <c r="K204">
        <f t="shared" si="7"/>
        <v>0</v>
      </c>
    </row>
    <row r="205" spans="2:11" x14ac:dyDescent="0.35">
      <c r="B205" s="4">
        <v>25</v>
      </c>
      <c r="C205" s="4">
        <v>2019</v>
      </c>
      <c r="D205" s="3">
        <v>4090</v>
      </c>
      <c r="E205" s="3">
        <v>3</v>
      </c>
      <c r="F205" s="3">
        <v>224900</v>
      </c>
      <c r="G205" s="3">
        <v>80</v>
      </c>
      <c r="H205" s="2" t="str">
        <f>VLOOKUP(B205,'Other Info'!$B$3:$D$121,2,0)</f>
        <v xml:space="preserve">21-30 years </v>
      </c>
      <c r="J205">
        <f t="shared" si="6"/>
        <v>0</v>
      </c>
      <c r="K205">
        <f t="shared" si="7"/>
        <v>0</v>
      </c>
    </row>
    <row r="206" spans="2:11" x14ac:dyDescent="0.35">
      <c r="B206" s="4">
        <v>26</v>
      </c>
      <c r="C206" s="4">
        <v>2019</v>
      </c>
      <c r="D206" s="3">
        <v>4970</v>
      </c>
      <c r="E206" s="3">
        <v>0</v>
      </c>
      <c r="F206" s="3">
        <v>334300</v>
      </c>
      <c r="G206" s="3">
        <v>0</v>
      </c>
      <c r="H206" s="2" t="str">
        <f>VLOOKUP(B206,'Other Info'!$B$3:$D$121,2,0)</f>
        <v xml:space="preserve">21-30 years </v>
      </c>
      <c r="J206">
        <f t="shared" si="6"/>
        <v>0</v>
      </c>
      <c r="K206">
        <f t="shared" si="7"/>
        <v>0</v>
      </c>
    </row>
    <row r="207" spans="2:11" x14ac:dyDescent="0.35">
      <c r="B207" s="4">
        <v>27</v>
      </c>
      <c r="C207" s="4">
        <v>2019</v>
      </c>
      <c r="D207" s="3">
        <v>6270</v>
      </c>
      <c r="E207" s="3">
        <v>6</v>
      </c>
      <c r="F207" s="3">
        <v>549600</v>
      </c>
      <c r="G207" s="3">
        <v>260</v>
      </c>
      <c r="H207" s="2" t="str">
        <f>VLOOKUP(B207,'Other Info'!$B$3:$D$121,2,0)</f>
        <v xml:space="preserve">21-30 years </v>
      </c>
      <c r="J207">
        <f t="shared" si="6"/>
        <v>0</v>
      </c>
      <c r="K207">
        <f t="shared" si="7"/>
        <v>0</v>
      </c>
    </row>
    <row r="208" spans="2:11" x14ac:dyDescent="0.35">
      <c r="B208" s="4">
        <v>28</v>
      </c>
      <c r="C208" s="4">
        <v>2019</v>
      </c>
      <c r="D208" s="3">
        <v>7870</v>
      </c>
      <c r="E208" s="3">
        <v>0</v>
      </c>
      <c r="F208" s="3">
        <v>716600</v>
      </c>
      <c r="G208" s="3">
        <v>0</v>
      </c>
      <c r="H208" s="2" t="str">
        <f>VLOOKUP(B208,'Other Info'!$B$3:$D$121,2,0)</f>
        <v xml:space="preserve">21-30 years </v>
      </c>
      <c r="J208">
        <f t="shared" si="6"/>
        <v>0</v>
      </c>
      <c r="K208">
        <f t="shared" si="7"/>
        <v>0</v>
      </c>
    </row>
    <row r="209" spans="2:11" x14ac:dyDescent="0.35">
      <c r="B209" s="4">
        <v>29</v>
      </c>
      <c r="C209" s="4">
        <v>2019</v>
      </c>
      <c r="D209" s="3">
        <v>10890</v>
      </c>
      <c r="E209" s="3">
        <v>10</v>
      </c>
      <c r="F209" s="3">
        <v>863000</v>
      </c>
      <c r="G209" s="3">
        <v>290</v>
      </c>
      <c r="H209" s="2" t="str">
        <f>VLOOKUP(B209,'Other Info'!$B$3:$D$121,2,0)</f>
        <v xml:space="preserve">21-30 years </v>
      </c>
      <c r="J209">
        <f t="shared" si="6"/>
        <v>0</v>
      </c>
      <c r="K209">
        <f t="shared" si="7"/>
        <v>0</v>
      </c>
    </row>
    <row r="210" spans="2:11" x14ac:dyDescent="0.35">
      <c r="B210" s="4">
        <v>30</v>
      </c>
      <c r="C210" s="4">
        <v>2019</v>
      </c>
      <c r="D210" s="3">
        <v>15830</v>
      </c>
      <c r="E210" s="3">
        <v>1</v>
      </c>
      <c r="F210" s="3">
        <v>1516700</v>
      </c>
      <c r="G210" s="3">
        <v>630</v>
      </c>
      <c r="H210" s="2" t="str">
        <f>VLOOKUP(B210,'Other Info'!$B$3:$D$121,2,0)</f>
        <v xml:space="preserve">21-30 years </v>
      </c>
      <c r="J210">
        <f t="shared" si="6"/>
        <v>0</v>
      </c>
      <c r="K210">
        <f t="shared" si="7"/>
        <v>0</v>
      </c>
    </row>
    <row r="211" spans="2:11" x14ac:dyDescent="0.35">
      <c r="B211" s="4">
        <v>31</v>
      </c>
      <c r="C211" s="4">
        <v>2019</v>
      </c>
      <c r="D211" s="3">
        <v>21970</v>
      </c>
      <c r="E211" s="3">
        <v>14</v>
      </c>
      <c r="F211" s="3">
        <v>2284200</v>
      </c>
      <c r="G211" s="3">
        <v>850</v>
      </c>
      <c r="H211" s="2" t="str">
        <f>VLOOKUP(B211,'Other Info'!$B$3:$D$121,2,0)</f>
        <v xml:space="preserve">31-40 years </v>
      </c>
      <c r="J211">
        <f t="shared" si="6"/>
        <v>0</v>
      </c>
      <c r="K211">
        <f t="shared" si="7"/>
        <v>0</v>
      </c>
    </row>
    <row r="212" spans="2:11" x14ac:dyDescent="0.35">
      <c r="B212" s="4">
        <v>32</v>
      </c>
      <c r="C212" s="4">
        <v>2019</v>
      </c>
      <c r="D212" s="3">
        <v>25920</v>
      </c>
      <c r="E212" s="3">
        <v>25</v>
      </c>
      <c r="F212" s="3">
        <v>4062100</v>
      </c>
      <c r="G212" s="3">
        <v>40</v>
      </c>
      <c r="H212" s="2" t="str">
        <f>VLOOKUP(B212,'Other Info'!$B$3:$D$121,2,0)</f>
        <v xml:space="preserve">31-40 years </v>
      </c>
      <c r="J212">
        <f t="shared" si="6"/>
        <v>0</v>
      </c>
      <c r="K212">
        <f t="shared" si="7"/>
        <v>0</v>
      </c>
    </row>
    <row r="213" spans="2:11" x14ac:dyDescent="0.35">
      <c r="B213" s="4">
        <v>33</v>
      </c>
      <c r="C213" s="4">
        <v>2019</v>
      </c>
      <c r="D213" s="3">
        <v>36950</v>
      </c>
      <c r="E213" s="3">
        <v>26</v>
      </c>
      <c r="F213" s="3">
        <v>6248700</v>
      </c>
      <c r="G213" s="3">
        <v>2910</v>
      </c>
      <c r="H213" s="2" t="str">
        <f>VLOOKUP(B213,'Other Info'!$B$3:$D$121,2,0)</f>
        <v xml:space="preserve">31-40 years </v>
      </c>
      <c r="J213">
        <f t="shared" si="6"/>
        <v>0</v>
      </c>
      <c r="K213">
        <f t="shared" si="7"/>
        <v>0</v>
      </c>
    </row>
    <row r="214" spans="2:11" x14ac:dyDescent="0.35">
      <c r="B214" s="4">
        <v>34</v>
      </c>
      <c r="C214" s="4">
        <v>2019</v>
      </c>
      <c r="D214" s="3">
        <v>50390</v>
      </c>
      <c r="E214" s="3">
        <v>33</v>
      </c>
      <c r="F214" s="3">
        <v>7983400</v>
      </c>
      <c r="G214" s="3">
        <v>9040</v>
      </c>
      <c r="H214" s="2" t="str">
        <f>VLOOKUP(B214,'Other Info'!$B$3:$D$121,2,0)</f>
        <v xml:space="preserve">31-40 years </v>
      </c>
      <c r="J214">
        <f t="shared" si="6"/>
        <v>0</v>
      </c>
      <c r="K214">
        <f t="shared" si="7"/>
        <v>0</v>
      </c>
    </row>
    <row r="215" spans="2:11" x14ac:dyDescent="0.35">
      <c r="B215" s="4">
        <v>35</v>
      </c>
      <c r="C215" s="4">
        <v>2019</v>
      </c>
      <c r="D215" s="3">
        <v>65190</v>
      </c>
      <c r="E215" s="3">
        <v>49</v>
      </c>
      <c r="F215" s="3">
        <v>11935600</v>
      </c>
      <c r="G215" s="3">
        <v>6420</v>
      </c>
      <c r="H215" s="2" t="str">
        <f>VLOOKUP(B215,'Other Info'!$B$3:$D$121,2,0)</f>
        <v xml:space="preserve">31-40 years </v>
      </c>
      <c r="J215">
        <f t="shared" si="6"/>
        <v>0</v>
      </c>
      <c r="K215">
        <f t="shared" si="7"/>
        <v>0</v>
      </c>
    </row>
    <row r="216" spans="2:11" x14ac:dyDescent="0.35">
      <c r="B216" s="4">
        <v>36</v>
      </c>
      <c r="C216" s="4">
        <v>2019</v>
      </c>
      <c r="D216" s="3">
        <v>72950</v>
      </c>
      <c r="E216" s="3">
        <v>69</v>
      </c>
      <c r="F216" s="3">
        <v>18051900</v>
      </c>
      <c r="G216" s="3">
        <v>7440</v>
      </c>
      <c r="H216" s="2" t="str">
        <f>VLOOKUP(B216,'Other Info'!$B$3:$D$121,2,0)</f>
        <v xml:space="preserve">31-40 years </v>
      </c>
      <c r="J216">
        <f t="shared" si="6"/>
        <v>0</v>
      </c>
      <c r="K216">
        <f t="shared" si="7"/>
        <v>0</v>
      </c>
    </row>
    <row r="217" spans="2:11" x14ac:dyDescent="0.35">
      <c r="B217" s="4">
        <v>37</v>
      </c>
      <c r="C217" s="4">
        <v>2019</v>
      </c>
      <c r="D217" s="3">
        <v>75260</v>
      </c>
      <c r="E217" s="3">
        <v>77</v>
      </c>
      <c r="F217" s="3">
        <v>24577600</v>
      </c>
      <c r="G217" s="3">
        <v>12660</v>
      </c>
      <c r="H217" s="2" t="str">
        <f>VLOOKUP(B217,'Other Info'!$B$3:$D$121,2,0)</f>
        <v xml:space="preserve">31-40 years </v>
      </c>
      <c r="J217">
        <f t="shared" si="6"/>
        <v>0</v>
      </c>
      <c r="K217">
        <f t="shared" si="7"/>
        <v>0</v>
      </c>
    </row>
    <row r="218" spans="2:11" x14ac:dyDescent="0.35">
      <c r="B218" s="4">
        <v>38</v>
      </c>
      <c r="C218" s="4">
        <v>2019</v>
      </c>
      <c r="D218" s="3">
        <v>84190</v>
      </c>
      <c r="E218" s="3">
        <v>87</v>
      </c>
      <c r="F218" s="3">
        <v>29073200</v>
      </c>
      <c r="G218" s="3">
        <v>23220</v>
      </c>
      <c r="H218" s="2" t="str">
        <f>VLOOKUP(B218,'Other Info'!$B$3:$D$121,2,0)</f>
        <v xml:space="preserve">31-40 years </v>
      </c>
      <c r="J218">
        <f t="shared" si="6"/>
        <v>0</v>
      </c>
      <c r="K218">
        <f t="shared" si="7"/>
        <v>0</v>
      </c>
    </row>
    <row r="219" spans="2:11" x14ac:dyDescent="0.35">
      <c r="B219" s="4">
        <v>39</v>
      </c>
      <c r="C219" s="4">
        <v>2019</v>
      </c>
      <c r="D219" s="3">
        <v>92970</v>
      </c>
      <c r="E219" s="3">
        <v>121</v>
      </c>
      <c r="F219" s="3">
        <v>30193300</v>
      </c>
      <c r="G219" s="3">
        <v>27540</v>
      </c>
      <c r="H219" s="2" t="str">
        <f>VLOOKUP(B219,'Other Info'!$B$3:$D$121,2,0)</f>
        <v xml:space="preserve">31-40 years </v>
      </c>
      <c r="J219">
        <f t="shared" si="6"/>
        <v>0</v>
      </c>
      <c r="K219">
        <f t="shared" si="7"/>
        <v>0</v>
      </c>
    </row>
    <row r="220" spans="2:11" x14ac:dyDescent="0.35">
      <c r="B220" s="4">
        <v>40</v>
      </c>
      <c r="C220" s="4">
        <v>2019</v>
      </c>
      <c r="D220" s="3">
        <v>102370</v>
      </c>
      <c r="E220" s="3">
        <v>115</v>
      </c>
      <c r="F220" s="3">
        <v>34860500</v>
      </c>
      <c r="G220" s="3">
        <v>36480</v>
      </c>
      <c r="H220" s="2" t="str">
        <f>VLOOKUP(B220,'Other Info'!$B$3:$D$121,2,0)</f>
        <v xml:space="preserve">31-40 years </v>
      </c>
      <c r="J220">
        <f t="shared" si="6"/>
        <v>0</v>
      </c>
      <c r="K220">
        <f t="shared" si="7"/>
        <v>0</v>
      </c>
    </row>
    <row r="221" spans="2:11" x14ac:dyDescent="0.35">
      <c r="B221" s="4">
        <v>41</v>
      </c>
      <c r="C221" s="4">
        <v>2019</v>
      </c>
      <c r="D221" s="3">
        <v>94590</v>
      </c>
      <c r="E221" s="3">
        <v>146</v>
      </c>
      <c r="F221" s="3">
        <v>39815200</v>
      </c>
      <c r="G221" s="3">
        <v>43080</v>
      </c>
      <c r="H221" s="2" t="str">
        <f>VLOOKUP(B221,'Other Info'!$B$3:$D$121,2,0)</f>
        <v xml:space="preserve">41-50 years </v>
      </c>
      <c r="J221">
        <f t="shared" si="6"/>
        <v>0</v>
      </c>
      <c r="K221">
        <f t="shared" si="7"/>
        <v>0</v>
      </c>
    </row>
    <row r="222" spans="2:11" x14ac:dyDescent="0.35">
      <c r="B222" s="4">
        <v>42</v>
      </c>
      <c r="C222" s="4">
        <v>2019</v>
      </c>
      <c r="D222" s="3">
        <v>81200</v>
      </c>
      <c r="E222" s="3">
        <v>137</v>
      </c>
      <c r="F222" s="3">
        <v>44048500</v>
      </c>
      <c r="G222" s="3">
        <v>48940</v>
      </c>
      <c r="H222" s="2" t="str">
        <f>VLOOKUP(B222,'Other Info'!$B$3:$D$121,2,0)</f>
        <v xml:space="preserve">41-50 years </v>
      </c>
      <c r="J222">
        <f t="shared" si="6"/>
        <v>0</v>
      </c>
      <c r="K222">
        <f t="shared" si="7"/>
        <v>0</v>
      </c>
    </row>
    <row r="223" spans="2:11" x14ac:dyDescent="0.35">
      <c r="B223" s="4">
        <v>43</v>
      </c>
      <c r="C223" s="4">
        <v>2019</v>
      </c>
      <c r="D223" s="3">
        <v>84650</v>
      </c>
      <c r="E223" s="3">
        <v>149</v>
      </c>
      <c r="F223" s="3">
        <v>41178600</v>
      </c>
      <c r="G223" s="3">
        <v>56320</v>
      </c>
      <c r="H223" s="2" t="str">
        <f>VLOOKUP(B223,'Other Info'!$B$3:$D$121,2,0)</f>
        <v xml:space="preserve">41-50 years </v>
      </c>
      <c r="J223">
        <f t="shared" si="6"/>
        <v>0</v>
      </c>
      <c r="K223">
        <f t="shared" si="7"/>
        <v>0</v>
      </c>
    </row>
    <row r="224" spans="2:11" x14ac:dyDescent="0.35">
      <c r="B224" s="4">
        <v>44</v>
      </c>
      <c r="C224" s="4">
        <v>2019</v>
      </c>
      <c r="D224" s="3">
        <v>95490</v>
      </c>
      <c r="E224" s="3">
        <v>179</v>
      </c>
      <c r="F224" s="3">
        <v>35926900</v>
      </c>
      <c r="G224" s="3">
        <v>54250</v>
      </c>
      <c r="H224" s="2" t="str">
        <f>VLOOKUP(B224,'Other Info'!$B$3:$D$121,2,0)</f>
        <v xml:space="preserve">41-50 years </v>
      </c>
      <c r="J224">
        <f t="shared" si="6"/>
        <v>0</v>
      </c>
      <c r="K224">
        <f t="shared" si="7"/>
        <v>0</v>
      </c>
    </row>
    <row r="225" spans="2:11" x14ac:dyDescent="0.35">
      <c r="B225" s="4">
        <v>45</v>
      </c>
      <c r="C225" s="4">
        <v>2019</v>
      </c>
      <c r="D225" s="3">
        <v>95140</v>
      </c>
      <c r="E225" s="3">
        <v>221</v>
      </c>
      <c r="F225" s="3">
        <v>37073200</v>
      </c>
      <c r="G225" s="3">
        <v>70210</v>
      </c>
      <c r="H225" s="2" t="str">
        <f>VLOOKUP(B225,'Other Info'!$B$3:$D$121,2,0)</f>
        <v xml:space="preserve">41-50 years </v>
      </c>
      <c r="J225">
        <f t="shared" si="6"/>
        <v>0</v>
      </c>
      <c r="K225">
        <f t="shared" si="7"/>
        <v>0</v>
      </c>
    </row>
    <row r="226" spans="2:11" x14ac:dyDescent="0.35">
      <c r="B226" s="4">
        <v>46</v>
      </c>
      <c r="C226" s="4">
        <v>2019</v>
      </c>
      <c r="D226" s="3">
        <v>86880</v>
      </c>
      <c r="E226" s="3">
        <v>231</v>
      </c>
      <c r="F226" s="3">
        <v>42475600</v>
      </c>
      <c r="G226" s="3">
        <v>71750</v>
      </c>
      <c r="H226" s="2" t="str">
        <f>VLOOKUP(B226,'Other Info'!$B$3:$D$121,2,0)</f>
        <v xml:space="preserve">41-50 years </v>
      </c>
      <c r="J226">
        <f t="shared" si="6"/>
        <v>0</v>
      </c>
      <c r="K226">
        <f t="shared" si="7"/>
        <v>0</v>
      </c>
    </row>
    <row r="227" spans="2:11" x14ac:dyDescent="0.35">
      <c r="B227" s="4">
        <v>48</v>
      </c>
      <c r="C227" s="4">
        <v>2019</v>
      </c>
      <c r="D227" s="3">
        <v>82460</v>
      </c>
      <c r="E227" s="3">
        <v>279</v>
      </c>
      <c r="F227" s="3">
        <v>37863000</v>
      </c>
      <c r="G227" s="3">
        <v>94030</v>
      </c>
      <c r="H227" s="2" t="str">
        <f>VLOOKUP(B227,'Other Info'!$B$3:$D$121,2,0)</f>
        <v xml:space="preserve">41-50 years </v>
      </c>
      <c r="J227">
        <f t="shared" si="6"/>
        <v>0</v>
      </c>
      <c r="K227">
        <f t="shared" si="7"/>
        <v>0</v>
      </c>
    </row>
    <row r="228" spans="2:11" x14ac:dyDescent="0.35">
      <c r="B228" s="4">
        <v>49</v>
      </c>
      <c r="C228" s="4">
        <v>2019</v>
      </c>
      <c r="D228" s="3">
        <v>85730</v>
      </c>
      <c r="E228" s="3">
        <v>306</v>
      </c>
      <c r="F228" s="3">
        <v>38063300</v>
      </c>
      <c r="G228" s="3">
        <v>103620</v>
      </c>
      <c r="H228" s="2" t="str">
        <f>VLOOKUP(B228,'Other Info'!$B$3:$D$121,2,0)</f>
        <v xml:space="preserve">41-50 years </v>
      </c>
      <c r="J228">
        <f t="shared" si="6"/>
        <v>0</v>
      </c>
      <c r="K228">
        <f t="shared" si="7"/>
        <v>0</v>
      </c>
    </row>
    <row r="229" spans="2:11" x14ac:dyDescent="0.35">
      <c r="B229" s="4">
        <v>50</v>
      </c>
      <c r="C229" s="4">
        <v>2019</v>
      </c>
      <c r="D229" s="3">
        <v>84090</v>
      </c>
      <c r="E229" s="3">
        <v>369</v>
      </c>
      <c r="F229" s="3">
        <v>37382400</v>
      </c>
      <c r="G229" s="3">
        <v>108450</v>
      </c>
      <c r="H229" s="2" t="str">
        <f>VLOOKUP(B229,'Other Info'!$B$3:$D$121,2,0)</f>
        <v xml:space="preserve">41-50 years </v>
      </c>
      <c r="J229">
        <f t="shared" si="6"/>
        <v>0</v>
      </c>
      <c r="K229">
        <f t="shared" si="7"/>
        <v>0</v>
      </c>
    </row>
    <row r="230" spans="2:11" x14ac:dyDescent="0.35">
      <c r="B230" s="4">
        <v>51</v>
      </c>
      <c r="C230" s="4">
        <v>2019</v>
      </c>
      <c r="D230" s="3">
        <v>83070</v>
      </c>
      <c r="E230" s="3">
        <v>420</v>
      </c>
      <c r="F230" s="3">
        <v>37201400</v>
      </c>
      <c r="G230" s="3">
        <v>122720</v>
      </c>
      <c r="H230" s="2" t="str">
        <f>VLOOKUP(B230,'Other Info'!$B$3:$D$121,2,0)</f>
        <v xml:space="preserve">51-60 years </v>
      </c>
      <c r="J230">
        <f t="shared" si="6"/>
        <v>0</v>
      </c>
      <c r="K230">
        <f t="shared" si="7"/>
        <v>0</v>
      </c>
    </row>
    <row r="231" spans="2:11" x14ac:dyDescent="0.35">
      <c r="B231" s="4">
        <v>52</v>
      </c>
      <c r="C231" s="4">
        <v>2019</v>
      </c>
      <c r="D231" s="3">
        <v>84350</v>
      </c>
      <c r="E231" s="3">
        <v>474</v>
      </c>
      <c r="F231" s="3">
        <v>36770400</v>
      </c>
      <c r="G231" s="3">
        <v>138190</v>
      </c>
      <c r="H231" s="2" t="str">
        <f>VLOOKUP(B231,'Other Info'!$B$3:$D$121,2,0)</f>
        <v xml:space="preserve">51-60 years </v>
      </c>
      <c r="J231">
        <f t="shared" si="6"/>
        <v>0</v>
      </c>
      <c r="K231">
        <f t="shared" si="7"/>
        <v>0</v>
      </c>
    </row>
    <row r="232" spans="2:11" x14ac:dyDescent="0.35">
      <c r="B232" s="4">
        <v>53</v>
      </c>
      <c r="C232" s="4">
        <v>2019</v>
      </c>
      <c r="D232" s="3">
        <v>82970</v>
      </c>
      <c r="E232" s="3">
        <v>535</v>
      </c>
      <c r="F232" s="3">
        <v>35243600</v>
      </c>
      <c r="G232" s="3">
        <v>160110</v>
      </c>
      <c r="H232" s="2" t="str">
        <f>VLOOKUP(B232,'Other Info'!$B$3:$D$121,2,0)</f>
        <v xml:space="preserve">51-60 years </v>
      </c>
      <c r="J232">
        <f t="shared" si="6"/>
        <v>0</v>
      </c>
      <c r="K232">
        <f t="shared" si="7"/>
        <v>0</v>
      </c>
    </row>
    <row r="233" spans="2:11" x14ac:dyDescent="0.35">
      <c r="B233" s="4">
        <v>54</v>
      </c>
      <c r="C233" s="4">
        <v>2019</v>
      </c>
      <c r="D233" s="3">
        <v>77900</v>
      </c>
      <c r="E233" s="3">
        <v>613</v>
      </c>
      <c r="F233" s="3">
        <v>34839900</v>
      </c>
      <c r="G233" s="3">
        <v>196480</v>
      </c>
      <c r="H233" s="2" t="str">
        <f>VLOOKUP(B233,'Other Info'!$B$3:$D$121,2,0)</f>
        <v xml:space="preserve">51-60 years </v>
      </c>
      <c r="J233">
        <f t="shared" si="6"/>
        <v>0</v>
      </c>
      <c r="K233">
        <f t="shared" si="7"/>
        <v>0</v>
      </c>
    </row>
    <row r="234" spans="2:11" x14ac:dyDescent="0.35">
      <c r="B234" s="4">
        <v>55</v>
      </c>
      <c r="C234" s="4">
        <v>2019</v>
      </c>
      <c r="D234" s="3">
        <v>79560</v>
      </c>
      <c r="E234" s="3">
        <v>668</v>
      </c>
      <c r="F234" s="3">
        <v>36121700</v>
      </c>
      <c r="G234" s="3">
        <v>215280</v>
      </c>
      <c r="H234" s="2" t="str">
        <f>VLOOKUP(B234,'Other Info'!$B$3:$D$121,2,0)</f>
        <v xml:space="preserve">51-60 years </v>
      </c>
      <c r="J234">
        <f t="shared" si="6"/>
        <v>0</v>
      </c>
      <c r="K234">
        <f t="shared" si="7"/>
        <v>0</v>
      </c>
    </row>
    <row r="235" spans="2:11" x14ac:dyDescent="0.35">
      <c r="B235" s="4">
        <v>56</v>
      </c>
      <c r="C235" s="4">
        <v>2019</v>
      </c>
      <c r="D235" s="3">
        <v>44280</v>
      </c>
      <c r="E235" s="3">
        <v>335</v>
      </c>
      <c r="F235" s="3">
        <v>32894900</v>
      </c>
      <c r="G235" s="3">
        <v>258100</v>
      </c>
      <c r="H235" s="2" t="str">
        <f>VLOOKUP(B235,'Other Info'!$B$3:$D$121,2,0)</f>
        <v xml:space="preserve">51-60 years </v>
      </c>
      <c r="J235">
        <f t="shared" si="6"/>
        <v>0</v>
      </c>
      <c r="K235">
        <f t="shared" si="7"/>
        <v>0</v>
      </c>
    </row>
    <row r="236" spans="2:11" x14ac:dyDescent="0.35">
      <c r="B236" s="4">
        <v>57</v>
      </c>
      <c r="C236" s="4">
        <v>2019</v>
      </c>
      <c r="D236" s="3">
        <v>74910</v>
      </c>
      <c r="E236" s="3">
        <v>825</v>
      </c>
      <c r="F236" s="3">
        <v>34859100</v>
      </c>
      <c r="G236" s="3">
        <v>256630</v>
      </c>
      <c r="H236" s="2" t="str">
        <f>VLOOKUP(B236,'Other Info'!$B$3:$D$121,2,0)</f>
        <v xml:space="preserve">51-60 years </v>
      </c>
      <c r="J236">
        <f t="shared" si="6"/>
        <v>0</v>
      </c>
      <c r="K236">
        <f t="shared" si="7"/>
        <v>0</v>
      </c>
    </row>
    <row r="237" spans="2:11" x14ac:dyDescent="0.35">
      <c r="B237" s="4">
        <v>58</v>
      </c>
      <c r="C237" s="4">
        <v>2019</v>
      </c>
      <c r="D237" s="3">
        <v>68670</v>
      </c>
      <c r="E237" s="3">
        <v>823</v>
      </c>
      <c r="F237" s="3">
        <v>33601600</v>
      </c>
      <c r="G237" s="3">
        <v>262860</v>
      </c>
      <c r="H237" s="2" t="str">
        <f>VLOOKUP(B237,'Other Info'!$B$3:$D$121,2,0)</f>
        <v xml:space="preserve">51-60 years </v>
      </c>
      <c r="J237">
        <f t="shared" si="6"/>
        <v>0</v>
      </c>
      <c r="K237">
        <f t="shared" si="7"/>
        <v>0</v>
      </c>
    </row>
    <row r="238" spans="2:11" x14ac:dyDescent="0.35">
      <c r="B238" s="4">
        <v>59</v>
      </c>
      <c r="C238" s="4">
        <v>2019</v>
      </c>
      <c r="D238" s="3">
        <v>60810</v>
      </c>
      <c r="E238" s="3">
        <v>827</v>
      </c>
      <c r="F238" s="3">
        <v>32467800</v>
      </c>
      <c r="G238" s="3">
        <v>366360</v>
      </c>
      <c r="H238" s="2" t="str">
        <f>VLOOKUP(B238,'Other Info'!$B$3:$D$121,2,0)</f>
        <v xml:space="preserve">51-60 years </v>
      </c>
      <c r="J238">
        <f t="shared" si="6"/>
        <v>0</v>
      </c>
      <c r="K238">
        <f t="shared" si="7"/>
        <v>0</v>
      </c>
    </row>
    <row r="239" spans="2:11" x14ac:dyDescent="0.35">
      <c r="B239" s="4">
        <v>60</v>
      </c>
      <c r="C239" s="4">
        <v>2019</v>
      </c>
      <c r="D239" s="3">
        <v>54310</v>
      </c>
      <c r="E239" s="3">
        <v>739</v>
      </c>
      <c r="F239" s="3">
        <v>29599000</v>
      </c>
      <c r="G239" s="3">
        <v>336240</v>
      </c>
      <c r="H239" s="2" t="str">
        <f>VLOOKUP(B239,'Other Info'!$B$3:$D$121,2,0)</f>
        <v xml:space="preserve">51-60 years </v>
      </c>
      <c r="J239">
        <f t="shared" si="6"/>
        <v>0</v>
      </c>
      <c r="K239">
        <f t="shared" si="7"/>
        <v>0</v>
      </c>
    </row>
    <row r="240" spans="2:11" x14ac:dyDescent="0.35">
      <c r="B240" s="4">
        <v>61</v>
      </c>
      <c r="C240" s="4">
        <v>2019</v>
      </c>
      <c r="D240" s="3">
        <v>46350</v>
      </c>
      <c r="E240" s="3">
        <v>745</v>
      </c>
      <c r="F240" s="3">
        <v>25731100</v>
      </c>
      <c r="G240" s="3">
        <v>324190</v>
      </c>
      <c r="H240" s="2" t="str">
        <f>VLOOKUP(B240,'Other Info'!$B$3:$D$121,2,0)</f>
        <v xml:space="preserve">61-70 years </v>
      </c>
      <c r="J240">
        <f t="shared" si="6"/>
        <v>0</v>
      </c>
      <c r="K240">
        <f t="shared" si="7"/>
        <v>0</v>
      </c>
    </row>
    <row r="241" spans="2:11" x14ac:dyDescent="0.35">
      <c r="B241" s="4">
        <v>62</v>
      </c>
      <c r="C241" s="4">
        <v>2019</v>
      </c>
      <c r="D241" s="3">
        <v>39830</v>
      </c>
      <c r="E241" s="3">
        <v>741</v>
      </c>
      <c r="F241" s="3">
        <v>21480600</v>
      </c>
      <c r="G241" s="3">
        <v>282990</v>
      </c>
      <c r="H241" s="2" t="str">
        <f>VLOOKUP(B241,'Other Info'!$B$3:$D$121,2,0)</f>
        <v xml:space="preserve">61-70 years </v>
      </c>
      <c r="J241">
        <f t="shared" si="6"/>
        <v>0</v>
      </c>
      <c r="K241">
        <f t="shared" si="7"/>
        <v>0</v>
      </c>
    </row>
    <row r="242" spans="2:11" x14ac:dyDescent="0.35">
      <c r="B242" s="4">
        <v>63</v>
      </c>
      <c r="C242" s="4">
        <v>2019</v>
      </c>
      <c r="D242" s="3">
        <v>32140</v>
      </c>
      <c r="E242" s="3">
        <v>703</v>
      </c>
      <c r="F242" s="3">
        <v>19056300</v>
      </c>
      <c r="G242" s="3">
        <v>295440</v>
      </c>
      <c r="H242" s="2" t="str">
        <f>VLOOKUP(B242,'Other Info'!$B$3:$D$121,2,0)</f>
        <v xml:space="preserve">61-70 years </v>
      </c>
      <c r="J242">
        <f t="shared" si="6"/>
        <v>0</v>
      </c>
      <c r="K242">
        <f t="shared" si="7"/>
        <v>0</v>
      </c>
    </row>
    <row r="243" spans="2:11" x14ac:dyDescent="0.35">
      <c r="B243" s="4">
        <v>64</v>
      </c>
      <c r="C243" s="4">
        <v>2019</v>
      </c>
      <c r="D243" s="3">
        <v>25020</v>
      </c>
      <c r="E243" s="3">
        <v>570</v>
      </c>
      <c r="F243" s="3">
        <v>15810800</v>
      </c>
      <c r="G243" s="3">
        <v>272220</v>
      </c>
      <c r="H243" s="2" t="str">
        <f>VLOOKUP(B243,'Other Info'!$B$3:$D$121,2,0)</f>
        <v xml:space="preserve">61-70 years </v>
      </c>
      <c r="J243">
        <f t="shared" si="6"/>
        <v>0</v>
      </c>
      <c r="K243">
        <f t="shared" si="7"/>
        <v>0</v>
      </c>
    </row>
    <row r="244" spans="2:11" x14ac:dyDescent="0.35">
      <c r="B244" s="4">
        <v>65</v>
      </c>
      <c r="C244" s="4">
        <v>2019</v>
      </c>
      <c r="D244" s="3">
        <v>19680</v>
      </c>
      <c r="E244" s="3">
        <v>475</v>
      </c>
      <c r="F244" s="3">
        <v>12299200</v>
      </c>
      <c r="G244" s="3">
        <v>241620</v>
      </c>
      <c r="H244" s="2" t="str">
        <f>VLOOKUP(B244,'Other Info'!$B$3:$D$121,2,0)</f>
        <v xml:space="preserve">61-70 years </v>
      </c>
      <c r="J244">
        <f t="shared" si="6"/>
        <v>0</v>
      </c>
      <c r="K244">
        <f t="shared" si="7"/>
        <v>0</v>
      </c>
    </row>
    <row r="245" spans="2:11" x14ac:dyDescent="0.35">
      <c r="B245" s="4">
        <v>66</v>
      </c>
      <c r="C245" s="4">
        <v>2019</v>
      </c>
      <c r="D245" s="3">
        <v>14220</v>
      </c>
      <c r="E245" s="3">
        <v>373</v>
      </c>
      <c r="F245" s="3">
        <v>9290100</v>
      </c>
      <c r="G245" s="3">
        <v>200690</v>
      </c>
      <c r="H245" s="2" t="str">
        <f>VLOOKUP(B245,'Other Info'!$B$3:$D$121,2,0)</f>
        <v xml:space="preserve">61-70 years </v>
      </c>
      <c r="J245">
        <f t="shared" si="6"/>
        <v>0</v>
      </c>
      <c r="K245">
        <f t="shared" si="7"/>
        <v>0</v>
      </c>
    </row>
    <row r="246" spans="2:11" x14ac:dyDescent="0.35">
      <c r="B246" s="4">
        <v>67</v>
      </c>
      <c r="C246" s="4">
        <v>2019</v>
      </c>
      <c r="D246" s="3">
        <v>9790</v>
      </c>
      <c r="E246" s="3">
        <v>269</v>
      </c>
      <c r="F246" s="3">
        <v>6710600</v>
      </c>
      <c r="G246" s="3">
        <v>141970</v>
      </c>
      <c r="H246" s="2" t="str">
        <f>VLOOKUP(B246,'Other Info'!$B$3:$D$121,2,0)</f>
        <v xml:space="preserve">61-70 years </v>
      </c>
      <c r="J246">
        <f t="shared" si="6"/>
        <v>0</v>
      </c>
      <c r="K246">
        <f t="shared" si="7"/>
        <v>0</v>
      </c>
    </row>
    <row r="247" spans="2:11" x14ac:dyDescent="0.35">
      <c r="B247" s="4">
        <v>68</v>
      </c>
      <c r="C247" s="4">
        <v>2019</v>
      </c>
      <c r="D247" s="3">
        <v>6010</v>
      </c>
      <c r="E247" s="3">
        <v>197</v>
      </c>
      <c r="F247" s="3">
        <v>4943800</v>
      </c>
      <c r="G247" s="3">
        <v>127620</v>
      </c>
      <c r="H247" s="2" t="str">
        <f>VLOOKUP(B247,'Other Info'!$B$3:$D$121,2,0)</f>
        <v xml:space="preserve">61-70 years </v>
      </c>
      <c r="J247">
        <f t="shared" si="6"/>
        <v>0</v>
      </c>
      <c r="K247">
        <f t="shared" si="7"/>
        <v>0</v>
      </c>
    </row>
    <row r="248" spans="2:11" x14ac:dyDescent="0.35">
      <c r="B248" s="4">
        <v>69</v>
      </c>
      <c r="C248" s="4">
        <v>2019</v>
      </c>
      <c r="D248" s="3">
        <v>3910</v>
      </c>
      <c r="E248" s="3">
        <v>113</v>
      </c>
      <c r="F248" s="3">
        <v>3222500</v>
      </c>
      <c r="G248" s="3">
        <v>91440</v>
      </c>
      <c r="H248" s="2" t="str">
        <f>VLOOKUP(B248,'Other Info'!$B$3:$D$121,2,0)</f>
        <v xml:space="preserve">61-70 years </v>
      </c>
      <c r="J248">
        <f t="shared" si="6"/>
        <v>0</v>
      </c>
      <c r="K248">
        <f t="shared" si="7"/>
        <v>0</v>
      </c>
    </row>
    <row r="249" spans="2:11" x14ac:dyDescent="0.35">
      <c r="B249" s="4">
        <v>70</v>
      </c>
      <c r="C249" s="4">
        <v>2019</v>
      </c>
      <c r="D249" s="3">
        <v>2710</v>
      </c>
      <c r="E249" s="3">
        <v>106</v>
      </c>
      <c r="F249" s="3">
        <v>1663500</v>
      </c>
      <c r="G249" s="3">
        <v>61540</v>
      </c>
      <c r="H249" s="2" t="str">
        <f>VLOOKUP(B249,'Other Info'!$B$3:$D$121,2,0)</f>
        <v xml:space="preserve">61-70 years </v>
      </c>
      <c r="J249">
        <f t="shared" si="6"/>
        <v>0</v>
      </c>
      <c r="K249">
        <f t="shared" si="7"/>
        <v>0</v>
      </c>
    </row>
    <row r="250" spans="2:11" x14ac:dyDescent="0.35">
      <c r="B250" s="4">
        <v>71</v>
      </c>
      <c r="C250" s="4">
        <v>2019</v>
      </c>
      <c r="D250" s="3">
        <v>1260</v>
      </c>
      <c r="E250" s="3">
        <v>50</v>
      </c>
      <c r="F250" s="3">
        <v>1087900</v>
      </c>
      <c r="G250" s="3">
        <v>44720</v>
      </c>
      <c r="H250" s="2" t="str">
        <f>VLOOKUP(B250,'Other Info'!$B$3:$D$121,2,0)</f>
        <v xml:space="preserve">71-80 years </v>
      </c>
      <c r="I250" s="1"/>
      <c r="J250">
        <f t="shared" si="6"/>
        <v>0</v>
      </c>
      <c r="K250">
        <f t="shared" si="7"/>
        <v>0</v>
      </c>
    </row>
    <row r="251" spans="2:11" x14ac:dyDescent="0.35">
      <c r="B251" s="4">
        <v>72</v>
      </c>
      <c r="C251" s="4">
        <v>2019</v>
      </c>
      <c r="D251" s="3">
        <v>600</v>
      </c>
      <c r="E251" s="3">
        <v>23</v>
      </c>
      <c r="F251" s="3">
        <v>649500</v>
      </c>
      <c r="G251" s="3">
        <v>26570</v>
      </c>
      <c r="H251" s="2" t="str">
        <f>VLOOKUP(B251,'Other Info'!$B$3:$D$121,2,0)</f>
        <v xml:space="preserve">71-80 years </v>
      </c>
      <c r="I251" s="1"/>
      <c r="J251">
        <f t="shared" si="6"/>
        <v>0</v>
      </c>
      <c r="K251">
        <f t="shared" si="7"/>
        <v>0</v>
      </c>
    </row>
    <row r="252" spans="2:11" x14ac:dyDescent="0.35">
      <c r="B252" s="4">
        <v>73</v>
      </c>
      <c r="C252" s="4">
        <v>2019</v>
      </c>
      <c r="D252" s="3">
        <v>410</v>
      </c>
      <c r="E252" s="3">
        <v>16</v>
      </c>
      <c r="F252" s="3">
        <v>349000</v>
      </c>
      <c r="G252" s="3">
        <v>15410</v>
      </c>
      <c r="H252" s="2" t="str">
        <f>VLOOKUP(B252,'Other Info'!$B$3:$D$121,2,0)</f>
        <v xml:space="preserve">71-80 years </v>
      </c>
      <c r="I252" s="1"/>
      <c r="J252">
        <f t="shared" si="6"/>
        <v>0</v>
      </c>
      <c r="K252">
        <f t="shared" si="7"/>
        <v>0</v>
      </c>
    </row>
    <row r="253" spans="2:11" x14ac:dyDescent="0.35">
      <c r="B253" s="4">
        <v>74</v>
      </c>
      <c r="C253" s="4">
        <v>2019</v>
      </c>
      <c r="D253" s="3">
        <v>180</v>
      </c>
      <c r="E253" s="3">
        <v>5</v>
      </c>
      <c r="F253" s="3">
        <v>90000</v>
      </c>
      <c r="G253" s="3">
        <v>2970</v>
      </c>
      <c r="H253" s="2" t="str">
        <f>VLOOKUP(B253,'Other Info'!$B$3:$D$121,2,0)</f>
        <v xml:space="preserve">71-80 years </v>
      </c>
      <c r="I253" s="1"/>
      <c r="J253">
        <f t="shared" si="6"/>
        <v>0</v>
      </c>
      <c r="K253">
        <f t="shared" si="7"/>
        <v>0</v>
      </c>
    </row>
    <row r="254" spans="2:11" x14ac:dyDescent="0.35">
      <c r="B254" s="4">
        <v>75</v>
      </c>
      <c r="C254" s="4">
        <v>2019</v>
      </c>
      <c r="D254" s="3">
        <v>140</v>
      </c>
      <c r="E254" s="3">
        <v>2</v>
      </c>
      <c r="F254" s="3">
        <v>34100</v>
      </c>
      <c r="G254" s="3">
        <v>1590</v>
      </c>
      <c r="H254" s="2" t="str">
        <f>VLOOKUP(B254,'Other Info'!$B$3:$D$121,2,0)</f>
        <v xml:space="preserve">71-80 years </v>
      </c>
      <c r="I254" s="1"/>
      <c r="J254">
        <f t="shared" si="6"/>
        <v>0</v>
      </c>
      <c r="K254">
        <f t="shared" si="7"/>
        <v>0</v>
      </c>
    </row>
    <row r="255" spans="2:11" x14ac:dyDescent="0.35">
      <c r="B255" s="4">
        <v>76</v>
      </c>
      <c r="C255" s="4">
        <v>2019</v>
      </c>
      <c r="D255" s="3">
        <v>30</v>
      </c>
      <c r="E255" s="3">
        <v>1</v>
      </c>
      <c r="F255" s="3">
        <v>11100</v>
      </c>
      <c r="G255" s="3">
        <v>290</v>
      </c>
      <c r="H255" s="2" t="str">
        <f>VLOOKUP(B255,'Other Info'!$B$3:$D$121,2,0)</f>
        <v xml:space="preserve">71-80 years </v>
      </c>
      <c r="I255" s="1"/>
      <c r="J255">
        <f t="shared" si="6"/>
        <v>0</v>
      </c>
      <c r="K255">
        <f t="shared" si="7"/>
        <v>0</v>
      </c>
    </row>
    <row r="256" spans="2:11" x14ac:dyDescent="0.35">
      <c r="B256" s="4">
        <v>77</v>
      </c>
      <c r="C256" s="4">
        <v>2019</v>
      </c>
      <c r="D256" s="3">
        <v>20</v>
      </c>
      <c r="E256" s="3">
        <v>1</v>
      </c>
      <c r="F256" s="3">
        <v>24000</v>
      </c>
      <c r="G256" s="3">
        <v>120</v>
      </c>
      <c r="H256" s="2" t="str">
        <f>VLOOKUP(B256,'Other Info'!$B$3:$D$121,2,0)</f>
        <v xml:space="preserve">71-80 years </v>
      </c>
      <c r="I256" s="1"/>
      <c r="J256">
        <f t="shared" si="6"/>
        <v>0</v>
      </c>
      <c r="K256">
        <f t="shared" si="7"/>
        <v>0</v>
      </c>
    </row>
    <row r="257" spans="2:11" x14ac:dyDescent="0.35">
      <c r="B257" s="4">
        <v>78</v>
      </c>
      <c r="C257" s="4">
        <v>2019</v>
      </c>
      <c r="D257" s="3">
        <v>10</v>
      </c>
      <c r="E257" s="3">
        <v>1</v>
      </c>
      <c r="F257" s="3">
        <v>3100</v>
      </c>
      <c r="G257" s="3">
        <v>310</v>
      </c>
      <c r="H257" s="2" t="str">
        <f>VLOOKUP(B257,'Other Info'!$B$3:$D$121,2,0)</f>
        <v xml:space="preserve">71-80 years </v>
      </c>
      <c r="I257" s="1"/>
      <c r="J257">
        <f t="shared" si="6"/>
        <v>0</v>
      </c>
      <c r="K257">
        <f t="shared" si="7"/>
        <v>0</v>
      </c>
    </row>
    <row r="258" spans="2:11" x14ac:dyDescent="0.35">
      <c r="B258" s="4">
        <v>79</v>
      </c>
      <c r="C258" s="4">
        <v>2019</v>
      </c>
      <c r="D258" s="3">
        <v>20</v>
      </c>
      <c r="E258" s="3">
        <v>1</v>
      </c>
      <c r="F258" s="3">
        <v>400</v>
      </c>
      <c r="G258" s="3">
        <v>40</v>
      </c>
      <c r="H258" s="2" t="str">
        <f>VLOOKUP(B258,'Other Info'!$B$3:$D$121,2,0)</f>
        <v xml:space="preserve">71-80 years </v>
      </c>
      <c r="I258" s="1"/>
      <c r="J258">
        <f t="shared" si="6"/>
        <v>0</v>
      </c>
      <c r="K258">
        <f t="shared" si="7"/>
        <v>0</v>
      </c>
    </row>
    <row r="259" spans="2:11" x14ac:dyDescent="0.35">
      <c r="B259" s="4">
        <v>21</v>
      </c>
      <c r="C259" s="4">
        <v>2020</v>
      </c>
      <c r="D259" s="3">
        <v>10</v>
      </c>
      <c r="E259" s="3">
        <v>0</v>
      </c>
      <c r="F259" s="3">
        <v>4500</v>
      </c>
      <c r="G259" s="3">
        <v>0</v>
      </c>
      <c r="H259" s="2" t="str">
        <f>VLOOKUP(B259,'Other Info'!$B$3:$D$121,2,0)</f>
        <v xml:space="preserve">21-30 years </v>
      </c>
      <c r="J259">
        <f t="shared" si="6"/>
        <v>0</v>
      </c>
      <c r="K259">
        <f t="shared" si="7"/>
        <v>0</v>
      </c>
    </row>
    <row r="260" spans="2:11" x14ac:dyDescent="0.35">
      <c r="B260" s="4">
        <v>22</v>
      </c>
      <c r="C260" s="4">
        <v>2020</v>
      </c>
      <c r="D260" s="3">
        <v>20</v>
      </c>
      <c r="E260" s="3">
        <v>0</v>
      </c>
      <c r="F260" s="3">
        <v>100</v>
      </c>
      <c r="G260" s="3">
        <v>0</v>
      </c>
      <c r="H260" s="2" t="str">
        <f>VLOOKUP(B260,'Other Info'!$B$3:$D$121,2,0)</f>
        <v xml:space="preserve">21-30 years </v>
      </c>
      <c r="J260">
        <f t="shared" ref="J260:J323" si="8">IF(E260&gt;D260,1, 0)</f>
        <v>0</v>
      </c>
      <c r="K260">
        <f t="shared" ref="K260:K323" si="9">IF(G260&gt;F260,1, 0)</f>
        <v>0</v>
      </c>
    </row>
    <row r="261" spans="2:11" x14ac:dyDescent="0.35">
      <c r="B261" s="4">
        <v>23</v>
      </c>
      <c r="C261" s="4">
        <v>2020</v>
      </c>
      <c r="D261" s="3">
        <v>40</v>
      </c>
      <c r="E261" s="3">
        <v>0</v>
      </c>
      <c r="F261" s="3">
        <v>300</v>
      </c>
      <c r="G261" s="3">
        <v>0</v>
      </c>
      <c r="H261" s="2" t="str">
        <f>VLOOKUP(B261,'Other Info'!$B$3:$D$121,2,0)</f>
        <v xml:space="preserve">21-30 years </v>
      </c>
      <c r="J261">
        <f t="shared" si="8"/>
        <v>0</v>
      </c>
      <c r="K261">
        <f t="shared" si="9"/>
        <v>0</v>
      </c>
    </row>
    <row r="262" spans="2:11" x14ac:dyDescent="0.35">
      <c r="B262" s="4">
        <v>24</v>
      </c>
      <c r="C262" s="4">
        <v>2020</v>
      </c>
      <c r="D262" s="3">
        <v>50</v>
      </c>
      <c r="E262" s="3">
        <v>0</v>
      </c>
      <c r="F262" s="3">
        <v>200</v>
      </c>
      <c r="G262" s="3">
        <v>0</v>
      </c>
      <c r="H262" s="2" t="str">
        <f>VLOOKUP(B262,'Other Info'!$B$3:$D$121,2,0)</f>
        <v xml:space="preserve">21-30 years </v>
      </c>
      <c r="J262">
        <f t="shared" si="8"/>
        <v>0</v>
      </c>
      <c r="K262">
        <f t="shared" si="9"/>
        <v>0</v>
      </c>
    </row>
    <row r="263" spans="2:11" x14ac:dyDescent="0.35">
      <c r="B263" s="4">
        <v>25</v>
      </c>
      <c r="C263" s="4">
        <v>2020</v>
      </c>
      <c r="D263" s="3">
        <v>30</v>
      </c>
      <c r="E263" s="3">
        <v>0</v>
      </c>
      <c r="F263" s="3">
        <v>800</v>
      </c>
      <c r="G263" s="3">
        <v>0</v>
      </c>
      <c r="H263" s="2" t="str">
        <f>VLOOKUP(B263,'Other Info'!$B$3:$D$121,2,0)</f>
        <v xml:space="preserve">21-30 years </v>
      </c>
      <c r="J263">
        <f t="shared" si="8"/>
        <v>0</v>
      </c>
      <c r="K263">
        <f t="shared" si="9"/>
        <v>0</v>
      </c>
    </row>
    <row r="264" spans="2:11" x14ac:dyDescent="0.35">
      <c r="B264" s="4">
        <v>26</v>
      </c>
      <c r="C264" s="4">
        <v>2020</v>
      </c>
      <c r="D264" s="3">
        <v>60</v>
      </c>
      <c r="E264" s="3">
        <v>0</v>
      </c>
      <c r="F264" s="3">
        <v>700</v>
      </c>
      <c r="G264" s="3">
        <v>0</v>
      </c>
      <c r="H264" s="2" t="str">
        <f>VLOOKUP(B264,'Other Info'!$B$3:$D$121,2,0)</f>
        <v xml:space="preserve">21-30 years </v>
      </c>
      <c r="J264">
        <f t="shared" si="8"/>
        <v>0</v>
      </c>
      <c r="K264">
        <f t="shared" si="9"/>
        <v>0</v>
      </c>
    </row>
    <row r="265" spans="2:11" x14ac:dyDescent="0.35">
      <c r="B265" s="4">
        <v>27</v>
      </c>
      <c r="C265" s="4">
        <v>2020</v>
      </c>
      <c r="D265" s="3">
        <v>170</v>
      </c>
      <c r="E265" s="3">
        <v>0</v>
      </c>
      <c r="F265" s="3">
        <v>200</v>
      </c>
      <c r="G265" s="3">
        <v>0</v>
      </c>
      <c r="H265" s="2" t="str">
        <f>VLOOKUP(B265,'Other Info'!$B$3:$D$121,2,0)</f>
        <v xml:space="preserve">21-30 years </v>
      </c>
      <c r="J265">
        <f t="shared" si="8"/>
        <v>0</v>
      </c>
      <c r="K265">
        <f t="shared" si="9"/>
        <v>0</v>
      </c>
    </row>
    <row r="266" spans="2:11" x14ac:dyDescent="0.35">
      <c r="B266" s="4">
        <v>28</v>
      </c>
      <c r="C266" s="4">
        <v>2020</v>
      </c>
      <c r="D266" s="3">
        <v>210</v>
      </c>
      <c r="E266" s="3">
        <v>0</v>
      </c>
      <c r="F266" s="3">
        <v>3900</v>
      </c>
      <c r="G266" s="3">
        <v>0</v>
      </c>
      <c r="H266" s="2" t="str">
        <f>VLOOKUP(B266,'Other Info'!$B$3:$D$121,2,0)</f>
        <v xml:space="preserve">21-30 years </v>
      </c>
      <c r="J266">
        <f t="shared" si="8"/>
        <v>0</v>
      </c>
      <c r="K266">
        <f t="shared" si="9"/>
        <v>0</v>
      </c>
    </row>
    <row r="267" spans="2:11" x14ac:dyDescent="0.35">
      <c r="B267" s="4">
        <v>21</v>
      </c>
      <c r="C267" s="4">
        <v>2020</v>
      </c>
      <c r="D267" s="3">
        <v>1520</v>
      </c>
      <c r="E267" s="3">
        <v>0</v>
      </c>
      <c r="F267" s="3">
        <v>73800</v>
      </c>
      <c r="G267" s="3">
        <v>0</v>
      </c>
      <c r="H267" s="2" t="str">
        <f>VLOOKUP(B267,'Other Info'!$B$3:$D$121,2,0)</f>
        <v xml:space="preserve">21-30 years </v>
      </c>
      <c r="J267">
        <f t="shared" si="8"/>
        <v>0</v>
      </c>
      <c r="K267">
        <f t="shared" si="9"/>
        <v>0</v>
      </c>
    </row>
    <row r="268" spans="2:11" x14ac:dyDescent="0.35">
      <c r="B268" s="4">
        <v>22</v>
      </c>
      <c r="C268" s="4">
        <v>2020</v>
      </c>
      <c r="D268" s="3">
        <v>1860</v>
      </c>
      <c r="E268" s="3">
        <v>1</v>
      </c>
      <c r="F268" s="3">
        <v>82300</v>
      </c>
      <c r="G268" s="3">
        <v>100</v>
      </c>
      <c r="H268" s="2" t="str">
        <f>VLOOKUP(B268,'Other Info'!$B$3:$D$121,2,0)</f>
        <v xml:space="preserve">21-30 years </v>
      </c>
      <c r="J268">
        <f t="shared" si="8"/>
        <v>0</v>
      </c>
      <c r="K268">
        <f t="shared" si="9"/>
        <v>0</v>
      </c>
    </row>
    <row r="269" spans="2:11" x14ac:dyDescent="0.35">
      <c r="B269" s="4">
        <v>23</v>
      </c>
      <c r="C269" s="4">
        <v>2020</v>
      </c>
      <c r="D269" s="3">
        <v>2600</v>
      </c>
      <c r="E269" s="3">
        <v>1</v>
      </c>
      <c r="F269" s="3">
        <v>107900</v>
      </c>
      <c r="G269" s="3">
        <v>170</v>
      </c>
      <c r="H269" s="2" t="str">
        <f>VLOOKUP(B269,'Other Info'!$B$3:$D$121,2,0)</f>
        <v xml:space="preserve">21-30 years </v>
      </c>
      <c r="J269">
        <f t="shared" si="8"/>
        <v>0</v>
      </c>
      <c r="K269">
        <f t="shared" si="9"/>
        <v>0</v>
      </c>
    </row>
    <row r="270" spans="2:11" x14ac:dyDescent="0.35">
      <c r="B270" s="4">
        <v>24</v>
      </c>
      <c r="C270" s="4">
        <v>2020</v>
      </c>
      <c r="D270" s="3">
        <v>3130</v>
      </c>
      <c r="E270" s="3">
        <v>0</v>
      </c>
      <c r="F270" s="3">
        <v>161400</v>
      </c>
      <c r="G270" s="3">
        <v>0</v>
      </c>
      <c r="H270" s="2" t="str">
        <f>VLOOKUP(B270,'Other Info'!$B$3:$D$121,2,0)</f>
        <v xml:space="preserve">21-30 years </v>
      </c>
      <c r="J270">
        <f t="shared" si="8"/>
        <v>0</v>
      </c>
      <c r="K270">
        <f t="shared" si="9"/>
        <v>0</v>
      </c>
    </row>
    <row r="271" spans="2:11" x14ac:dyDescent="0.35">
      <c r="B271" s="4">
        <v>25</v>
      </c>
      <c r="C271" s="4">
        <v>2020</v>
      </c>
      <c r="D271" s="3">
        <v>3210</v>
      </c>
      <c r="E271" s="3">
        <v>7</v>
      </c>
      <c r="F271" s="3">
        <v>312100</v>
      </c>
      <c r="G271" s="3">
        <v>30</v>
      </c>
      <c r="H271" s="2" t="str">
        <f>VLOOKUP(B271,'Other Info'!$B$3:$D$121,2,0)</f>
        <v xml:space="preserve">21-30 years </v>
      </c>
      <c r="J271">
        <f t="shared" si="8"/>
        <v>0</v>
      </c>
      <c r="K271">
        <f t="shared" si="9"/>
        <v>0</v>
      </c>
    </row>
    <row r="272" spans="2:11" x14ac:dyDescent="0.35">
      <c r="B272" s="4">
        <v>26</v>
      </c>
      <c r="C272" s="4">
        <v>2020</v>
      </c>
      <c r="D272" s="3">
        <v>4500</v>
      </c>
      <c r="E272" s="3">
        <v>4</v>
      </c>
      <c r="F272" s="3">
        <v>287300</v>
      </c>
      <c r="G272" s="3">
        <v>330</v>
      </c>
      <c r="H272" s="2" t="str">
        <f>VLOOKUP(B272,'Other Info'!$B$3:$D$121,2,0)</f>
        <v xml:space="preserve">21-30 years </v>
      </c>
      <c r="J272">
        <f t="shared" si="8"/>
        <v>0</v>
      </c>
      <c r="K272">
        <f t="shared" si="9"/>
        <v>0</v>
      </c>
    </row>
    <row r="273" spans="2:11" x14ac:dyDescent="0.35">
      <c r="B273" s="4">
        <v>27</v>
      </c>
      <c r="C273" s="4">
        <v>2020</v>
      </c>
      <c r="D273" s="3">
        <v>5450</v>
      </c>
      <c r="E273" s="3">
        <v>7</v>
      </c>
      <c r="F273" s="3">
        <v>411600</v>
      </c>
      <c r="G273" s="3">
        <v>650</v>
      </c>
      <c r="H273" s="2" t="str">
        <f>VLOOKUP(B273,'Other Info'!$B$3:$D$121,2,0)</f>
        <v xml:space="preserve">21-30 years </v>
      </c>
      <c r="J273">
        <f t="shared" si="8"/>
        <v>0</v>
      </c>
      <c r="K273">
        <f t="shared" si="9"/>
        <v>0</v>
      </c>
    </row>
    <row r="274" spans="2:11" x14ac:dyDescent="0.35">
      <c r="B274" s="4">
        <v>28</v>
      </c>
      <c r="C274" s="4">
        <v>2020</v>
      </c>
      <c r="D274" s="3">
        <v>7610</v>
      </c>
      <c r="E274" s="3">
        <v>5</v>
      </c>
      <c r="F274" s="3">
        <v>689200</v>
      </c>
      <c r="G274" s="3">
        <v>840</v>
      </c>
      <c r="H274" s="2" t="str">
        <f>VLOOKUP(B274,'Other Info'!$B$3:$D$121,2,0)</f>
        <v xml:space="preserve">21-30 years </v>
      </c>
      <c r="J274">
        <f t="shared" si="8"/>
        <v>0</v>
      </c>
      <c r="K274">
        <f t="shared" si="9"/>
        <v>0</v>
      </c>
    </row>
    <row r="275" spans="2:11" x14ac:dyDescent="0.35">
      <c r="B275" s="4">
        <v>29</v>
      </c>
      <c r="C275" s="4">
        <v>2020</v>
      </c>
      <c r="D275" s="3">
        <v>9740</v>
      </c>
      <c r="E275" s="3">
        <v>7</v>
      </c>
      <c r="F275" s="3">
        <v>907900</v>
      </c>
      <c r="G275" s="3">
        <v>1000</v>
      </c>
      <c r="H275" s="2" t="str">
        <f>VLOOKUP(B275,'Other Info'!$B$3:$D$121,2,0)</f>
        <v xml:space="preserve">21-30 years </v>
      </c>
      <c r="J275">
        <f t="shared" si="8"/>
        <v>0</v>
      </c>
      <c r="K275">
        <f t="shared" si="9"/>
        <v>0</v>
      </c>
    </row>
    <row r="276" spans="2:11" x14ac:dyDescent="0.35">
      <c r="B276" s="4">
        <v>30</v>
      </c>
      <c r="C276" s="4">
        <v>2020</v>
      </c>
      <c r="D276" s="3">
        <v>13810</v>
      </c>
      <c r="E276" s="3">
        <v>10</v>
      </c>
      <c r="F276" s="3">
        <v>1401200</v>
      </c>
      <c r="G276" s="3">
        <v>840</v>
      </c>
      <c r="H276" s="2" t="str">
        <f>VLOOKUP(B276,'Other Info'!$B$3:$D$121,2,0)</f>
        <v xml:space="preserve">21-30 years </v>
      </c>
      <c r="J276">
        <f t="shared" si="8"/>
        <v>0</v>
      </c>
      <c r="K276">
        <f t="shared" si="9"/>
        <v>0</v>
      </c>
    </row>
    <row r="277" spans="2:11" x14ac:dyDescent="0.35">
      <c r="B277" s="4">
        <v>31</v>
      </c>
      <c r="C277" s="4">
        <v>2020</v>
      </c>
      <c r="D277" s="3">
        <v>17082.900000000001</v>
      </c>
      <c r="E277" s="3">
        <v>20</v>
      </c>
      <c r="F277" s="3">
        <v>1880091</v>
      </c>
      <c r="G277" s="3">
        <v>690</v>
      </c>
      <c r="H277" s="2" t="str">
        <f>VLOOKUP(B277,'Other Info'!$B$3:$D$121,2,0)</f>
        <v xml:space="preserve">31-40 years </v>
      </c>
      <c r="J277">
        <f t="shared" si="8"/>
        <v>0</v>
      </c>
      <c r="K277">
        <f t="shared" si="9"/>
        <v>0</v>
      </c>
    </row>
    <row r="278" spans="2:11" x14ac:dyDescent="0.35">
      <c r="B278" s="4">
        <v>32</v>
      </c>
      <c r="C278" s="4">
        <v>2020</v>
      </c>
      <c r="D278" s="3">
        <v>21764.7</v>
      </c>
      <c r="E278" s="3">
        <v>22</v>
      </c>
      <c r="F278" s="3">
        <v>2841075</v>
      </c>
      <c r="G278" s="3">
        <v>20000</v>
      </c>
      <c r="H278" s="2" t="str">
        <f>VLOOKUP(B278,'Other Info'!$B$3:$D$121,2,0)</f>
        <v xml:space="preserve">31-40 years </v>
      </c>
      <c r="J278">
        <f t="shared" si="8"/>
        <v>0</v>
      </c>
      <c r="K278">
        <f t="shared" si="9"/>
        <v>0</v>
      </c>
    </row>
    <row r="279" spans="2:11" x14ac:dyDescent="0.35">
      <c r="B279" s="4">
        <v>33</v>
      </c>
      <c r="C279" s="4">
        <v>2020</v>
      </c>
      <c r="D279" s="3">
        <v>26875.8</v>
      </c>
      <c r="E279" s="3">
        <v>31</v>
      </c>
      <c r="F279" s="3">
        <v>5114178</v>
      </c>
      <c r="G279" s="3">
        <v>50000</v>
      </c>
      <c r="H279" s="2" t="str">
        <f>VLOOKUP(B279,'Other Info'!$B$3:$D$121,2,0)</f>
        <v xml:space="preserve">31-40 years </v>
      </c>
      <c r="J279">
        <f t="shared" si="8"/>
        <v>0</v>
      </c>
      <c r="K279">
        <f t="shared" si="9"/>
        <v>0</v>
      </c>
    </row>
    <row r="280" spans="2:11" x14ac:dyDescent="0.35">
      <c r="B280" s="4">
        <v>34</v>
      </c>
      <c r="C280" s="4">
        <v>2020</v>
      </c>
      <c r="D280" s="3">
        <v>39746.700000000004</v>
      </c>
      <c r="E280" s="3">
        <v>36</v>
      </c>
      <c r="F280" s="3">
        <v>6737661</v>
      </c>
      <c r="G280" s="3">
        <v>4590</v>
      </c>
      <c r="H280" s="2" t="str">
        <f>VLOOKUP(B280,'Other Info'!$B$3:$D$121,2,0)</f>
        <v xml:space="preserve">31-40 years </v>
      </c>
      <c r="J280">
        <f t="shared" si="8"/>
        <v>0</v>
      </c>
      <c r="K280">
        <f t="shared" si="9"/>
        <v>0</v>
      </c>
    </row>
    <row r="281" spans="2:11" x14ac:dyDescent="0.35">
      <c r="B281" s="4">
        <v>35</v>
      </c>
      <c r="C281" s="4">
        <v>2020</v>
      </c>
      <c r="D281" s="3">
        <v>50568.3</v>
      </c>
      <c r="E281" s="3">
        <v>56</v>
      </c>
      <c r="F281" s="3">
        <v>9082692</v>
      </c>
      <c r="G281" s="3">
        <v>6210</v>
      </c>
      <c r="H281" s="2" t="str">
        <f>VLOOKUP(B281,'Other Info'!$B$3:$D$121,2,0)</f>
        <v xml:space="preserve">31-40 years </v>
      </c>
      <c r="J281">
        <f t="shared" si="8"/>
        <v>0</v>
      </c>
      <c r="K281">
        <f t="shared" si="9"/>
        <v>0</v>
      </c>
    </row>
    <row r="282" spans="2:11" x14ac:dyDescent="0.35">
      <c r="B282" s="4">
        <v>36</v>
      </c>
      <c r="C282" s="4">
        <v>2020</v>
      </c>
      <c r="D282" s="3">
        <v>60409.8</v>
      </c>
      <c r="E282" s="3">
        <v>71</v>
      </c>
      <c r="F282" s="3">
        <v>14460363</v>
      </c>
      <c r="G282" s="3">
        <v>12130</v>
      </c>
      <c r="H282" s="2" t="str">
        <f>VLOOKUP(B282,'Other Info'!$B$3:$D$121,2,0)</f>
        <v xml:space="preserve">31-40 years </v>
      </c>
      <c r="J282">
        <f t="shared" si="8"/>
        <v>0</v>
      </c>
      <c r="K282">
        <f t="shared" si="9"/>
        <v>0</v>
      </c>
    </row>
    <row r="283" spans="2:11" x14ac:dyDescent="0.35">
      <c r="B283" s="4">
        <v>37</v>
      </c>
      <c r="C283" s="4">
        <v>2020</v>
      </c>
      <c r="D283" s="3">
        <v>65334.6</v>
      </c>
      <c r="E283" s="3">
        <v>84</v>
      </c>
      <c r="F283" s="3">
        <v>19662264</v>
      </c>
      <c r="G283" s="3">
        <v>17740</v>
      </c>
      <c r="H283" s="2" t="str">
        <f>VLOOKUP(B283,'Other Info'!$B$3:$D$121,2,0)</f>
        <v xml:space="preserve">31-40 years </v>
      </c>
      <c r="J283">
        <f t="shared" si="8"/>
        <v>0</v>
      </c>
      <c r="K283">
        <f t="shared" si="9"/>
        <v>0</v>
      </c>
    </row>
    <row r="284" spans="2:11" x14ac:dyDescent="0.35">
      <c r="B284" s="4">
        <v>38</v>
      </c>
      <c r="C284" s="4">
        <v>2020</v>
      </c>
      <c r="D284" s="3">
        <v>67262.400000000009</v>
      </c>
      <c r="E284" s="3">
        <v>112</v>
      </c>
      <c r="F284" s="3">
        <v>24281937</v>
      </c>
      <c r="G284" s="3">
        <v>25540</v>
      </c>
      <c r="H284" s="2" t="str">
        <f>VLOOKUP(B284,'Other Info'!$B$3:$D$121,2,0)</f>
        <v xml:space="preserve">31-40 years </v>
      </c>
      <c r="J284">
        <f t="shared" si="8"/>
        <v>0</v>
      </c>
      <c r="K284">
        <f t="shared" si="9"/>
        <v>0</v>
      </c>
    </row>
    <row r="285" spans="2:11" x14ac:dyDescent="0.35">
      <c r="B285" s="4">
        <v>39</v>
      </c>
      <c r="C285" s="4">
        <v>2020</v>
      </c>
      <c r="D285" s="3">
        <v>75929.400000000009</v>
      </c>
      <c r="E285" s="3">
        <v>128</v>
      </c>
      <c r="F285" s="3">
        <v>27530280</v>
      </c>
      <c r="G285" s="3">
        <v>38050</v>
      </c>
      <c r="H285" s="2" t="str">
        <f>VLOOKUP(B285,'Other Info'!$B$3:$D$121,2,0)</f>
        <v xml:space="preserve">31-40 years </v>
      </c>
      <c r="J285">
        <f t="shared" si="8"/>
        <v>0</v>
      </c>
      <c r="K285">
        <f t="shared" si="9"/>
        <v>0</v>
      </c>
    </row>
    <row r="286" spans="2:11" x14ac:dyDescent="0.35">
      <c r="B286" s="4">
        <v>40</v>
      </c>
      <c r="C286" s="4">
        <v>2020</v>
      </c>
      <c r="D286" s="3">
        <v>80011.8</v>
      </c>
      <c r="E286" s="3">
        <v>129</v>
      </c>
      <c r="F286" s="3">
        <v>28923966</v>
      </c>
      <c r="G286" s="3">
        <v>37040</v>
      </c>
      <c r="H286" s="2" t="str">
        <f>VLOOKUP(B286,'Other Info'!$B$3:$D$121,2,0)</f>
        <v xml:space="preserve">31-40 years </v>
      </c>
      <c r="J286">
        <f t="shared" si="8"/>
        <v>0</v>
      </c>
      <c r="K286">
        <f t="shared" si="9"/>
        <v>0</v>
      </c>
    </row>
    <row r="287" spans="2:11" x14ac:dyDescent="0.35">
      <c r="B287" s="4">
        <v>41</v>
      </c>
      <c r="C287" s="4">
        <v>2020</v>
      </c>
      <c r="D287" s="3">
        <v>85997.7</v>
      </c>
      <c r="E287" s="3">
        <v>175</v>
      </c>
      <c r="F287" s="3">
        <v>33544206</v>
      </c>
      <c r="G287" s="3">
        <v>46340</v>
      </c>
      <c r="H287" s="2" t="str">
        <f>VLOOKUP(B287,'Other Info'!$B$3:$D$121,2,0)</f>
        <v xml:space="preserve">41-50 years </v>
      </c>
      <c r="J287">
        <f t="shared" si="8"/>
        <v>0</v>
      </c>
      <c r="K287">
        <f t="shared" si="9"/>
        <v>0</v>
      </c>
    </row>
    <row r="288" spans="2:11" x14ac:dyDescent="0.35">
      <c r="B288" s="4">
        <v>42</v>
      </c>
      <c r="C288" s="4">
        <v>2020</v>
      </c>
      <c r="D288" s="3">
        <v>79169.400000000009</v>
      </c>
      <c r="E288" s="3">
        <v>181</v>
      </c>
      <c r="F288" s="3">
        <v>35931438</v>
      </c>
      <c r="G288" s="3">
        <v>51180</v>
      </c>
      <c r="H288" s="2" t="str">
        <f>VLOOKUP(B288,'Other Info'!$B$3:$D$121,2,0)</f>
        <v xml:space="preserve">41-50 years </v>
      </c>
      <c r="J288">
        <f t="shared" si="8"/>
        <v>0</v>
      </c>
      <c r="K288">
        <f t="shared" si="9"/>
        <v>0</v>
      </c>
    </row>
    <row r="289" spans="2:11" x14ac:dyDescent="0.35">
      <c r="B289" s="4">
        <v>43</v>
      </c>
      <c r="C289" s="4">
        <v>2020</v>
      </c>
      <c r="D289" s="3">
        <v>67505.400000000009</v>
      </c>
      <c r="E289" s="3">
        <v>170</v>
      </c>
      <c r="F289" s="3">
        <v>38633031</v>
      </c>
      <c r="G289" s="3">
        <v>65730</v>
      </c>
      <c r="H289" s="2" t="str">
        <f>VLOOKUP(B289,'Other Info'!$B$3:$D$121,2,0)</f>
        <v xml:space="preserve">41-50 years </v>
      </c>
      <c r="J289">
        <f t="shared" si="8"/>
        <v>0</v>
      </c>
      <c r="K289">
        <f t="shared" si="9"/>
        <v>0</v>
      </c>
    </row>
    <row r="290" spans="2:11" x14ac:dyDescent="0.35">
      <c r="B290" s="4">
        <v>44</v>
      </c>
      <c r="C290" s="4">
        <v>2020</v>
      </c>
      <c r="D290" s="3">
        <v>70340.400000000009</v>
      </c>
      <c r="E290" s="3">
        <v>185</v>
      </c>
      <c r="F290" s="3">
        <v>36114984</v>
      </c>
      <c r="G290" s="3">
        <v>67800</v>
      </c>
      <c r="H290" s="2" t="str">
        <f>VLOOKUP(B290,'Other Info'!$B$3:$D$121,2,0)</f>
        <v xml:space="preserve">41-50 years </v>
      </c>
      <c r="J290">
        <f t="shared" si="8"/>
        <v>0</v>
      </c>
      <c r="K290">
        <f t="shared" si="9"/>
        <v>0</v>
      </c>
    </row>
    <row r="291" spans="2:11" x14ac:dyDescent="0.35">
      <c r="B291" s="4">
        <v>45</v>
      </c>
      <c r="C291" s="4">
        <v>2020</v>
      </c>
      <c r="D291" s="3">
        <v>78448.5</v>
      </c>
      <c r="E291" s="3">
        <v>238</v>
      </c>
      <c r="F291" s="3">
        <v>31358340</v>
      </c>
      <c r="G291" s="3">
        <v>66690</v>
      </c>
      <c r="H291" s="2" t="str">
        <f>VLOOKUP(B291,'Other Info'!$B$3:$D$121,2,0)</f>
        <v xml:space="preserve">41-50 years </v>
      </c>
      <c r="J291">
        <f t="shared" si="8"/>
        <v>0</v>
      </c>
      <c r="K291">
        <f t="shared" si="9"/>
        <v>0</v>
      </c>
    </row>
    <row r="292" spans="2:11" x14ac:dyDescent="0.35">
      <c r="B292" s="4">
        <v>46</v>
      </c>
      <c r="C292" s="4">
        <v>2020</v>
      </c>
      <c r="D292" s="3">
        <v>77614.2</v>
      </c>
      <c r="E292" s="3">
        <v>255</v>
      </c>
      <c r="F292" s="3">
        <v>32300532</v>
      </c>
      <c r="G292" s="3">
        <v>70790</v>
      </c>
      <c r="H292" s="2" t="str">
        <f>VLOOKUP(B292,'Other Info'!$B$3:$D$121,2,0)</f>
        <v xml:space="preserve">41-50 years </v>
      </c>
      <c r="J292">
        <f t="shared" si="8"/>
        <v>0</v>
      </c>
      <c r="K292">
        <f t="shared" si="9"/>
        <v>0</v>
      </c>
    </row>
    <row r="293" spans="2:11" x14ac:dyDescent="0.35">
      <c r="B293" s="4">
        <v>48</v>
      </c>
      <c r="C293" s="4">
        <v>2020</v>
      </c>
      <c r="D293" s="3">
        <v>68582.7</v>
      </c>
      <c r="E293" s="3">
        <v>296</v>
      </c>
      <c r="F293" s="3">
        <v>35960436</v>
      </c>
      <c r="G293" s="3">
        <v>106370</v>
      </c>
      <c r="H293" s="2" t="str">
        <f>VLOOKUP(B293,'Other Info'!$B$3:$D$121,2,0)</f>
        <v xml:space="preserve">41-50 years </v>
      </c>
      <c r="J293">
        <f t="shared" si="8"/>
        <v>0</v>
      </c>
      <c r="K293">
        <f t="shared" si="9"/>
        <v>0</v>
      </c>
    </row>
    <row r="294" spans="2:11" x14ac:dyDescent="0.35">
      <c r="B294" s="4">
        <v>49</v>
      </c>
      <c r="C294" s="4">
        <v>2020</v>
      </c>
      <c r="D294" s="3">
        <v>66298.5</v>
      </c>
      <c r="E294" s="3">
        <v>367</v>
      </c>
      <c r="F294" s="3">
        <v>31979205</v>
      </c>
      <c r="G294" s="3">
        <v>130280</v>
      </c>
      <c r="H294" s="2" t="str">
        <f>VLOOKUP(B294,'Other Info'!$B$3:$D$121,2,0)</f>
        <v xml:space="preserve">41-50 years </v>
      </c>
      <c r="J294">
        <f t="shared" si="8"/>
        <v>0</v>
      </c>
      <c r="K294">
        <f t="shared" si="9"/>
        <v>0</v>
      </c>
    </row>
    <row r="295" spans="2:11" x14ac:dyDescent="0.35">
      <c r="B295" s="4">
        <v>50</v>
      </c>
      <c r="C295" s="4">
        <v>2020</v>
      </c>
      <c r="D295" s="3">
        <v>68663.7</v>
      </c>
      <c r="E295" s="3">
        <v>409</v>
      </c>
      <c r="F295" s="3">
        <v>31697082</v>
      </c>
      <c r="G295" s="3">
        <v>108550</v>
      </c>
      <c r="H295" s="2" t="str">
        <f>VLOOKUP(B295,'Other Info'!$B$3:$D$121,2,0)</f>
        <v xml:space="preserve">41-50 years </v>
      </c>
      <c r="J295">
        <f t="shared" si="8"/>
        <v>0</v>
      </c>
      <c r="K295">
        <f t="shared" si="9"/>
        <v>0</v>
      </c>
    </row>
    <row r="296" spans="2:11" x14ac:dyDescent="0.35">
      <c r="B296" s="4">
        <v>51</v>
      </c>
      <c r="C296" s="4">
        <v>2020</v>
      </c>
      <c r="D296" s="3">
        <v>66565.8</v>
      </c>
      <c r="E296" s="3">
        <v>445</v>
      </c>
      <c r="F296" s="3">
        <v>31004289</v>
      </c>
      <c r="G296" s="3">
        <v>185760</v>
      </c>
      <c r="H296" s="2" t="str">
        <f>VLOOKUP(B296,'Other Info'!$B$3:$D$121,2,0)</f>
        <v xml:space="preserve">51-60 years </v>
      </c>
      <c r="J296">
        <f t="shared" si="8"/>
        <v>0</v>
      </c>
      <c r="K296">
        <f t="shared" si="9"/>
        <v>0</v>
      </c>
    </row>
    <row r="297" spans="2:11" x14ac:dyDescent="0.35">
      <c r="B297" s="4">
        <v>52</v>
      </c>
      <c r="C297" s="4">
        <v>2020</v>
      </c>
      <c r="D297" s="3">
        <v>65431.8</v>
      </c>
      <c r="E297" s="3">
        <v>478</v>
      </c>
      <c r="F297" s="3">
        <v>30623427</v>
      </c>
      <c r="G297" s="3">
        <v>155720</v>
      </c>
      <c r="H297" s="2" t="str">
        <f>VLOOKUP(B297,'Other Info'!$B$3:$D$121,2,0)</f>
        <v xml:space="preserve">51-60 years </v>
      </c>
      <c r="J297">
        <f t="shared" si="8"/>
        <v>0</v>
      </c>
      <c r="K297">
        <f t="shared" si="9"/>
        <v>0</v>
      </c>
    </row>
    <row r="298" spans="2:11" x14ac:dyDescent="0.35">
      <c r="B298" s="4">
        <v>53</v>
      </c>
      <c r="C298" s="4">
        <v>2020</v>
      </c>
      <c r="D298" s="3">
        <v>65925.900000000009</v>
      </c>
      <c r="E298" s="3">
        <v>592</v>
      </c>
      <c r="F298" s="3">
        <v>30201336</v>
      </c>
      <c r="G298" s="3">
        <v>188910</v>
      </c>
      <c r="H298" s="2" t="str">
        <f>VLOOKUP(B298,'Other Info'!$B$3:$D$121,2,0)</f>
        <v xml:space="preserve">51-60 years </v>
      </c>
      <c r="J298">
        <f t="shared" si="8"/>
        <v>0</v>
      </c>
      <c r="K298">
        <f t="shared" si="9"/>
        <v>0</v>
      </c>
    </row>
    <row r="299" spans="2:11" x14ac:dyDescent="0.35">
      <c r="B299" s="4">
        <v>54</v>
      </c>
      <c r="C299" s="4">
        <v>2020</v>
      </c>
      <c r="D299" s="3">
        <v>64192.5</v>
      </c>
      <c r="E299" s="3">
        <v>595</v>
      </c>
      <c r="F299" s="3">
        <v>28646055</v>
      </c>
      <c r="G299" s="3">
        <v>195440</v>
      </c>
      <c r="H299" s="2" t="str">
        <f>VLOOKUP(B299,'Other Info'!$B$3:$D$121,2,0)</f>
        <v xml:space="preserve">51-60 years </v>
      </c>
      <c r="J299">
        <f t="shared" si="8"/>
        <v>0</v>
      </c>
      <c r="K299">
        <f t="shared" si="9"/>
        <v>0</v>
      </c>
    </row>
    <row r="300" spans="2:11" x14ac:dyDescent="0.35">
      <c r="B300" s="4">
        <v>55</v>
      </c>
      <c r="C300" s="4">
        <v>2020</v>
      </c>
      <c r="D300" s="3">
        <v>59421.599999999999</v>
      </c>
      <c r="E300" s="3">
        <v>677</v>
      </c>
      <c r="F300" s="3">
        <v>27824877</v>
      </c>
      <c r="G300" s="3">
        <v>230590</v>
      </c>
      <c r="H300" s="2" t="str">
        <f>VLOOKUP(B300,'Other Info'!$B$3:$D$121,2,0)</f>
        <v xml:space="preserve">51-60 years </v>
      </c>
      <c r="J300">
        <f t="shared" si="8"/>
        <v>0</v>
      </c>
      <c r="K300">
        <f t="shared" si="9"/>
        <v>0</v>
      </c>
    </row>
    <row r="301" spans="2:11" x14ac:dyDescent="0.35">
      <c r="B301" s="4">
        <v>56</v>
      </c>
      <c r="C301" s="4">
        <v>2020</v>
      </c>
      <c r="D301" s="3">
        <v>60085.8</v>
      </c>
      <c r="E301" s="3">
        <v>737</v>
      </c>
      <c r="F301" s="3">
        <v>28551204</v>
      </c>
      <c r="G301" s="3">
        <v>225480</v>
      </c>
      <c r="H301" s="2" t="str">
        <f>VLOOKUP(B301,'Other Info'!$B$3:$D$121,2,0)</f>
        <v xml:space="preserve">51-60 years </v>
      </c>
      <c r="J301">
        <f t="shared" si="8"/>
        <v>0</v>
      </c>
      <c r="K301">
        <f t="shared" si="9"/>
        <v>0</v>
      </c>
    </row>
    <row r="302" spans="2:11" x14ac:dyDescent="0.35">
      <c r="B302" s="4">
        <v>57</v>
      </c>
      <c r="C302" s="4">
        <v>2020</v>
      </c>
      <c r="D302" s="3">
        <v>59105.700000000004</v>
      </c>
      <c r="E302" s="3">
        <v>875</v>
      </c>
      <c r="F302" s="3">
        <v>25590897</v>
      </c>
      <c r="G302" s="3">
        <v>266870</v>
      </c>
      <c r="H302" s="2" t="str">
        <f>VLOOKUP(B302,'Other Info'!$B$3:$D$121,2,0)</f>
        <v xml:space="preserve">51-60 years </v>
      </c>
      <c r="J302">
        <f t="shared" si="8"/>
        <v>0</v>
      </c>
      <c r="K302">
        <f t="shared" si="9"/>
        <v>0</v>
      </c>
    </row>
    <row r="303" spans="2:11" x14ac:dyDescent="0.35">
      <c r="B303" s="4">
        <v>58</v>
      </c>
      <c r="C303" s="4">
        <v>2020</v>
      </c>
      <c r="D303" s="3">
        <v>55250.1</v>
      </c>
      <c r="E303" s="3">
        <v>903</v>
      </c>
      <c r="F303" s="3">
        <v>26934444</v>
      </c>
      <c r="G303" s="3">
        <v>312390</v>
      </c>
      <c r="H303" s="2" t="str">
        <f>VLOOKUP(B303,'Other Info'!$B$3:$D$121,2,0)</f>
        <v xml:space="preserve">51-60 years </v>
      </c>
      <c r="J303">
        <f t="shared" si="8"/>
        <v>0</v>
      </c>
      <c r="K303">
        <f t="shared" si="9"/>
        <v>0</v>
      </c>
    </row>
    <row r="304" spans="2:11" x14ac:dyDescent="0.35">
      <c r="B304" s="4">
        <v>59</v>
      </c>
      <c r="C304" s="4">
        <v>2020</v>
      </c>
      <c r="D304" s="3">
        <v>49806.9</v>
      </c>
      <c r="E304" s="3">
        <v>906</v>
      </c>
      <c r="F304" s="3">
        <v>26147691</v>
      </c>
      <c r="G304" s="3">
        <v>371050</v>
      </c>
      <c r="H304" s="2" t="str">
        <f>VLOOKUP(B304,'Other Info'!$B$3:$D$121,2,0)</f>
        <v xml:space="preserve">51-60 years </v>
      </c>
      <c r="J304">
        <f t="shared" si="8"/>
        <v>0</v>
      </c>
      <c r="K304">
        <f t="shared" si="9"/>
        <v>0</v>
      </c>
    </row>
    <row r="305" spans="2:11" x14ac:dyDescent="0.35">
      <c r="B305" s="4">
        <v>60</v>
      </c>
      <c r="C305" s="4">
        <v>2020</v>
      </c>
      <c r="D305" s="3">
        <v>43254</v>
      </c>
      <c r="E305" s="3">
        <v>794</v>
      </c>
      <c r="F305" s="3">
        <v>24510114</v>
      </c>
      <c r="G305" s="3">
        <v>373820</v>
      </c>
      <c r="H305" s="2" t="str">
        <f>VLOOKUP(B305,'Other Info'!$B$3:$D$121,2,0)</f>
        <v xml:space="preserve">51-60 years </v>
      </c>
      <c r="J305">
        <f t="shared" si="8"/>
        <v>0</v>
      </c>
      <c r="K305">
        <f t="shared" si="9"/>
        <v>0</v>
      </c>
    </row>
    <row r="306" spans="2:11" x14ac:dyDescent="0.35">
      <c r="B306" s="4">
        <v>61</v>
      </c>
      <c r="C306" s="4">
        <v>2020</v>
      </c>
      <c r="D306" s="3">
        <v>38596.5</v>
      </c>
      <c r="E306" s="3">
        <v>862</v>
      </c>
      <c r="F306" s="3">
        <v>21993120</v>
      </c>
      <c r="G306" s="3">
        <v>355610</v>
      </c>
      <c r="H306" s="2" t="str">
        <f>VLOOKUP(B306,'Other Info'!$B$3:$D$121,2,0)</f>
        <v xml:space="preserve">61-70 years </v>
      </c>
      <c r="J306">
        <f t="shared" si="8"/>
        <v>0</v>
      </c>
      <c r="K306">
        <f t="shared" si="9"/>
        <v>0</v>
      </c>
    </row>
    <row r="307" spans="2:11" x14ac:dyDescent="0.35">
      <c r="B307" s="4">
        <v>62</v>
      </c>
      <c r="C307" s="4">
        <v>2020</v>
      </c>
      <c r="D307" s="3">
        <v>31946.400000000001</v>
      </c>
      <c r="E307" s="3">
        <v>777</v>
      </c>
      <c r="F307" s="3">
        <v>18712458</v>
      </c>
      <c r="G307" s="3">
        <v>314570</v>
      </c>
      <c r="H307" s="2" t="str">
        <f>VLOOKUP(B307,'Other Info'!$B$3:$D$121,2,0)</f>
        <v xml:space="preserve">61-70 years </v>
      </c>
      <c r="J307">
        <f t="shared" si="8"/>
        <v>0</v>
      </c>
      <c r="K307">
        <f t="shared" si="9"/>
        <v>0</v>
      </c>
    </row>
    <row r="308" spans="2:11" x14ac:dyDescent="0.35">
      <c r="B308" s="4">
        <v>63</v>
      </c>
      <c r="C308" s="4">
        <v>2020</v>
      </c>
      <c r="D308" s="3">
        <v>26624.7</v>
      </c>
      <c r="E308" s="3">
        <v>701</v>
      </c>
      <c r="F308" s="3">
        <v>15512553</v>
      </c>
      <c r="G308" s="3">
        <v>310980</v>
      </c>
      <c r="H308" s="2" t="str">
        <f>VLOOKUP(B308,'Other Info'!$B$3:$D$121,2,0)</f>
        <v xml:space="preserve">61-70 years </v>
      </c>
      <c r="J308">
        <f t="shared" si="8"/>
        <v>0</v>
      </c>
      <c r="K308">
        <f t="shared" si="9"/>
        <v>0</v>
      </c>
    </row>
    <row r="309" spans="2:11" x14ac:dyDescent="0.35">
      <c r="B309" s="4">
        <v>64</v>
      </c>
      <c r="C309" s="4">
        <v>2020</v>
      </c>
      <c r="D309" s="3">
        <v>20646.900000000001</v>
      </c>
      <c r="E309" s="3">
        <v>644</v>
      </c>
      <c r="F309" s="3">
        <v>13318749</v>
      </c>
      <c r="G309" s="3">
        <v>295520</v>
      </c>
      <c r="H309" s="2" t="str">
        <f>VLOOKUP(B309,'Other Info'!$B$3:$D$121,2,0)</f>
        <v xml:space="preserve">61-70 years </v>
      </c>
      <c r="J309">
        <f t="shared" si="8"/>
        <v>0</v>
      </c>
      <c r="K309">
        <f t="shared" si="9"/>
        <v>0</v>
      </c>
    </row>
    <row r="310" spans="2:11" x14ac:dyDescent="0.35">
      <c r="B310" s="4">
        <v>65</v>
      </c>
      <c r="C310" s="4">
        <v>2020</v>
      </c>
      <c r="D310" s="3">
        <v>15843.6</v>
      </c>
      <c r="E310" s="3">
        <v>489</v>
      </c>
      <c r="F310" s="3">
        <v>10892799</v>
      </c>
      <c r="G310" s="3">
        <v>270390</v>
      </c>
      <c r="H310" s="2" t="str">
        <f>VLOOKUP(B310,'Other Info'!$B$3:$D$121,2,0)</f>
        <v xml:space="preserve">61-70 years </v>
      </c>
      <c r="J310">
        <f t="shared" si="8"/>
        <v>0</v>
      </c>
      <c r="K310">
        <f t="shared" si="9"/>
        <v>0</v>
      </c>
    </row>
    <row r="311" spans="2:11" x14ac:dyDescent="0.35">
      <c r="B311" s="4">
        <v>66</v>
      </c>
      <c r="C311" s="4">
        <v>2020</v>
      </c>
      <c r="D311" s="3">
        <v>12198.6</v>
      </c>
      <c r="E311" s="3">
        <v>428</v>
      </c>
      <c r="F311" s="3">
        <v>8153541</v>
      </c>
      <c r="G311" s="3">
        <v>263580</v>
      </c>
      <c r="H311" s="2" t="str">
        <f>VLOOKUP(B311,'Other Info'!$B$3:$D$121,2,0)</f>
        <v xml:space="preserve">61-70 years </v>
      </c>
      <c r="J311">
        <f t="shared" si="8"/>
        <v>0</v>
      </c>
      <c r="K311">
        <f t="shared" si="9"/>
        <v>0</v>
      </c>
    </row>
    <row r="312" spans="2:11" x14ac:dyDescent="0.35">
      <c r="B312" s="4">
        <v>67</v>
      </c>
      <c r="C312" s="4">
        <v>2020</v>
      </c>
      <c r="D312" s="3">
        <v>8610.3000000000011</v>
      </c>
      <c r="E312" s="3">
        <v>319</v>
      </c>
      <c r="F312" s="3">
        <v>6062607</v>
      </c>
      <c r="G312" s="3">
        <v>197900</v>
      </c>
      <c r="H312" s="2" t="str">
        <f>VLOOKUP(B312,'Other Info'!$B$3:$D$121,2,0)</f>
        <v xml:space="preserve">61-70 years </v>
      </c>
      <c r="J312">
        <f t="shared" si="8"/>
        <v>0</v>
      </c>
      <c r="K312">
        <f t="shared" si="9"/>
        <v>0</v>
      </c>
    </row>
    <row r="313" spans="2:11" x14ac:dyDescent="0.35">
      <c r="B313" s="4">
        <v>68</v>
      </c>
      <c r="C313" s="4">
        <v>2020</v>
      </c>
      <c r="D313" s="3">
        <v>5799.6</v>
      </c>
      <c r="E313" s="3">
        <v>242</v>
      </c>
      <c r="F313" s="3">
        <v>4345974</v>
      </c>
      <c r="G313" s="3">
        <v>139630</v>
      </c>
      <c r="H313" s="2" t="str">
        <f>VLOOKUP(B313,'Other Info'!$B$3:$D$121,2,0)</f>
        <v xml:space="preserve">61-70 years </v>
      </c>
      <c r="J313">
        <f t="shared" si="8"/>
        <v>0</v>
      </c>
      <c r="K313">
        <f t="shared" si="9"/>
        <v>0</v>
      </c>
    </row>
    <row r="314" spans="2:11" x14ac:dyDescent="0.35">
      <c r="B314" s="4">
        <v>69</v>
      </c>
      <c r="C314" s="4">
        <v>2020</v>
      </c>
      <c r="D314" s="3">
        <v>3312.9</v>
      </c>
      <c r="E314" s="3">
        <v>146</v>
      </c>
      <c r="F314" s="3">
        <v>3011742</v>
      </c>
      <c r="G314" s="3">
        <v>96250</v>
      </c>
      <c r="H314" s="2" t="str">
        <f>VLOOKUP(B314,'Other Info'!$B$3:$D$121,2,0)</f>
        <v xml:space="preserve">61-70 years </v>
      </c>
      <c r="J314">
        <f t="shared" si="8"/>
        <v>0</v>
      </c>
      <c r="K314">
        <f t="shared" si="9"/>
        <v>0</v>
      </c>
    </row>
    <row r="315" spans="2:11" x14ac:dyDescent="0.35">
      <c r="B315" s="4">
        <v>70</v>
      </c>
      <c r="C315" s="4">
        <v>2020</v>
      </c>
      <c r="D315" s="3">
        <v>2251.8000000000002</v>
      </c>
      <c r="E315" s="3">
        <v>107</v>
      </c>
      <c r="F315" s="3">
        <v>1921401</v>
      </c>
      <c r="G315" s="3">
        <v>84350</v>
      </c>
      <c r="H315" s="2" t="str">
        <f>VLOOKUP(B315,'Other Info'!$B$3:$D$121,2,0)</f>
        <v xml:space="preserve">61-70 years </v>
      </c>
      <c r="J315">
        <f t="shared" si="8"/>
        <v>0</v>
      </c>
      <c r="K315">
        <f t="shared" si="9"/>
        <v>0</v>
      </c>
    </row>
    <row r="316" spans="2:11" x14ac:dyDescent="0.35">
      <c r="B316" s="4">
        <v>71</v>
      </c>
      <c r="C316" s="4">
        <v>2020</v>
      </c>
      <c r="D316" s="3">
        <v>1336.5</v>
      </c>
      <c r="E316" s="3">
        <v>66</v>
      </c>
      <c r="F316" s="3">
        <v>848799</v>
      </c>
      <c r="G316" s="3">
        <v>36560</v>
      </c>
      <c r="H316" s="2" t="str">
        <f>VLOOKUP(B316,'Other Info'!$B$3:$D$121,2,0)</f>
        <v xml:space="preserve">71-80 years </v>
      </c>
      <c r="I316" s="1"/>
      <c r="J316">
        <f t="shared" si="8"/>
        <v>0</v>
      </c>
      <c r="K316">
        <f t="shared" si="9"/>
        <v>0</v>
      </c>
    </row>
    <row r="317" spans="2:11" x14ac:dyDescent="0.35">
      <c r="B317" s="4">
        <v>72</v>
      </c>
      <c r="C317" s="4">
        <v>2020</v>
      </c>
      <c r="D317" s="3">
        <v>704.7</v>
      </c>
      <c r="E317" s="3">
        <v>36</v>
      </c>
      <c r="F317" s="3">
        <v>527553</v>
      </c>
      <c r="G317" s="3">
        <v>22580</v>
      </c>
      <c r="H317" s="2" t="str">
        <f>VLOOKUP(B317,'Other Info'!$B$3:$D$121,2,0)</f>
        <v xml:space="preserve">71-80 years </v>
      </c>
      <c r="I317" s="1"/>
      <c r="J317">
        <f t="shared" si="8"/>
        <v>0</v>
      </c>
      <c r="K317">
        <f t="shared" si="9"/>
        <v>0</v>
      </c>
    </row>
    <row r="318" spans="2:11" x14ac:dyDescent="0.35">
      <c r="B318" s="4">
        <v>73</v>
      </c>
      <c r="C318" s="4">
        <v>2020</v>
      </c>
      <c r="D318" s="3">
        <v>299.7</v>
      </c>
      <c r="E318" s="3">
        <v>15</v>
      </c>
      <c r="F318" s="3">
        <v>315738</v>
      </c>
      <c r="G318" s="3">
        <v>16980</v>
      </c>
      <c r="H318" s="2" t="str">
        <f>VLOOKUP(B318,'Other Info'!$B$3:$D$121,2,0)</f>
        <v xml:space="preserve">71-80 years </v>
      </c>
      <c r="I318" s="1"/>
      <c r="J318">
        <f t="shared" si="8"/>
        <v>0</v>
      </c>
      <c r="K318">
        <f t="shared" si="9"/>
        <v>0</v>
      </c>
    </row>
    <row r="319" spans="2:11" x14ac:dyDescent="0.35">
      <c r="B319" s="4">
        <v>74</v>
      </c>
      <c r="C319" s="4">
        <v>2020</v>
      </c>
      <c r="D319" s="3">
        <v>202.5</v>
      </c>
      <c r="E319" s="3">
        <v>8</v>
      </c>
      <c r="F319" s="3">
        <v>160137</v>
      </c>
      <c r="G319" s="3">
        <v>6450</v>
      </c>
      <c r="H319" s="2" t="str">
        <f>VLOOKUP(B319,'Other Info'!$B$3:$D$121,2,0)</f>
        <v xml:space="preserve">71-80 years </v>
      </c>
      <c r="I319" s="1"/>
      <c r="J319">
        <f t="shared" si="8"/>
        <v>0</v>
      </c>
      <c r="K319">
        <f t="shared" si="9"/>
        <v>0</v>
      </c>
    </row>
    <row r="320" spans="2:11" x14ac:dyDescent="0.35">
      <c r="B320" s="4">
        <v>75</v>
      </c>
      <c r="C320" s="4">
        <v>2020</v>
      </c>
      <c r="D320" s="3">
        <v>105.3</v>
      </c>
      <c r="E320" s="3">
        <v>6</v>
      </c>
      <c r="F320" s="3">
        <v>48843</v>
      </c>
      <c r="G320" s="3">
        <v>2650</v>
      </c>
      <c r="H320" s="2" t="str">
        <f>VLOOKUP(B320,'Other Info'!$B$3:$D$121,2,0)</f>
        <v xml:space="preserve">71-80 years </v>
      </c>
      <c r="I320" s="1"/>
      <c r="J320">
        <f t="shared" si="8"/>
        <v>0</v>
      </c>
      <c r="K320">
        <f t="shared" si="9"/>
        <v>0</v>
      </c>
    </row>
    <row r="321" spans="2:11" x14ac:dyDescent="0.35">
      <c r="B321" s="4">
        <v>76</v>
      </c>
      <c r="C321" s="4">
        <v>2020</v>
      </c>
      <c r="D321" s="3">
        <v>97.2</v>
      </c>
      <c r="E321" s="3">
        <v>7</v>
      </c>
      <c r="F321" s="3">
        <v>14823</v>
      </c>
      <c r="G321" s="3">
        <v>500</v>
      </c>
      <c r="H321" s="2" t="str">
        <f>VLOOKUP(B321,'Other Info'!$B$3:$D$121,2,0)</f>
        <v xml:space="preserve">71-80 years </v>
      </c>
      <c r="I321" s="1"/>
      <c r="J321">
        <f t="shared" si="8"/>
        <v>0</v>
      </c>
      <c r="K321">
        <f t="shared" si="9"/>
        <v>0</v>
      </c>
    </row>
    <row r="322" spans="2:11" x14ac:dyDescent="0.35">
      <c r="B322" s="4">
        <v>77</v>
      </c>
      <c r="C322" s="4">
        <v>2020</v>
      </c>
      <c r="D322" s="3">
        <v>16.2</v>
      </c>
      <c r="E322" s="3">
        <v>1</v>
      </c>
      <c r="F322" s="3">
        <v>6723</v>
      </c>
      <c r="G322" s="3">
        <v>590</v>
      </c>
      <c r="H322" s="2" t="str">
        <f>VLOOKUP(B322,'Other Info'!$B$3:$D$121,2,0)</f>
        <v xml:space="preserve">71-80 years </v>
      </c>
      <c r="I322" s="1"/>
      <c r="J322">
        <f t="shared" si="8"/>
        <v>0</v>
      </c>
      <c r="K322">
        <f t="shared" si="9"/>
        <v>0</v>
      </c>
    </row>
    <row r="323" spans="2:11" x14ac:dyDescent="0.35">
      <c r="B323" s="4">
        <v>78</v>
      </c>
      <c r="C323" s="4">
        <v>2020</v>
      </c>
      <c r="D323" s="3">
        <v>8.1</v>
      </c>
      <c r="E323" s="3">
        <v>1</v>
      </c>
      <c r="F323" s="3">
        <v>19197</v>
      </c>
      <c r="G323" s="3">
        <v>2370</v>
      </c>
      <c r="H323" s="2" t="str">
        <f>VLOOKUP(B323,'Other Info'!$B$3:$D$121,2,0)</f>
        <v xml:space="preserve">71-80 years </v>
      </c>
      <c r="I323" s="1"/>
      <c r="J323">
        <f t="shared" si="8"/>
        <v>0</v>
      </c>
      <c r="K323">
        <f t="shared" si="9"/>
        <v>0</v>
      </c>
    </row>
    <row r="324" spans="2:11" x14ac:dyDescent="0.35">
      <c r="B324" s="4">
        <v>79</v>
      </c>
      <c r="C324" s="4">
        <v>2020</v>
      </c>
      <c r="D324" s="3">
        <v>8.1</v>
      </c>
      <c r="E324" s="3">
        <v>1</v>
      </c>
      <c r="F324" s="3">
        <v>1701</v>
      </c>
      <c r="G324" s="3">
        <v>210</v>
      </c>
      <c r="H324" s="2" t="str">
        <f>VLOOKUP(B324,'Other Info'!$B$3:$D$121,2,0)</f>
        <v xml:space="preserve">71-80 years </v>
      </c>
      <c r="I324" s="1"/>
      <c r="J324">
        <f t="shared" ref="J324:J387" si="10">IF(E324&gt;D324,1, 0)</f>
        <v>0</v>
      </c>
      <c r="K324">
        <f t="shared" ref="K324:K387" si="11">IF(G324&gt;F324,1, 0)</f>
        <v>0</v>
      </c>
    </row>
    <row r="325" spans="2:11" x14ac:dyDescent="0.35">
      <c r="B325" s="4">
        <v>21</v>
      </c>
      <c r="C325" s="4">
        <v>2021</v>
      </c>
      <c r="D325" s="3">
        <v>10</v>
      </c>
      <c r="E325" s="3">
        <v>0</v>
      </c>
      <c r="F325" s="3">
        <v>200</v>
      </c>
      <c r="G325" s="3">
        <v>0</v>
      </c>
      <c r="H325" s="2" t="str">
        <f>VLOOKUP(B325,'Other Info'!$B$3:$D$121,2,0)</f>
        <v xml:space="preserve">21-30 years </v>
      </c>
      <c r="J325">
        <f t="shared" si="10"/>
        <v>0</v>
      </c>
      <c r="K325">
        <f t="shared" si="11"/>
        <v>0</v>
      </c>
    </row>
    <row r="326" spans="2:11" x14ac:dyDescent="0.35">
      <c r="B326" s="4">
        <v>22</v>
      </c>
      <c r="C326" s="4">
        <v>2021</v>
      </c>
      <c r="D326" s="3">
        <v>10</v>
      </c>
      <c r="E326" s="3">
        <v>0</v>
      </c>
      <c r="F326" s="3">
        <v>4800</v>
      </c>
      <c r="G326" s="3">
        <v>0</v>
      </c>
      <c r="H326" s="2" t="str">
        <f>VLOOKUP(B326,'Other Info'!$B$3:$D$121,2,0)</f>
        <v xml:space="preserve">21-30 years </v>
      </c>
      <c r="J326">
        <f t="shared" si="10"/>
        <v>0</v>
      </c>
      <c r="K326">
        <f t="shared" si="11"/>
        <v>0</v>
      </c>
    </row>
    <row r="327" spans="2:11" x14ac:dyDescent="0.35">
      <c r="B327" s="4">
        <v>23</v>
      </c>
      <c r="C327" s="4">
        <v>2021</v>
      </c>
      <c r="D327" s="3">
        <v>20</v>
      </c>
      <c r="E327" s="3">
        <v>0</v>
      </c>
      <c r="F327" s="3">
        <v>100</v>
      </c>
      <c r="G327" s="3">
        <v>0</v>
      </c>
      <c r="H327" s="2" t="str">
        <f>VLOOKUP(B327,'Other Info'!$B$3:$D$121,2,0)</f>
        <v xml:space="preserve">21-30 years </v>
      </c>
      <c r="J327">
        <f t="shared" si="10"/>
        <v>0</v>
      </c>
      <c r="K327">
        <f t="shared" si="11"/>
        <v>0</v>
      </c>
    </row>
    <row r="328" spans="2:11" x14ac:dyDescent="0.35">
      <c r="B328" s="4">
        <v>24</v>
      </c>
      <c r="C328" s="4">
        <v>2021</v>
      </c>
      <c r="D328" s="3">
        <v>40</v>
      </c>
      <c r="E328" s="3">
        <v>0</v>
      </c>
      <c r="F328" s="3">
        <v>300</v>
      </c>
      <c r="G328" s="3">
        <v>0</v>
      </c>
      <c r="H328" s="2" t="str">
        <f>VLOOKUP(B328,'Other Info'!$B$3:$D$121,2,0)</f>
        <v xml:space="preserve">21-30 years </v>
      </c>
      <c r="J328">
        <f t="shared" si="10"/>
        <v>0</v>
      </c>
      <c r="K328">
        <f t="shared" si="11"/>
        <v>0</v>
      </c>
    </row>
    <row r="329" spans="2:11" x14ac:dyDescent="0.35">
      <c r="B329" s="4">
        <v>25</v>
      </c>
      <c r="C329" s="4">
        <v>2021</v>
      </c>
      <c r="D329" s="3">
        <v>50</v>
      </c>
      <c r="E329" s="3">
        <v>0</v>
      </c>
      <c r="F329" s="3">
        <v>200</v>
      </c>
      <c r="G329" s="3">
        <v>0</v>
      </c>
      <c r="H329" s="2" t="str">
        <f>VLOOKUP(B329,'Other Info'!$B$3:$D$121,2,0)</f>
        <v xml:space="preserve">21-30 years </v>
      </c>
      <c r="J329">
        <f t="shared" si="10"/>
        <v>0</v>
      </c>
      <c r="K329">
        <f t="shared" si="11"/>
        <v>0</v>
      </c>
    </row>
    <row r="330" spans="2:11" x14ac:dyDescent="0.35">
      <c r="B330" s="4">
        <v>26</v>
      </c>
      <c r="C330" s="4">
        <v>2021</v>
      </c>
      <c r="D330" s="3">
        <v>30</v>
      </c>
      <c r="E330" s="3">
        <v>0</v>
      </c>
      <c r="F330" s="3">
        <v>800</v>
      </c>
      <c r="G330" s="3">
        <v>0</v>
      </c>
      <c r="H330" s="2" t="str">
        <f>VLOOKUP(B330,'Other Info'!$B$3:$D$121,2,0)</f>
        <v xml:space="preserve">21-30 years </v>
      </c>
      <c r="J330">
        <f t="shared" si="10"/>
        <v>0</v>
      </c>
      <c r="K330">
        <f t="shared" si="11"/>
        <v>0</v>
      </c>
    </row>
    <row r="331" spans="2:11" x14ac:dyDescent="0.35">
      <c r="B331" s="4">
        <v>27</v>
      </c>
      <c r="C331" s="4">
        <v>2021</v>
      </c>
      <c r="D331" s="3">
        <v>60</v>
      </c>
      <c r="E331" s="3">
        <v>0</v>
      </c>
      <c r="F331" s="3">
        <v>700</v>
      </c>
      <c r="G331" s="3">
        <v>0</v>
      </c>
      <c r="H331" s="2" t="str">
        <f>VLOOKUP(B331,'Other Info'!$B$3:$D$121,2,0)</f>
        <v xml:space="preserve">21-30 years </v>
      </c>
      <c r="J331">
        <f t="shared" si="10"/>
        <v>0</v>
      </c>
      <c r="K331">
        <f t="shared" si="11"/>
        <v>0</v>
      </c>
    </row>
    <row r="332" spans="2:11" x14ac:dyDescent="0.35">
      <c r="B332" s="4">
        <v>28</v>
      </c>
      <c r="C332" s="4">
        <v>2021</v>
      </c>
      <c r="D332" s="3">
        <v>190</v>
      </c>
      <c r="E332" s="3">
        <v>0</v>
      </c>
      <c r="F332" s="3">
        <v>500</v>
      </c>
      <c r="G332" s="3">
        <v>0</v>
      </c>
      <c r="H332" s="2" t="str">
        <f>VLOOKUP(B332,'Other Info'!$B$3:$D$121,2,0)</f>
        <v xml:space="preserve">21-30 years </v>
      </c>
      <c r="J332">
        <f t="shared" si="10"/>
        <v>0</v>
      </c>
      <c r="K332">
        <f t="shared" si="11"/>
        <v>0</v>
      </c>
    </row>
    <row r="333" spans="2:11" x14ac:dyDescent="0.35">
      <c r="B333" s="4">
        <v>21</v>
      </c>
      <c r="C333" s="4">
        <v>2021</v>
      </c>
      <c r="D333" s="3">
        <v>1510</v>
      </c>
      <c r="E333" s="3">
        <v>1</v>
      </c>
      <c r="F333" s="3">
        <v>78400</v>
      </c>
      <c r="G333" s="3">
        <v>20</v>
      </c>
      <c r="H333" s="2" t="str">
        <f>VLOOKUP(B333,'Other Info'!$B$3:$D$121,2,0)</f>
        <v xml:space="preserve">21-30 years </v>
      </c>
      <c r="J333">
        <f t="shared" si="10"/>
        <v>0</v>
      </c>
      <c r="K333">
        <f t="shared" si="11"/>
        <v>0</v>
      </c>
    </row>
    <row r="334" spans="2:11" x14ac:dyDescent="0.35">
      <c r="B334" s="4">
        <v>22</v>
      </c>
      <c r="C334" s="4">
        <v>2021</v>
      </c>
      <c r="D334" s="3">
        <v>1600</v>
      </c>
      <c r="E334" s="3">
        <v>1</v>
      </c>
      <c r="F334" s="3">
        <v>84500</v>
      </c>
      <c r="G334" s="3">
        <v>30</v>
      </c>
      <c r="H334" s="2" t="str">
        <f>VLOOKUP(B334,'Other Info'!$B$3:$D$121,2,0)</f>
        <v xml:space="preserve">21-30 years </v>
      </c>
      <c r="J334">
        <f t="shared" si="10"/>
        <v>0</v>
      </c>
      <c r="K334">
        <f t="shared" si="11"/>
        <v>0</v>
      </c>
    </row>
    <row r="335" spans="2:11" x14ac:dyDescent="0.35">
      <c r="B335" s="4">
        <v>23</v>
      </c>
      <c r="C335" s="4">
        <v>2021</v>
      </c>
      <c r="D335" s="3">
        <v>2000</v>
      </c>
      <c r="E335" s="3">
        <v>1</v>
      </c>
      <c r="F335" s="3">
        <v>92200</v>
      </c>
      <c r="G335" s="3">
        <v>20</v>
      </c>
      <c r="H335" s="2" t="str">
        <f>VLOOKUP(B335,'Other Info'!$B$3:$D$121,2,0)</f>
        <v xml:space="preserve">21-30 years </v>
      </c>
      <c r="J335">
        <f t="shared" si="10"/>
        <v>0</v>
      </c>
      <c r="K335">
        <f t="shared" si="11"/>
        <v>0</v>
      </c>
    </row>
    <row r="336" spans="2:11" x14ac:dyDescent="0.35">
      <c r="B336" s="4">
        <v>24</v>
      </c>
      <c r="C336" s="4">
        <v>2021</v>
      </c>
      <c r="D336" s="3">
        <v>2910</v>
      </c>
      <c r="E336" s="3">
        <v>3</v>
      </c>
      <c r="F336" s="3">
        <v>120300</v>
      </c>
      <c r="G336" s="3">
        <v>50</v>
      </c>
      <c r="H336" s="2" t="str">
        <f>VLOOKUP(B336,'Other Info'!$B$3:$D$121,2,0)</f>
        <v xml:space="preserve">21-30 years </v>
      </c>
      <c r="J336">
        <f t="shared" si="10"/>
        <v>0</v>
      </c>
      <c r="K336">
        <f t="shared" si="11"/>
        <v>0</v>
      </c>
    </row>
    <row r="337" spans="2:11" x14ac:dyDescent="0.35">
      <c r="B337" s="4">
        <v>25</v>
      </c>
      <c r="C337" s="4">
        <v>2021</v>
      </c>
      <c r="D337" s="3">
        <v>3410</v>
      </c>
      <c r="E337" s="3">
        <v>0</v>
      </c>
      <c r="F337" s="3">
        <v>203700</v>
      </c>
      <c r="G337" s="3">
        <v>0</v>
      </c>
      <c r="H337" s="2" t="str">
        <f>VLOOKUP(B337,'Other Info'!$B$3:$D$121,2,0)</f>
        <v xml:space="preserve">21-30 years </v>
      </c>
      <c r="J337">
        <f t="shared" si="10"/>
        <v>0</v>
      </c>
      <c r="K337">
        <f t="shared" si="11"/>
        <v>0</v>
      </c>
    </row>
    <row r="338" spans="2:11" x14ac:dyDescent="0.35">
      <c r="B338" s="4">
        <v>26</v>
      </c>
      <c r="C338" s="4">
        <v>2021</v>
      </c>
      <c r="D338" s="3">
        <v>3550</v>
      </c>
      <c r="E338" s="3">
        <v>3</v>
      </c>
      <c r="F338" s="3">
        <v>400200</v>
      </c>
      <c r="G338" s="3">
        <v>1080</v>
      </c>
      <c r="H338" s="2" t="str">
        <f>VLOOKUP(B338,'Other Info'!$B$3:$D$121,2,0)</f>
        <v xml:space="preserve">21-30 years </v>
      </c>
      <c r="J338">
        <f t="shared" si="10"/>
        <v>0</v>
      </c>
      <c r="K338">
        <f t="shared" si="11"/>
        <v>0</v>
      </c>
    </row>
    <row r="339" spans="2:11" x14ac:dyDescent="0.35">
      <c r="B339" s="4">
        <v>27</v>
      </c>
      <c r="C339" s="4">
        <v>2021</v>
      </c>
      <c r="D339" s="3">
        <v>5030</v>
      </c>
      <c r="E339" s="3">
        <v>3</v>
      </c>
      <c r="F339" s="3">
        <v>359700</v>
      </c>
      <c r="G339" s="3">
        <v>260</v>
      </c>
      <c r="H339" s="2" t="str">
        <f>VLOOKUP(B339,'Other Info'!$B$3:$D$121,2,0)</f>
        <v xml:space="preserve">21-30 years </v>
      </c>
      <c r="J339">
        <f t="shared" si="10"/>
        <v>0</v>
      </c>
      <c r="K339">
        <f t="shared" si="11"/>
        <v>0</v>
      </c>
    </row>
    <row r="340" spans="2:11" x14ac:dyDescent="0.35">
      <c r="B340" s="4">
        <v>28</v>
      </c>
      <c r="C340" s="4">
        <v>2021</v>
      </c>
      <c r="D340" s="3">
        <v>6660</v>
      </c>
      <c r="E340" s="3">
        <v>5</v>
      </c>
      <c r="F340" s="3">
        <v>561200</v>
      </c>
      <c r="G340" s="3">
        <v>860</v>
      </c>
      <c r="H340" s="2" t="str">
        <f>VLOOKUP(B340,'Other Info'!$B$3:$D$121,2,0)</f>
        <v xml:space="preserve">21-30 years </v>
      </c>
      <c r="J340">
        <f t="shared" si="10"/>
        <v>0</v>
      </c>
      <c r="K340">
        <f t="shared" si="11"/>
        <v>0</v>
      </c>
    </row>
    <row r="341" spans="2:11" x14ac:dyDescent="0.35">
      <c r="B341" s="4">
        <v>29</v>
      </c>
      <c r="C341" s="4">
        <v>2021</v>
      </c>
      <c r="D341" s="3">
        <v>9410</v>
      </c>
      <c r="E341" s="3">
        <v>12</v>
      </c>
      <c r="F341" s="3">
        <v>878100</v>
      </c>
      <c r="G341" s="3">
        <v>110</v>
      </c>
      <c r="H341" s="2" t="str">
        <f>VLOOKUP(B341,'Other Info'!$B$3:$D$121,2,0)</f>
        <v xml:space="preserve">21-30 years </v>
      </c>
      <c r="J341">
        <f t="shared" si="10"/>
        <v>0</v>
      </c>
      <c r="K341">
        <f t="shared" si="11"/>
        <v>0</v>
      </c>
    </row>
    <row r="342" spans="2:11" x14ac:dyDescent="0.35">
      <c r="B342" s="4">
        <v>30</v>
      </c>
      <c r="C342" s="4">
        <v>2021</v>
      </c>
      <c r="D342" s="3">
        <v>12320</v>
      </c>
      <c r="E342" s="3">
        <v>19</v>
      </c>
      <c r="F342" s="3">
        <v>1405700</v>
      </c>
      <c r="G342" s="3">
        <v>760</v>
      </c>
      <c r="H342" s="2" t="str">
        <f>VLOOKUP(B342,'Other Info'!$B$3:$D$121,2,0)</f>
        <v xml:space="preserve">21-30 years </v>
      </c>
      <c r="J342">
        <f t="shared" si="10"/>
        <v>0</v>
      </c>
      <c r="K342">
        <f t="shared" si="11"/>
        <v>0</v>
      </c>
    </row>
    <row r="343" spans="2:11" x14ac:dyDescent="0.35">
      <c r="B343" s="4">
        <v>31</v>
      </c>
      <c r="C343" s="4">
        <v>2021</v>
      </c>
      <c r="D343" s="3">
        <v>14863.5</v>
      </c>
      <c r="E343" s="3">
        <v>11</v>
      </c>
      <c r="F343" s="3">
        <v>1727649</v>
      </c>
      <c r="G343" s="3">
        <v>1870</v>
      </c>
      <c r="H343" s="2" t="str">
        <f>VLOOKUP(B343,'Other Info'!$B$3:$D$121,2,0)</f>
        <v xml:space="preserve">31-40 years </v>
      </c>
      <c r="J343">
        <f t="shared" si="10"/>
        <v>0</v>
      </c>
      <c r="K343">
        <f t="shared" si="11"/>
        <v>0</v>
      </c>
    </row>
    <row r="344" spans="2:11" x14ac:dyDescent="0.35">
      <c r="B344" s="4">
        <v>32</v>
      </c>
      <c r="C344" s="4">
        <v>2021</v>
      </c>
      <c r="D344" s="3">
        <v>20476.8</v>
      </c>
      <c r="E344" s="3">
        <v>24</v>
      </c>
      <c r="F344" s="3">
        <v>2688876</v>
      </c>
      <c r="G344" s="3">
        <v>2600</v>
      </c>
      <c r="H344" s="2" t="str">
        <f>VLOOKUP(B344,'Other Info'!$B$3:$D$121,2,0)</f>
        <v xml:space="preserve">31-40 years </v>
      </c>
      <c r="J344">
        <f t="shared" si="10"/>
        <v>0</v>
      </c>
      <c r="K344">
        <f t="shared" si="11"/>
        <v>0</v>
      </c>
    </row>
    <row r="345" spans="2:11" x14ac:dyDescent="0.35">
      <c r="B345" s="4">
        <v>33</v>
      </c>
      <c r="C345" s="4">
        <v>2021</v>
      </c>
      <c r="D345" s="3">
        <v>27207.9</v>
      </c>
      <c r="E345" s="3">
        <v>36</v>
      </c>
      <c r="F345" s="3">
        <v>4532031</v>
      </c>
      <c r="G345" s="3">
        <v>5730</v>
      </c>
      <c r="H345" s="2" t="str">
        <f>VLOOKUP(B345,'Other Info'!$B$3:$D$121,2,0)</f>
        <v xml:space="preserve">31-40 years </v>
      </c>
      <c r="J345">
        <f t="shared" si="10"/>
        <v>0</v>
      </c>
      <c r="K345">
        <f t="shared" si="11"/>
        <v>0</v>
      </c>
    </row>
    <row r="346" spans="2:11" x14ac:dyDescent="0.35">
      <c r="B346" s="4">
        <v>34</v>
      </c>
      <c r="C346" s="4">
        <v>2021</v>
      </c>
      <c r="D346" s="3">
        <v>35032.5</v>
      </c>
      <c r="E346" s="3">
        <v>46</v>
      </c>
      <c r="F346" s="3">
        <v>6683958</v>
      </c>
      <c r="G346" s="3">
        <v>3920</v>
      </c>
      <c r="H346" s="2" t="str">
        <f>VLOOKUP(B346,'Other Info'!$B$3:$D$121,2,0)</f>
        <v xml:space="preserve">31-40 years </v>
      </c>
      <c r="J346">
        <f t="shared" si="10"/>
        <v>0</v>
      </c>
      <c r="K346">
        <f t="shared" si="11"/>
        <v>0</v>
      </c>
    </row>
    <row r="347" spans="2:11" x14ac:dyDescent="0.35">
      <c r="B347" s="4">
        <v>35</v>
      </c>
      <c r="C347" s="4">
        <v>2021</v>
      </c>
      <c r="D347" s="3">
        <v>48510.9</v>
      </c>
      <c r="E347" s="3">
        <v>54</v>
      </c>
      <c r="F347" s="3">
        <v>9057339</v>
      </c>
      <c r="G347" s="3">
        <v>8330</v>
      </c>
      <c r="H347" s="2" t="str">
        <f>VLOOKUP(B347,'Other Info'!$B$3:$D$121,2,0)</f>
        <v xml:space="preserve">31-40 years </v>
      </c>
      <c r="J347">
        <f t="shared" si="10"/>
        <v>0</v>
      </c>
      <c r="K347">
        <f t="shared" si="11"/>
        <v>0</v>
      </c>
    </row>
    <row r="348" spans="2:11" x14ac:dyDescent="0.35">
      <c r="B348" s="4">
        <v>36</v>
      </c>
      <c r="C348" s="4">
        <v>2021</v>
      </c>
      <c r="D348" s="3">
        <v>56813.4</v>
      </c>
      <c r="E348" s="3">
        <v>73</v>
      </c>
      <c r="F348" s="3">
        <v>12851622</v>
      </c>
      <c r="G348" s="3">
        <v>10690</v>
      </c>
      <c r="H348" s="2" t="str">
        <f>VLOOKUP(B348,'Other Info'!$B$3:$D$121,2,0)</f>
        <v xml:space="preserve">31-40 years </v>
      </c>
      <c r="J348">
        <f t="shared" si="10"/>
        <v>0</v>
      </c>
      <c r="K348">
        <f t="shared" si="11"/>
        <v>0</v>
      </c>
    </row>
    <row r="349" spans="2:11" x14ac:dyDescent="0.35">
      <c r="B349" s="4">
        <v>37</v>
      </c>
      <c r="C349" s="4">
        <v>2021</v>
      </c>
      <c r="D349" s="3">
        <v>66047.400000000009</v>
      </c>
      <c r="E349" s="3">
        <v>97</v>
      </c>
      <c r="F349" s="3">
        <v>19048446</v>
      </c>
      <c r="G349" s="3">
        <v>17620</v>
      </c>
      <c r="H349" s="2" t="str">
        <f>VLOOKUP(B349,'Other Info'!$B$3:$D$121,2,0)</f>
        <v xml:space="preserve">31-40 years </v>
      </c>
      <c r="J349">
        <f t="shared" si="10"/>
        <v>0</v>
      </c>
      <c r="K349">
        <f t="shared" si="11"/>
        <v>0</v>
      </c>
    </row>
    <row r="350" spans="2:11" x14ac:dyDescent="0.35">
      <c r="B350" s="4">
        <v>38</v>
      </c>
      <c r="C350" s="4">
        <v>2021</v>
      </c>
      <c r="D350" s="3">
        <v>70291.8</v>
      </c>
      <c r="E350" s="3">
        <v>115</v>
      </c>
      <c r="F350" s="3">
        <v>23393448</v>
      </c>
      <c r="G350" s="3">
        <v>24810</v>
      </c>
      <c r="H350" s="2" t="str">
        <f>VLOOKUP(B350,'Other Info'!$B$3:$D$121,2,0)</f>
        <v xml:space="preserve">31-40 years </v>
      </c>
      <c r="J350">
        <f t="shared" si="10"/>
        <v>0</v>
      </c>
      <c r="K350">
        <f t="shared" si="11"/>
        <v>0</v>
      </c>
    </row>
    <row r="351" spans="2:11" x14ac:dyDescent="0.35">
      <c r="B351" s="4">
        <v>39</v>
      </c>
      <c r="C351" s="4">
        <v>2021</v>
      </c>
      <c r="D351" s="3">
        <v>72316.800000000003</v>
      </c>
      <c r="E351" s="3">
        <v>103</v>
      </c>
      <c r="F351" s="3">
        <v>27847800</v>
      </c>
      <c r="G351" s="3">
        <v>32380</v>
      </c>
      <c r="H351" s="2" t="str">
        <f>VLOOKUP(B351,'Other Info'!$B$3:$D$121,2,0)</f>
        <v xml:space="preserve">31-40 years </v>
      </c>
      <c r="J351">
        <f t="shared" si="10"/>
        <v>0</v>
      </c>
      <c r="K351">
        <f t="shared" si="11"/>
        <v>0</v>
      </c>
    </row>
    <row r="352" spans="2:11" x14ac:dyDescent="0.35">
      <c r="B352" s="4">
        <v>40</v>
      </c>
      <c r="C352" s="4">
        <v>2021</v>
      </c>
      <c r="D352" s="3">
        <v>79112.7</v>
      </c>
      <c r="E352" s="3">
        <v>143</v>
      </c>
      <c r="F352" s="3">
        <v>31003479</v>
      </c>
      <c r="G352" s="3">
        <v>45820</v>
      </c>
      <c r="H352" s="2" t="str">
        <f>VLOOKUP(B352,'Other Info'!$B$3:$D$121,2,0)</f>
        <v xml:space="preserve">31-40 years </v>
      </c>
      <c r="J352">
        <f t="shared" si="10"/>
        <v>0</v>
      </c>
      <c r="K352">
        <f t="shared" si="11"/>
        <v>0</v>
      </c>
    </row>
    <row r="353" spans="2:11" x14ac:dyDescent="0.35">
      <c r="B353" s="4">
        <v>41</v>
      </c>
      <c r="C353" s="4">
        <v>2021</v>
      </c>
      <c r="D353" s="3">
        <v>82142.100000000006</v>
      </c>
      <c r="E353" s="3">
        <v>141</v>
      </c>
      <c r="F353" s="3">
        <v>32988708</v>
      </c>
      <c r="G353" s="3">
        <v>36300</v>
      </c>
      <c r="H353" s="2" t="str">
        <f>VLOOKUP(B353,'Other Info'!$B$3:$D$121,2,0)</f>
        <v xml:space="preserve">41-50 years </v>
      </c>
      <c r="J353">
        <f t="shared" si="10"/>
        <v>0</v>
      </c>
      <c r="K353">
        <f t="shared" si="11"/>
        <v>0</v>
      </c>
    </row>
    <row r="354" spans="2:11" x14ac:dyDescent="0.35">
      <c r="B354" s="4">
        <v>42</v>
      </c>
      <c r="C354" s="4">
        <v>2021</v>
      </c>
      <c r="D354" s="3">
        <v>87399</v>
      </c>
      <c r="E354" s="3">
        <v>185</v>
      </c>
      <c r="F354" s="3">
        <v>36142767</v>
      </c>
      <c r="G354" s="3">
        <v>58570</v>
      </c>
      <c r="H354" s="2" t="str">
        <f>VLOOKUP(B354,'Other Info'!$B$3:$D$121,2,0)</f>
        <v xml:space="preserve">41-50 years </v>
      </c>
      <c r="J354">
        <f t="shared" si="10"/>
        <v>0</v>
      </c>
      <c r="K354">
        <f t="shared" si="11"/>
        <v>0</v>
      </c>
    </row>
    <row r="355" spans="2:11" x14ac:dyDescent="0.35">
      <c r="B355" s="4">
        <v>43</v>
      </c>
      <c r="C355" s="4">
        <v>2021</v>
      </c>
      <c r="D355" s="3">
        <v>80327.7</v>
      </c>
      <c r="E355" s="3">
        <v>180</v>
      </c>
      <c r="F355" s="3">
        <v>37828377</v>
      </c>
      <c r="G355" s="3">
        <v>49270</v>
      </c>
      <c r="H355" s="2" t="str">
        <f>VLOOKUP(B355,'Other Info'!$B$3:$D$121,2,0)</f>
        <v xml:space="preserve">41-50 years </v>
      </c>
      <c r="J355">
        <f t="shared" si="10"/>
        <v>0</v>
      </c>
      <c r="K355">
        <f t="shared" si="11"/>
        <v>0</v>
      </c>
    </row>
    <row r="356" spans="2:11" x14ac:dyDescent="0.35">
      <c r="B356" s="4">
        <v>44</v>
      </c>
      <c r="C356" s="4">
        <v>2021</v>
      </c>
      <c r="D356" s="3">
        <v>68161.5</v>
      </c>
      <c r="E356" s="3">
        <v>179</v>
      </c>
      <c r="F356" s="3">
        <v>40454883</v>
      </c>
      <c r="G356" s="3">
        <v>63550</v>
      </c>
      <c r="H356" s="2" t="str">
        <f>VLOOKUP(B356,'Other Info'!$B$3:$D$121,2,0)</f>
        <v xml:space="preserve">41-50 years </v>
      </c>
      <c r="J356">
        <f t="shared" si="10"/>
        <v>0</v>
      </c>
      <c r="K356">
        <f t="shared" si="11"/>
        <v>0</v>
      </c>
    </row>
    <row r="357" spans="2:11" x14ac:dyDescent="0.35">
      <c r="B357" s="4">
        <v>45</v>
      </c>
      <c r="C357" s="4">
        <v>2021</v>
      </c>
      <c r="D357" s="3">
        <v>70891.199999999997</v>
      </c>
      <c r="E357" s="3">
        <v>228</v>
      </c>
      <c r="F357" s="3">
        <v>38020185</v>
      </c>
      <c r="G357" s="3">
        <v>75630</v>
      </c>
      <c r="H357" s="2" t="str">
        <f>VLOOKUP(B357,'Other Info'!$B$3:$D$121,2,0)</f>
        <v xml:space="preserve">41-50 years </v>
      </c>
      <c r="J357">
        <f t="shared" si="10"/>
        <v>0</v>
      </c>
      <c r="K357">
        <f t="shared" si="11"/>
        <v>0</v>
      </c>
    </row>
    <row r="358" spans="2:11" x14ac:dyDescent="0.35">
      <c r="B358" s="4">
        <v>46</v>
      </c>
      <c r="C358" s="4">
        <v>2021</v>
      </c>
      <c r="D358" s="3">
        <v>78432.3</v>
      </c>
      <c r="E358" s="3">
        <v>279</v>
      </c>
      <c r="F358" s="3">
        <v>32857812</v>
      </c>
      <c r="G358" s="3">
        <v>75020</v>
      </c>
      <c r="H358" s="2" t="str">
        <f>VLOOKUP(B358,'Other Info'!$B$3:$D$121,2,0)</f>
        <v xml:space="preserve">41-50 years </v>
      </c>
      <c r="J358">
        <f t="shared" si="10"/>
        <v>0</v>
      </c>
      <c r="K358">
        <f t="shared" si="11"/>
        <v>0</v>
      </c>
    </row>
    <row r="359" spans="2:11" x14ac:dyDescent="0.35">
      <c r="B359" s="4">
        <v>48</v>
      </c>
      <c r="C359" s="4">
        <v>2021</v>
      </c>
      <c r="D359" s="3">
        <v>69603.3</v>
      </c>
      <c r="E359" s="3">
        <v>285</v>
      </c>
      <c r="F359" s="3">
        <v>37393893</v>
      </c>
      <c r="G359" s="3">
        <v>127170</v>
      </c>
      <c r="H359" s="2" t="str">
        <f>VLOOKUP(B359,'Other Info'!$B$3:$D$121,2,0)</f>
        <v xml:space="preserve">41-50 years </v>
      </c>
      <c r="J359">
        <f t="shared" si="10"/>
        <v>0</v>
      </c>
      <c r="K359">
        <f t="shared" si="11"/>
        <v>0</v>
      </c>
    </row>
    <row r="360" spans="2:11" x14ac:dyDescent="0.35">
      <c r="B360" s="4">
        <v>49</v>
      </c>
      <c r="C360" s="4">
        <v>2021</v>
      </c>
      <c r="D360" s="3">
        <v>67481.100000000006</v>
      </c>
      <c r="E360" s="3">
        <v>337</v>
      </c>
      <c r="F360" s="3">
        <v>36913077</v>
      </c>
      <c r="G360" s="3">
        <v>127160</v>
      </c>
      <c r="H360" s="2" t="str">
        <f>VLOOKUP(B360,'Other Info'!$B$3:$D$121,2,0)</f>
        <v xml:space="preserve">41-50 years </v>
      </c>
      <c r="J360">
        <f t="shared" si="10"/>
        <v>0</v>
      </c>
      <c r="K360">
        <f t="shared" si="11"/>
        <v>0</v>
      </c>
    </row>
    <row r="361" spans="2:11" x14ac:dyDescent="0.35">
      <c r="B361" s="4">
        <v>50</v>
      </c>
      <c r="C361" s="4">
        <v>2021</v>
      </c>
      <c r="D361" s="3">
        <v>64775.700000000004</v>
      </c>
      <c r="E361" s="3">
        <v>363</v>
      </c>
      <c r="F361" s="3">
        <v>32360958</v>
      </c>
      <c r="G361" s="3">
        <v>109790</v>
      </c>
      <c r="H361" s="2" t="str">
        <f>VLOOKUP(B361,'Other Info'!$B$3:$D$121,2,0)</f>
        <v xml:space="preserve">41-50 years </v>
      </c>
      <c r="J361">
        <f t="shared" si="10"/>
        <v>0</v>
      </c>
      <c r="K361">
        <f t="shared" si="11"/>
        <v>0</v>
      </c>
    </row>
    <row r="362" spans="2:11" x14ac:dyDescent="0.35">
      <c r="B362" s="4">
        <v>51</v>
      </c>
      <c r="C362" s="4">
        <v>2021</v>
      </c>
      <c r="D362" s="3">
        <v>66833.100000000006</v>
      </c>
      <c r="E362" s="3">
        <v>416</v>
      </c>
      <c r="F362" s="3">
        <v>32159592</v>
      </c>
      <c r="G362" s="3">
        <v>138580</v>
      </c>
      <c r="H362" s="2" t="str">
        <f>VLOOKUP(B362,'Other Info'!$B$3:$D$121,2,0)</f>
        <v xml:space="preserve">51-60 years </v>
      </c>
      <c r="J362">
        <f t="shared" si="10"/>
        <v>0</v>
      </c>
      <c r="K362">
        <f t="shared" si="11"/>
        <v>0</v>
      </c>
    </row>
    <row r="363" spans="2:11" x14ac:dyDescent="0.35">
      <c r="B363" s="4">
        <v>52</v>
      </c>
      <c r="C363" s="4">
        <v>2021</v>
      </c>
      <c r="D363" s="3">
        <v>64451.700000000004</v>
      </c>
      <c r="E363" s="3">
        <v>441</v>
      </c>
      <c r="F363" s="3">
        <v>30749220</v>
      </c>
      <c r="G363" s="3">
        <v>160620</v>
      </c>
      <c r="H363" s="2" t="str">
        <f>VLOOKUP(B363,'Other Info'!$B$3:$D$121,2,0)</f>
        <v xml:space="preserve">51-60 years </v>
      </c>
      <c r="J363">
        <f t="shared" si="10"/>
        <v>0</v>
      </c>
      <c r="K363">
        <f t="shared" si="11"/>
        <v>0</v>
      </c>
    </row>
    <row r="364" spans="2:11" x14ac:dyDescent="0.35">
      <c r="B364" s="4">
        <v>53</v>
      </c>
      <c r="C364" s="4">
        <v>2021</v>
      </c>
      <c r="D364" s="3">
        <v>62872.200000000004</v>
      </c>
      <c r="E364" s="3">
        <v>532</v>
      </c>
      <c r="F364" s="3">
        <v>30602529</v>
      </c>
      <c r="G364" s="3">
        <v>169150</v>
      </c>
      <c r="H364" s="2" t="str">
        <f>VLOOKUP(B364,'Other Info'!$B$3:$D$121,2,0)</f>
        <v xml:space="preserve">51-60 years </v>
      </c>
      <c r="J364">
        <f t="shared" si="10"/>
        <v>0</v>
      </c>
      <c r="K364">
        <f t="shared" si="11"/>
        <v>0</v>
      </c>
    </row>
    <row r="365" spans="2:11" x14ac:dyDescent="0.35">
      <c r="B365" s="4">
        <v>54</v>
      </c>
      <c r="C365" s="4">
        <v>2021</v>
      </c>
      <c r="D365" s="3">
        <v>62532</v>
      </c>
      <c r="E365" s="3">
        <v>576</v>
      </c>
      <c r="F365" s="3">
        <v>29972430</v>
      </c>
      <c r="G365" s="3">
        <v>174760</v>
      </c>
      <c r="H365" s="2" t="str">
        <f>VLOOKUP(B365,'Other Info'!$B$3:$D$121,2,0)</f>
        <v xml:space="preserve">51-60 years </v>
      </c>
      <c r="J365">
        <f t="shared" si="10"/>
        <v>0</v>
      </c>
      <c r="K365">
        <f t="shared" si="11"/>
        <v>0</v>
      </c>
    </row>
    <row r="366" spans="2:11" x14ac:dyDescent="0.35">
      <c r="B366" s="4">
        <v>55</v>
      </c>
      <c r="C366" s="4">
        <v>2021</v>
      </c>
      <c r="D366" s="3">
        <v>60547.5</v>
      </c>
      <c r="E366" s="3">
        <v>624</v>
      </c>
      <c r="F366" s="3">
        <v>28399734</v>
      </c>
      <c r="G366" s="3">
        <v>244650</v>
      </c>
      <c r="H366" s="2" t="str">
        <f>VLOOKUP(B366,'Other Info'!$B$3:$D$121,2,0)</f>
        <v xml:space="preserve">51-60 years </v>
      </c>
      <c r="J366">
        <f t="shared" si="10"/>
        <v>0</v>
      </c>
      <c r="K366">
        <f t="shared" si="11"/>
        <v>0</v>
      </c>
    </row>
    <row r="367" spans="2:11" x14ac:dyDescent="0.35">
      <c r="B367" s="4">
        <v>56</v>
      </c>
      <c r="C367" s="4">
        <v>2021</v>
      </c>
      <c r="D367" s="3">
        <v>54990.9</v>
      </c>
      <c r="E367" s="3">
        <v>682</v>
      </c>
      <c r="F367" s="3">
        <v>27195831</v>
      </c>
      <c r="G367" s="3">
        <v>221110</v>
      </c>
      <c r="H367" s="2" t="str">
        <f>VLOOKUP(B367,'Other Info'!$B$3:$D$121,2,0)</f>
        <v xml:space="preserve">51-60 years </v>
      </c>
      <c r="J367">
        <f t="shared" si="10"/>
        <v>0</v>
      </c>
      <c r="K367">
        <f t="shared" si="11"/>
        <v>0</v>
      </c>
    </row>
    <row r="368" spans="2:11" x14ac:dyDescent="0.35">
      <c r="B368" s="4">
        <v>57</v>
      </c>
      <c r="C368" s="4">
        <v>2021</v>
      </c>
      <c r="D368" s="3">
        <v>55088.1</v>
      </c>
      <c r="E368" s="3">
        <v>717</v>
      </c>
      <c r="F368" s="3">
        <v>27771822</v>
      </c>
      <c r="G368" s="3">
        <v>282530</v>
      </c>
      <c r="H368" s="2" t="str">
        <f>VLOOKUP(B368,'Other Info'!$B$3:$D$121,2,0)</f>
        <v xml:space="preserve">51-60 years </v>
      </c>
      <c r="J368">
        <f t="shared" si="10"/>
        <v>0</v>
      </c>
      <c r="K368">
        <f t="shared" si="11"/>
        <v>0</v>
      </c>
    </row>
    <row r="369" spans="2:11" x14ac:dyDescent="0.35">
      <c r="B369" s="4">
        <v>58</v>
      </c>
      <c r="C369" s="4">
        <v>2021</v>
      </c>
      <c r="D369" s="3">
        <v>52998.3</v>
      </c>
      <c r="E369" s="3">
        <v>759</v>
      </c>
      <c r="F369" s="3">
        <v>24327378</v>
      </c>
      <c r="G369" s="3">
        <v>278550</v>
      </c>
      <c r="H369" s="2" t="str">
        <f>VLOOKUP(B369,'Other Info'!$B$3:$D$121,2,0)</f>
        <v xml:space="preserve">51-60 years </v>
      </c>
      <c r="J369">
        <f t="shared" si="10"/>
        <v>0</v>
      </c>
      <c r="K369">
        <f t="shared" si="11"/>
        <v>0</v>
      </c>
    </row>
    <row r="370" spans="2:11" x14ac:dyDescent="0.35">
      <c r="B370" s="4">
        <v>59</v>
      </c>
      <c r="C370" s="4">
        <v>2021</v>
      </c>
      <c r="D370" s="3">
        <v>48810.6</v>
      </c>
      <c r="E370" s="3">
        <v>843</v>
      </c>
      <c r="F370" s="3">
        <v>25252155</v>
      </c>
      <c r="G370" s="3">
        <v>321410</v>
      </c>
      <c r="H370" s="2" t="str">
        <f>VLOOKUP(B370,'Other Info'!$B$3:$D$121,2,0)</f>
        <v xml:space="preserve">51-60 years </v>
      </c>
      <c r="J370">
        <f t="shared" si="10"/>
        <v>0</v>
      </c>
      <c r="K370">
        <f t="shared" si="11"/>
        <v>0</v>
      </c>
    </row>
    <row r="371" spans="2:11" x14ac:dyDescent="0.35">
      <c r="B371" s="4">
        <v>60</v>
      </c>
      <c r="C371" s="4">
        <v>2021</v>
      </c>
      <c r="D371" s="3">
        <v>43156.800000000003</v>
      </c>
      <c r="E371" s="3">
        <v>800</v>
      </c>
      <c r="F371" s="3">
        <v>24048576</v>
      </c>
      <c r="G371" s="3">
        <v>299230</v>
      </c>
      <c r="H371" s="2" t="str">
        <f>VLOOKUP(B371,'Other Info'!$B$3:$D$121,2,0)</f>
        <v xml:space="preserve">51-60 years </v>
      </c>
      <c r="J371">
        <f t="shared" si="10"/>
        <v>0</v>
      </c>
      <c r="K371">
        <f t="shared" si="11"/>
        <v>0</v>
      </c>
    </row>
    <row r="372" spans="2:11" x14ac:dyDescent="0.35">
      <c r="B372" s="4">
        <v>61</v>
      </c>
      <c r="C372" s="4">
        <v>2021</v>
      </c>
      <c r="D372" s="3">
        <v>37381.5</v>
      </c>
      <c r="E372" s="3">
        <v>741</v>
      </c>
      <c r="F372" s="3">
        <v>22299462</v>
      </c>
      <c r="G372" s="3">
        <v>368010</v>
      </c>
      <c r="H372" s="2" t="str">
        <f>VLOOKUP(B372,'Other Info'!$B$3:$D$121,2,0)</f>
        <v xml:space="preserve">61-70 years </v>
      </c>
      <c r="J372">
        <f t="shared" si="10"/>
        <v>0</v>
      </c>
      <c r="K372">
        <f t="shared" si="11"/>
        <v>0</v>
      </c>
    </row>
    <row r="373" spans="2:11" x14ac:dyDescent="0.35">
      <c r="B373" s="4">
        <v>62</v>
      </c>
      <c r="C373" s="4">
        <v>2021</v>
      </c>
      <c r="D373" s="3">
        <v>32100.3</v>
      </c>
      <c r="E373" s="3">
        <v>729</v>
      </c>
      <c r="F373" s="3">
        <v>19761975</v>
      </c>
      <c r="G373" s="3">
        <v>388780</v>
      </c>
      <c r="H373" s="2" t="str">
        <f>VLOOKUP(B373,'Other Info'!$B$3:$D$121,2,0)</f>
        <v xml:space="preserve">61-70 years </v>
      </c>
      <c r="J373">
        <f t="shared" si="10"/>
        <v>0</v>
      </c>
      <c r="K373">
        <f t="shared" si="11"/>
        <v>0</v>
      </c>
    </row>
    <row r="374" spans="2:11" x14ac:dyDescent="0.35">
      <c r="B374" s="4">
        <v>63</v>
      </c>
      <c r="C374" s="4">
        <v>2021</v>
      </c>
      <c r="D374" s="3">
        <v>25984.799999999999</v>
      </c>
      <c r="E374" s="3">
        <v>629</v>
      </c>
      <c r="F374" s="3">
        <v>16594956</v>
      </c>
      <c r="G374" s="3">
        <v>307310</v>
      </c>
      <c r="H374" s="2" t="str">
        <f>VLOOKUP(B374,'Other Info'!$B$3:$D$121,2,0)</f>
        <v xml:space="preserve">61-70 years </v>
      </c>
      <c r="J374">
        <f t="shared" si="10"/>
        <v>0</v>
      </c>
      <c r="K374">
        <f t="shared" si="11"/>
        <v>0</v>
      </c>
    </row>
    <row r="375" spans="2:11" x14ac:dyDescent="0.35">
      <c r="B375" s="4">
        <v>64</v>
      </c>
      <c r="C375" s="4">
        <v>2021</v>
      </c>
      <c r="D375" s="3">
        <v>21238.2</v>
      </c>
      <c r="E375" s="3">
        <v>598</v>
      </c>
      <c r="F375" s="3">
        <v>13398372</v>
      </c>
      <c r="G375" s="3">
        <v>300870</v>
      </c>
      <c r="H375" s="2" t="str">
        <f>VLOOKUP(B375,'Other Info'!$B$3:$D$121,2,0)</f>
        <v xml:space="preserve">61-70 years </v>
      </c>
      <c r="J375">
        <f t="shared" si="10"/>
        <v>0</v>
      </c>
      <c r="K375">
        <f t="shared" si="11"/>
        <v>0</v>
      </c>
    </row>
    <row r="376" spans="2:11" x14ac:dyDescent="0.35">
      <c r="B376" s="4">
        <v>65</v>
      </c>
      <c r="C376" s="4">
        <v>2021</v>
      </c>
      <c r="D376" s="3">
        <v>15560.1</v>
      </c>
      <c r="E376" s="3">
        <v>435</v>
      </c>
      <c r="F376" s="3">
        <v>11215017</v>
      </c>
      <c r="G376" s="3">
        <v>210660</v>
      </c>
      <c r="H376" s="2" t="str">
        <f>VLOOKUP(B376,'Other Info'!$B$3:$D$121,2,0)</f>
        <v xml:space="preserve">61-70 years </v>
      </c>
      <c r="J376">
        <f t="shared" si="10"/>
        <v>0</v>
      </c>
      <c r="K376">
        <f t="shared" si="11"/>
        <v>0</v>
      </c>
    </row>
    <row r="377" spans="2:11" x14ac:dyDescent="0.35">
      <c r="B377" s="4">
        <v>66</v>
      </c>
      <c r="C377" s="4">
        <v>2021</v>
      </c>
      <c r="D377" s="3">
        <v>11979.9</v>
      </c>
      <c r="E377" s="3">
        <v>402</v>
      </c>
      <c r="F377" s="3">
        <v>8909919</v>
      </c>
      <c r="G377" s="3">
        <v>268610</v>
      </c>
      <c r="H377" s="2" t="str">
        <f>VLOOKUP(B377,'Other Info'!$B$3:$D$121,2,0)</f>
        <v xml:space="preserve">61-70 years </v>
      </c>
      <c r="J377">
        <f t="shared" si="10"/>
        <v>0</v>
      </c>
      <c r="K377">
        <f t="shared" si="11"/>
        <v>0</v>
      </c>
    </row>
    <row r="378" spans="2:11" x14ac:dyDescent="0.35">
      <c r="B378" s="4">
        <v>67</v>
      </c>
      <c r="C378" s="4">
        <v>2021</v>
      </c>
      <c r="D378" s="3">
        <v>8788.5</v>
      </c>
      <c r="E378" s="3">
        <v>291</v>
      </c>
      <c r="F378" s="3">
        <v>6111207</v>
      </c>
      <c r="G378" s="3">
        <v>165270</v>
      </c>
      <c r="H378" s="2" t="str">
        <f>VLOOKUP(B378,'Other Info'!$B$3:$D$121,2,0)</f>
        <v xml:space="preserve">61-70 years </v>
      </c>
      <c r="J378">
        <f t="shared" si="10"/>
        <v>0</v>
      </c>
      <c r="K378">
        <f t="shared" si="11"/>
        <v>0</v>
      </c>
    </row>
    <row r="379" spans="2:11" x14ac:dyDescent="0.35">
      <c r="B379" s="4">
        <v>68</v>
      </c>
      <c r="C379" s="4">
        <v>2021</v>
      </c>
      <c r="D379" s="3">
        <v>6083.1</v>
      </c>
      <c r="E379" s="3">
        <v>400</v>
      </c>
      <c r="F379" s="3">
        <v>4616190</v>
      </c>
      <c r="G379" s="3">
        <v>250000</v>
      </c>
      <c r="H379" s="2" t="str">
        <f>VLOOKUP(B379,'Other Info'!$B$3:$D$121,2,0)</f>
        <v xml:space="preserve">61-70 years </v>
      </c>
      <c r="J379">
        <f t="shared" si="10"/>
        <v>0</v>
      </c>
      <c r="K379">
        <f t="shared" si="11"/>
        <v>0</v>
      </c>
    </row>
    <row r="380" spans="2:11" x14ac:dyDescent="0.35">
      <c r="B380" s="4">
        <v>69</v>
      </c>
      <c r="C380" s="4">
        <v>2021</v>
      </c>
      <c r="D380" s="3">
        <v>3847.5</v>
      </c>
      <c r="E380" s="3">
        <v>500</v>
      </c>
      <c r="F380" s="3">
        <v>3284388</v>
      </c>
      <c r="G380" s="3">
        <v>150000</v>
      </c>
      <c r="H380" s="2" t="str">
        <f>VLOOKUP(B380,'Other Info'!$B$3:$D$121,2,0)</f>
        <v xml:space="preserve">61-70 years </v>
      </c>
      <c r="J380">
        <f t="shared" si="10"/>
        <v>0</v>
      </c>
      <c r="K380">
        <f t="shared" si="11"/>
        <v>0</v>
      </c>
    </row>
    <row r="381" spans="2:11" x14ac:dyDescent="0.35">
      <c r="B381" s="4">
        <v>70</v>
      </c>
      <c r="C381" s="4">
        <v>2021</v>
      </c>
      <c r="D381" s="3">
        <v>2138.4</v>
      </c>
      <c r="E381" s="3">
        <v>120</v>
      </c>
      <c r="F381" s="3">
        <v>2264274</v>
      </c>
      <c r="G381" s="3">
        <v>87690</v>
      </c>
      <c r="H381" s="2" t="str">
        <f>VLOOKUP(B381,'Other Info'!$B$3:$D$121,2,0)</f>
        <v xml:space="preserve">61-70 years </v>
      </c>
      <c r="J381">
        <f t="shared" si="10"/>
        <v>0</v>
      </c>
      <c r="K381">
        <f t="shared" si="11"/>
        <v>0</v>
      </c>
    </row>
    <row r="382" spans="2:11" x14ac:dyDescent="0.35">
      <c r="B382" s="4">
        <v>71</v>
      </c>
      <c r="C382" s="4">
        <v>2021</v>
      </c>
      <c r="D382" s="3">
        <v>1401.3</v>
      </c>
      <c r="E382" s="3">
        <v>65</v>
      </c>
      <c r="F382" s="3">
        <v>1259550</v>
      </c>
      <c r="G382" s="3">
        <v>58610</v>
      </c>
      <c r="H382" s="2" t="str">
        <f>VLOOKUP(B382,'Other Info'!$B$3:$D$121,2,0)</f>
        <v xml:space="preserve">71-80 years </v>
      </c>
      <c r="I382" s="1"/>
      <c r="J382">
        <f t="shared" si="10"/>
        <v>0</v>
      </c>
      <c r="K382">
        <f t="shared" si="11"/>
        <v>0</v>
      </c>
    </row>
    <row r="383" spans="2:11" x14ac:dyDescent="0.35">
      <c r="B383" s="4">
        <v>72</v>
      </c>
      <c r="C383" s="4">
        <v>2021</v>
      </c>
      <c r="D383" s="3">
        <v>801.9</v>
      </c>
      <c r="E383" s="3">
        <v>39</v>
      </c>
      <c r="F383" s="3">
        <v>561411</v>
      </c>
      <c r="G383" s="3">
        <v>26130</v>
      </c>
      <c r="H383" s="2" t="str">
        <f>VLOOKUP(B383,'Other Info'!$B$3:$D$121,2,0)</f>
        <v xml:space="preserve">71-80 years </v>
      </c>
      <c r="I383" s="1"/>
      <c r="J383">
        <f t="shared" si="10"/>
        <v>0</v>
      </c>
      <c r="K383">
        <f t="shared" si="11"/>
        <v>0</v>
      </c>
    </row>
    <row r="384" spans="2:11" x14ac:dyDescent="0.35">
      <c r="B384" s="4">
        <v>73</v>
      </c>
      <c r="C384" s="4">
        <v>2021</v>
      </c>
      <c r="D384" s="3">
        <v>429.3</v>
      </c>
      <c r="E384" s="3">
        <v>19</v>
      </c>
      <c r="F384" s="3">
        <v>353889</v>
      </c>
      <c r="G384" s="3">
        <v>11550</v>
      </c>
      <c r="H384" s="2" t="str">
        <f>VLOOKUP(B384,'Other Info'!$B$3:$D$121,2,0)</f>
        <v xml:space="preserve">71-80 years </v>
      </c>
      <c r="I384" s="1"/>
      <c r="J384">
        <f t="shared" si="10"/>
        <v>0</v>
      </c>
      <c r="K384">
        <f t="shared" si="11"/>
        <v>0</v>
      </c>
    </row>
    <row r="385" spans="2:11" x14ac:dyDescent="0.35">
      <c r="B385" s="4">
        <v>74</v>
      </c>
      <c r="C385" s="4">
        <v>2021</v>
      </c>
      <c r="D385" s="3">
        <v>194.4</v>
      </c>
      <c r="E385" s="3">
        <v>11</v>
      </c>
      <c r="F385" s="3">
        <v>178929</v>
      </c>
      <c r="G385" s="3">
        <v>8520</v>
      </c>
      <c r="H385" s="2" t="str">
        <f>VLOOKUP(B385,'Other Info'!$B$3:$D$121,2,0)</f>
        <v xml:space="preserve">71-80 years </v>
      </c>
      <c r="I385" s="1"/>
      <c r="J385">
        <f t="shared" si="10"/>
        <v>0</v>
      </c>
      <c r="K385">
        <f t="shared" si="11"/>
        <v>0</v>
      </c>
    </row>
    <row r="386" spans="2:11" x14ac:dyDescent="0.35">
      <c r="B386" s="4">
        <v>75</v>
      </c>
      <c r="C386" s="4">
        <v>2021</v>
      </c>
      <c r="D386" s="3">
        <v>137.70000000000002</v>
      </c>
      <c r="E386" s="3">
        <v>4</v>
      </c>
      <c r="F386" s="3">
        <v>116154</v>
      </c>
      <c r="G386" s="3">
        <v>4480</v>
      </c>
      <c r="H386" s="2" t="str">
        <f>VLOOKUP(B386,'Other Info'!$B$3:$D$121,2,0)</f>
        <v xml:space="preserve">71-80 years </v>
      </c>
      <c r="I386" s="1"/>
      <c r="J386">
        <f t="shared" si="10"/>
        <v>0</v>
      </c>
      <c r="K386">
        <f t="shared" si="11"/>
        <v>0</v>
      </c>
    </row>
    <row r="387" spans="2:11" x14ac:dyDescent="0.35">
      <c r="B387" s="4">
        <v>76</v>
      </c>
      <c r="C387" s="4">
        <v>2021</v>
      </c>
      <c r="D387" s="3">
        <v>56.7</v>
      </c>
      <c r="E387" s="3">
        <v>3</v>
      </c>
      <c r="F387" s="3">
        <v>36045</v>
      </c>
      <c r="G387" s="3">
        <v>2660</v>
      </c>
      <c r="H387" s="2" t="str">
        <f>VLOOKUP(B387,'Other Info'!$B$3:$D$121,2,0)</f>
        <v xml:space="preserve">71-80 years </v>
      </c>
      <c r="I387" s="1"/>
      <c r="J387">
        <f t="shared" si="10"/>
        <v>0</v>
      </c>
      <c r="K387">
        <f t="shared" si="11"/>
        <v>0</v>
      </c>
    </row>
    <row r="388" spans="2:11" x14ac:dyDescent="0.35">
      <c r="B388" s="4">
        <v>77</v>
      </c>
      <c r="C388" s="4">
        <v>2021</v>
      </c>
      <c r="D388" s="3">
        <v>40.5</v>
      </c>
      <c r="E388" s="3">
        <v>1</v>
      </c>
      <c r="F388" s="3">
        <v>10773</v>
      </c>
      <c r="G388" s="3">
        <v>170</v>
      </c>
      <c r="H388" s="2" t="str">
        <f>VLOOKUP(B388,'Other Info'!$B$3:$D$121,2,0)</f>
        <v xml:space="preserve">71-80 years </v>
      </c>
      <c r="I388" s="1"/>
      <c r="J388">
        <f t="shared" ref="J388:J451" si="12">IF(E388&gt;D388,1, 0)</f>
        <v>0</v>
      </c>
      <c r="K388">
        <f t="shared" ref="K388:K451" si="13">IF(G388&gt;F388,1, 0)</f>
        <v>0</v>
      </c>
    </row>
    <row r="389" spans="2:11" x14ac:dyDescent="0.35">
      <c r="B389" s="4">
        <v>78</v>
      </c>
      <c r="C389" s="4">
        <v>2021</v>
      </c>
      <c r="D389" s="3">
        <v>8.1</v>
      </c>
      <c r="E389" s="3">
        <v>1</v>
      </c>
      <c r="F389" s="3">
        <v>1944</v>
      </c>
      <c r="G389" s="3">
        <v>240</v>
      </c>
      <c r="H389" s="2" t="str">
        <f>VLOOKUP(B389,'Other Info'!$B$3:$D$121,2,0)</f>
        <v xml:space="preserve">71-80 years </v>
      </c>
      <c r="I389" s="1"/>
      <c r="J389">
        <f t="shared" si="12"/>
        <v>0</v>
      </c>
      <c r="K389">
        <f t="shared" si="13"/>
        <v>0</v>
      </c>
    </row>
    <row r="390" spans="2:11" x14ac:dyDescent="0.35">
      <c r="B390" s="4">
        <v>79</v>
      </c>
      <c r="C390" s="4">
        <v>2021</v>
      </c>
      <c r="D390" s="3">
        <v>8.1</v>
      </c>
      <c r="E390" s="3">
        <v>5</v>
      </c>
      <c r="F390" s="3">
        <v>243</v>
      </c>
      <c r="G390" s="3">
        <v>200</v>
      </c>
      <c r="H390" s="2" t="str">
        <f>VLOOKUP(B390,'Other Info'!$B$3:$D$121,2,0)</f>
        <v xml:space="preserve">71-80 years </v>
      </c>
      <c r="I390" s="1"/>
      <c r="J390">
        <f t="shared" si="12"/>
        <v>0</v>
      </c>
      <c r="K390">
        <f t="shared" si="13"/>
        <v>0</v>
      </c>
    </row>
    <row r="391" spans="2:11" x14ac:dyDescent="0.35">
      <c r="B391" s="4">
        <v>80</v>
      </c>
      <c r="C391" s="4">
        <v>2021</v>
      </c>
      <c r="D391" s="3">
        <v>8.1</v>
      </c>
      <c r="E391" s="3">
        <v>0</v>
      </c>
      <c r="F391" s="3">
        <v>0</v>
      </c>
      <c r="G391" s="3">
        <v>0</v>
      </c>
      <c r="H391" s="2" t="str">
        <f>VLOOKUP(B391,'Other Info'!$B$3:$D$121,2,0)</f>
        <v xml:space="preserve">71-80 years </v>
      </c>
      <c r="I391" s="1"/>
      <c r="J391">
        <f t="shared" si="12"/>
        <v>0</v>
      </c>
      <c r="K391">
        <f t="shared" si="13"/>
        <v>0</v>
      </c>
    </row>
    <row r="392" spans="2:11" x14ac:dyDescent="0.35">
      <c r="B392" s="4">
        <v>21</v>
      </c>
      <c r="C392" s="4">
        <v>2022</v>
      </c>
      <c r="D392" s="3">
        <v>40</v>
      </c>
      <c r="E392" s="3">
        <v>0</v>
      </c>
      <c r="F392" s="3">
        <v>400</v>
      </c>
      <c r="G392" s="3">
        <v>0</v>
      </c>
      <c r="H392" s="2" t="str">
        <f>VLOOKUP(B392,'Other Info'!$B$3:$D$121,2,0)</f>
        <v xml:space="preserve">21-30 years </v>
      </c>
      <c r="J392">
        <f t="shared" si="12"/>
        <v>0</v>
      </c>
      <c r="K392">
        <f t="shared" si="13"/>
        <v>0</v>
      </c>
    </row>
    <row r="393" spans="2:11" x14ac:dyDescent="0.35">
      <c r="B393" s="4">
        <v>22</v>
      </c>
      <c r="C393" s="4">
        <v>2022</v>
      </c>
      <c r="D393" s="3">
        <v>90</v>
      </c>
      <c r="E393" s="3">
        <v>0</v>
      </c>
      <c r="F393" s="3">
        <v>100</v>
      </c>
      <c r="G393" s="3">
        <v>0</v>
      </c>
      <c r="H393" s="2" t="str">
        <f>VLOOKUP(B393,'Other Info'!$B$3:$D$121,2,0)</f>
        <v xml:space="preserve">21-30 years </v>
      </c>
      <c r="J393">
        <f t="shared" si="12"/>
        <v>0</v>
      </c>
      <c r="K393">
        <f t="shared" si="13"/>
        <v>0</v>
      </c>
    </row>
    <row r="394" spans="2:11" x14ac:dyDescent="0.35">
      <c r="B394" s="4">
        <v>23</v>
      </c>
      <c r="C394" s="4">
        <v>2022</v>
      </c>
      <c r="D394" s="3">
        <v>100</v>
      </c>
      <c r="E394" s="3">
        <v>0</v>
      </c>
      <c r="F394" s="3">
        <v>3200</v>
      </c>
      <c r="G394" s="3">
        <v>0</v>
      </c>
      <c r="H394" s="2" t="str">
        <f>VLOOKUP(B394,'Other Info'!$B$3:$D$121,2,0)</f>
        <v xml:space="preserve">21-30 years </v>
      </c>
      <c r="J394">
        <f t="shared" si="12"/>
        <v>0</v>
      </c>
      <c r="K394">
        <f t="shared" si="13"/>
        <v>0</v>
      </c>
    </row>
    <row r="395" spans="2:11" x14ac:dyDescent="0.35">
      <c r="B395" s="4">
        <v>24</v>
      </c>
      <c r="C395" s="4">
        <v>2022</v>
      </c>
      <c r="D395" s="3">
        <v>110</v>
      </c>
      <c r="E395" s="3">
        <v>0</v>
      </c>
      <c r="F395" s="3">
        <v>4100</v>
      </c>
      <c r="G395" s="3">
        <v>0</v>
      </c>
      <c r="H395" s="2" t="str">
        <f>VLOOKUP(B395,'Other Info'!$B$3:$D$121,2,0)</f>
        <v xml:space="preserve">21-30 years </v>
      </c>
      <c r="J395">
        <f t="shared" si="12"/>
        <v>0</v>
      </c>
      <c r="K395">
        <f t="shared" si="13"/>
        <v>0</v>
      </c>
    </row>
    <row r="396" spans="2:11" x14ac:dyDescent="0.35">
      <c r="B396" s="4">
        <v>25</v>
      </c>
      <c r="C396" s="4">
        <v>2022</v>
      </c>
      <c r="D396" s="3">
        <v>170</v>
      </c>
      <c r="E396" s="3">
        <v>0</v>
      </c>
      <c r="F396" s="3">
        <v>1300</v>
      </c>
      <c r="G396" s="3">
        <v>0</v>
      </c>
      <c r="H396" s="2" t="str">
        <f>VLOOKUP(B396,'Other Info'!$B$3:$D$121,2,0)</f>
        <v xml:space="preserve">21-30 years </v>
      </c>
      <c r="J396">
        <f t="shared" si="12"/>
        <v>0</v>
      </c>
      <c r="K396">
        <f t="shared" si="13"/>
        <v>0</v>
      </c>
    </row>
    <row r="397" spans="2:11" x14ac:dyDescent="0.35">
      <c r="B397" s="4">
        <v>26</v>
      </c>
      <c r="C397" s="4">
        <v>2022</v>
      </c>
      <c r="D397" s="3">
        <v>180</v>
      </c>
      <c r="E397" s="3">
        <v>0</v>
      </c>
      <c r="F397" s="3">
        <v>2500</v>
      </c>
      <c r="G397" s="3">
        <v>0</v>
      </c>
      <c r="H397" s="2" t="str">
        <f>VLOOKUP(B397,'Other Info'!$B$3:$D$121,2,0)</f>
        <v xml:space="preserve">21-30 years </v>
      </c>
      <c r="J397">
        <f t="shared" si="12"/>
        <v>0</v>
      </c>
      <c r="K397">
        <f t="shared" si="13"/>
        <v>0</v>
      </c>
    </row>
    <row r="398" spans="2:11" x14ac:dyDescent="0.35">
      <c r="B398" s="4">
        <v>27</v>
      </c>
      <c r="C398" s="4">
        <v>2022</v>
      </c>
      <c r="D398" s="3">
        <v>310</v>
      </c>
      <c r="E398" s="3">
        <v>0</v>
      </c>
      <c r="F398" s="3">
        <v>1900</v>
      </c>
      <c r="G398" s="3">
        <v>0</v>
      </c>
      <c r="H398" s="2" t="str">
        <f>VLOOKUP(B398,'Other Info'!$B$3:$D$121,2,0)</f>
        <v xml:space="preserve">21-30 years </v>
      </c>
      <c r="J398">
        <f t="shared" si="12"/>
        <v>0</v>
      </c>
      <c r="K398">
        <f t="shared" si="13"/>
        <v>0</v>
      </c>
    </row>
    <row r="399" spans="2:11" x14ac:dyDescent="0.35">
      <c r="B399" s="4">
        <v>28</v>
      </c>
      <c r="C399" s="4">
        <v>2022</v>
      </c>
      <c r="D399" s="3">
        <v>240</v>
      </c>
      <c r="E399" s="3">
        <v>0</v>
      </c>
      <c r="F399" s="3">
        <v>2900</v>
      </c>
      <c r="G399" s="3">
        <v>0</v>
      </c>
      <c r="H399" s="2" t="str">
        <f>VLOOKUP(B399,'Other Info'!$B$3:$D$121,2,0)</f>
        <v xml:space="preserve">21-30 years </v>
      </c>
      <c r="J399">
        <f t="shared" si="12"/>
        <v>0</v>
      </c>
      <c r="K399">
        <f t="shared" si="13"/>
        <v>0</v>
      </c>
    </row>
    <row r="400" spans="2:11" x14ac:dyDescent="0.35">
      <c r="B400" s="4">
        <v>21</v>
      </c>
      <c r="C400" s="4">
        <v>2022</v>
      </c>
      <c r="D400" s="3">
        <v>2710</v>
      </c>
      <c r="E400" s="3">
        <v>1</v>
      </c>
      <c r="F400" s="3">
        <v>130500</v>
      </c>
      <c r="G400" s="3">
        <v>60</v>
      </c>
      <c r="H400" s="2" t="str">
        <f>VLOOKUP(B400,'Other Info'!$B$3:$D$121,2,0)</f>
        <v xml:space="preserve">21-30 years </v>
      </c>
      <c r="J400">
        <f t="shared" si="12"/>
        <v>0</v>
      </c>
      <c r="K400">
        <f t="shared" si="13"/>
        <v>0</v>
      </c>
    </row>
    <row r="401" spans="2:11" x14ac:dyDescent="0.35">
      <c r="B401" s="4">
        <v>22</v>
      </c>
      <c r="C401" s="4">
        <v>2022</v>
      </c>
      <c r="D401" s="3">
        <v>3320</v>
      </c>
      <c r="E401" s="3">
        <v>2</v>
      </c>
      <c r="F401" s="3">
        <v>152200</v>
      </c>
      <c r="G401" s="3">
        <v>80</v>
      </c>
      <c r="H401" s="2" t="str">
        <f>VLOOKUP(B401,'Other Info'!$B$3:$D$121,2,0)</f>
        <v xml:space="preserve">21-30 years </v>
      </c>
      <c r="J401">
        <f t="shared" si="12"/>
        <v>0</v>
      </c>
      <c r="K401">
        <f t="shared" si="13"/>
        <v>0</v>
      </c>
    </row>
    <row r="402" spans="2:11" x14ac:dyDescent="0.35">
      <c r="B402" s="4">
        <v>23</v>
      </c>
      <c r="C402" s="4">
        <v>2022</v>
      </c>
      <c r="D402" s="3">
        <v>4200</v>
      </c>
      <c r="E402" s="3">
        <v>1</v>
      </c>
      <c r="F402" s="3">
        <v>197300</v>
      </c>
      <c r="G402" s="3">
        <v>20</v>
      </c>
      <c r="H402" s="2" t="str">
        <f>VLOOKUP(B402,'Other Info'!$B$3:$D$121,2,0)</f>
        <v xml:space="preserve">21-30 years </v>
      </c>
      <c r="J402">
        <f t="shared" si="12"/>
        <v>0</v>
      </c>
      <c r="K402">
        <f t="shared" si="13"/>
        <v>0</v>
      </c>
    </row>
    <row r="403" spans="2:11" x14ac:dyDescent="0.35">
      <c r="B403" s="4">
        <v>24</v>
      </c>
      <c r="C403" s="4">
        <v>2022</v>
      </c>
      <c r="D403" s="3">
        <v>4780</v>
      </c>
      <c r="E403" s="3">
        <v>2</v>
      </c>
      <c r="F403" s="3">
        <v>250000</v>
      </c>
      <c r="G403" s="3">
        <v>120</v>
      </c>
      <c r="H403" s="2" t="str">
        <f>VLOOKUP(B403,'Other Info'!$B$3:$D$121,2,0)</f>
        <v xml:space="preserve">21-30 years </v>
      </c>
      <c r="J403">
        <f t="shared" si="12"/>
        <v>0</v>
      </c>
      <c r="K403">
        <f t="shared" si="13"/>
        <v>0</v>
      </c>
    </row>
    <row r="404" spans="2:11" x14ac:dyDescent="0.35">
      <c r="B404" s="4">
        <v>25</v>
      </c>
      <c r="C404" s="4">
        <v>2022</v>
      </c>
      <c r="D404" s="3">
        <v>6110</v>
      </c>
      <c r="E404" s="3">
        <v>5</v>
      </c>
      <c r="F404" s="3">
        <v>283800</v>
      </c>
      <c r="G404" s="3">
        <v>40</v>
      </c>
      <c r="H404" s="2" t="str">
        <f>VLOOKUP(B404,'Other Info'!$B$3:$D$121,2,0)</f>
        <v xml:space="preserve">21-30 years </v>
      </c>
      <c r="J404">
        <f t="shared" si="12"/>
        <v>0</v>
      </c>
      <c r="K404">
        <f t="shared" si="13"/>
        <v>0</v>
      </c>
    </row>
    <row r="405" spans="2:11" x14ac:dyDescent="0.35">
      <c r="B405" s="4">
        <v>26</v>
      </c>
      <c r="C405" s="4">
        <v>2022</v>
      </c>
      <c r="D405" s="3">
        <v>7180</v>
      </c>
      <c r="E405" s="3">
        <v>7</v>
      </c>
      <c r="F405" s="3">
        <v>472600</v>
      </c>
      <c r="G405" s="3">
        <v>40</v>
      </c>
      <c r="H405" s="2" t="str">
        <f>VLOOKUP(B405,'Other Info'!$B$3:$D$121,2,0)</f>
        <v xml:space="preserve">21-30 years </v>
      </c>
      <c r="J405">
        <f t="shared" si="12"/>
        <v>0</v>
      </c>
      <c r="K405">
        <f t="shared" si="13"/>
        <v>0</v>
      </c>
    </row>
    <row r="406" spans="2:11" x14ac:dyDescent="0.35">
      <c r="B406" s="4">
        <v>27</v>
      </c>
      <c r="C406" s="4">
        <v>2022</v>
      </c>
      <c r="D406" s="3">
        <v>8570</v>
      </c>
      <c r="E406" s="3">
        <v>3</v>
      </c>
      <c r="F406" s="3">
        <v>677300</v>
      </c>
      <c r="G406" s="3">
        <v>500</v>
      </c>
      <c r="H406" s="2" t="str">
        <f>VLOOKUP(B406,'Other Info'!$B$3:$D$121,2,0)</f>
        <v xml:space="preserve">21-30 years </v>
      </c>
      <c r="J406">
        <f t="shared" si="12"/>
        <v>0</v>
      </c>
      <c r="K406">
        <f t="shared" si="13"/>
        <v>0</v>
      </c>
    </row>
    <row r="407" spans="2:11" x14ac:dyDescent="0.35">
      <c r="B407" s="4">
        <v>28</v>
      </c>
      <c r="C407" s="4">
        <v>2022</v>
      </c>
      <c r="D407" s="3">
        <v>9710</v>
      </c>
      <c r="E407" s="3">
        <v>4</v>
      </c>
      <c r="F407" s="3">
        <v>770000</v>
      </c>
      <c r="G407" s="3">
        <v>400</v>
      </c>
      <c r="H407" s="2" t="str">
        <f>VLOOKUP(B407,'Other Info'!$B$3:$D$121,2,0)</f>
        <v xml:space="preserve">21-30 years </v>
      </c>
      <c r="J407">
        <f t="shared" si="12"/>
        <v>0</v>
      </c>
      <c r="K407">
        <f t="shared" si="13"/>
        <v>0</v>
      </c>
    </row>
    <row r="408" spans="2:11" x14ac:dyDescent="0.35">
      <c r="B408" s="4">
        <v>29</v>
      </c>
      <c r="C408" s="4">
        <v>2022</v>
      </c>
      <c r="D408" s="3">
        <v>13840</v>
      </c>
      <c r="E408" s="3">
        <v>12</v>
      </c>
      <c r="F408" s="3">
        <v>1048900</v>
      </c>
      <c r="G408" s="3">
        <v>400</v>
      </c>
      <c r="H408" s="2" t="str">
        <f>VLOOKUP(B408,'Other Info'!$B$3:$D$121,2,0)</f>
        <v xml:space="preserve">21-30 years </v>
      </c>
      <c r="J408">
        <f t="shared" si="12"/>
        <v>0</v>
      </c>
      <c r="K408">
        <f t="shared" si="13"/>
        <v>0</v>
      </c>
    </row>
    <row r="409" spans="2:11" x14ac:dyDescent="0.35">
      <c r="B409" s="4">
        <v>30</v>
      </c>
      <c r="C409" s="4">
        <v>2022</v>
      </c>
      <c r="D409" s="3">
        <v>17420</v>
      </c>
      <c r="E409" s="3">
        <v>13</v>
      </c>
      <c r="F409" s="3">
        <v>1560700</v>
      </c>
      <c r="G409" s="3">
        <v>370</v>
      </c>
      <c r="H409" s="2" t="str">
        <f>VLOOKUP(B409,'Other Info'!$B$3:$D$121,2,0)</f>
        <v xml:space="preserve">21-30 years </v>
      </c>
      <c r="J409">
        <f t="shared" si="12"/>
        <v>0</v>
      </c>
      <c r="K409">
        <f t="shared" si="13"/>
        <v>0</v>
      </c>
    </row>
    <row r="410" spans="2:11" x14ac:dyDescent="0.35">
      <c r="B410" s="4">
        <v>31</v>
      </c>
      <c r="C410" s="4">
        <v>2022</v>
      </c>
      <c r="D410" s="3">
        <v>24490</v>
      </c>
      <c r="E410" s="3">
        <v>23</v>
      </c>
      <c r="F410" s="3">
        <v>2431000</v>
      </c>
      <c r="G410" s="3">
        <v>1340</v>
      </c>
      <c r="H410" s="2" t="str">
        <f>VLOOKUP(B410,'Other Info'!$B$3:$D$121,2,0)</f>
        <v xml:space="preserve">31-40 years </v>
      </c>
      <c r="J410">
        <f t="shared" si="12"/>
        <v>0</v>
      </c>
      <c r="K410">
        <f t="shared" si="13"/>
        <v>0</v>
      </c>
    </row>
    <row r="411" spans="2:11" x14ac:dyDescent="0.35">
      <c r="B411" s="4">
        <v>32</v>
      </c>
      <c r="C411" s="4">
        <v>2022</v>
      </c>
      <c r="D411" s="3">
        <v>29280</v>
      </c>
      <c r="E411" s="3">
        <v>29</v>
      </c>
      <c r="F411" s="3">
        <v>3727700</v>
      </c>
      <c r="G411" s="3">
        <v>3720</v>
      </c>
      <c r="H411" s="2" t="str">
        <f>VLOOKUP(B411,'Other Info'!$B$3:$D$121,2,0)</f>
        <v xml:space="preserve">31-40 years </v>
      </c>
      <c r="J411">
        <f t="shared" si="12"/>
        <v>0</v>
      </c>
      <c r="K411">
        <f t="shared" si="13"/>
        <v>0</v>
      </c>
    </row>
    <row r="412" spans="2:11" x14ac:dyDescent="0.35">
      <c r="B412" s="4">
        <v>33</v>
      </c>
      <c r="C412" s="4">
        <v>2022</v>
      </c>
      <c r="D412" s="3">
        <v>36580</v>
      </c>
      <c r="E412" s="3">
        <v>31</v>
      </c>
      <c r="F412" s="3">
        <v>5864500</v>
      </c>
      <c r="G412" s="3">
        <v>4270</v>
      </c>
      <c r="H412" s="2" t="str">
        <f>VLOOKUP(B412,'Other Info'!$B$3:$D$121,2,0)</f>
        <v xml:space="preserve">31-40 years </v>
      </c>
      <c r="J412">
        <f t="shared" si="12"/>
        <v>0</v>
      </c>
      <c r="K412">
        <f t="shared" si="13"/>
        <v>0</v>
      </c>
    </row>
    <row r="413" spans="2:11" x14ac:dyDescent="0.35">
      <c r="B413" s="4">
        <v>34</v>
      </c>
      <c r="C413" s="4">
        <v>2022</v>
      </c>
      <c r="D413" s="3">
        <v>49490</v>
      </c>
      <c r="E413" s="3">
        <v>51</v>
      </c>
      <c r="F413" s="3">
        <v>7824200</v>
      </c>
      <c r="G413" s="3">
        <v>4740</v>
      </c>
      <c r="H413" s="2" t="str">
        <f>VLOOKUP(B413,'Other Info'!$B$3:$D$121,2,0)</f>
        <v xml:space="preserve">31-40 years </v>
      </c>
      <c r="J413">
        <f t="shared" si="12"/>
        <v>0</v>
      </c>
      <c r="K413">
        <f t="shared" si="13"/>
        <v>0</v>
      </c>
    </row>
    <row r="414" spans="2:11" x14ac:dyDescent="0.35">
      <c r="B414" s="4">
        <v>35</v>
      </c>
      <c r="C414" s="4">
        <v>2022</v>
      </c>
      <c r="D414" s="3">
        <v>59960</v>
      </c>
      <c r="E414" s="3">
        <v>58</v>
      </c>
      <c r="F414" s="3">
        <v>10438800</v>
      </c>
      <c r="G414" s="3">
        <v>7040</v>
      </c>
      <c r="H414" s="2" t="str">
        <f>VLOOKUP(B414,'Other Info'!$B$3:$D$121,2,0)</f>
        <v xml:space="preserve">31-40 years </v>
      </c>
      <c r="J414">
        <f t="shared" si="12"/>
        <v>0</v>
      </c>
      <c r="K414">
        <f t="shared" si="13"/>
        <v>0</v>
      </c>
    </row>
    <row r="415" spans="2:11" x14ac:dyDescent="0.35">
      <c r="B415" s="4">
        <v>36</v>
      </c>
      <c r="C415" s="4">
        <v>2022</v>
      </c>
      <c r="D415" s="3">
        <v>71700</v>
      </c>
      <c r="E415" s="3">
        <v>94</v>
      </c>
      <c r="F415" s="3">
        <v>14979800</v>
      </c>
      <c r="G415" s="3">
        <v>12050</v>
      </c>
      <c r="H415" s="2" t="str">
        <f>VLOOKUP(B415,'Other Info'!$B$3:$D$121,2,0)</f>
        <v xml:space="preserve">31-40 years </v>
      </c>
      <c r="J415">
        <f t="shared" si="12"/>
        <v>0</v>
      </c>
      <c r="K415">
        <f t="shared" si="13"/>
        <v>0</v>
      </c>
    </row>
    <row r="416" spans="2:11" x14ac:dyDescent="0.35">
      <c r="B416" s="4">
        <v>37</v>
      </c>
      <c r="C416" s="4">
        <v>2022</v>
      </c>
      <c r="D416" s="3">
        <v>70890</v>
      </c>
      <c r="E416" s="3">
        <v>76</v>
      </c>
      <c r="F416" s="3">
        <v>19218000</v>
      </c>
      <c r="G416" s="3">
        <v>15410</v>
      </c>
      <c r="H416" s="2" t="str">
        <f>VLOOKUP(B416,'Other Info'!$B$3:$D$121,2,0)</f>
        <v xml:space="preserve">31-40 years </v>
      </c>
      <c r="J416">
        <f t="shared" si="12"/>
        <v>0</v>
      </c>
      <c r="K416">
        <f t="shared" si="13"/>
        <v>0</v>
      </c>
    </row>
    <row r="417" spans="2:11" x14ac:dyDescent="0.35">
      <c r="B417" s="4">
        <v>38</v>
      </c>
      <c r="C417" s="4">
        <v>2022</v>
      </c>
      <c r="D417" s="3">
        <v>65090</v>
      </c>
      <c r="E417" s="3">
        <v>99</v>
      </c>
      <c r="F417" s="3">
        <v>23426500</v>
      </c>
      <c r="G417" s="3">
        <v>27380</v>
      </c>
      <c r="H417" s="2" t="str">
        <f>VLOOKUP(B417,'Other Info'!$B$3:$D$121,2,0)</f>
        <v xml:space="preserve">31-40 years </v>
      </c>
      <c r="J417">
        <f t="shared" si="12"/>
        <v>0</v>
      </c>
      <c r="K417">
        <f t="shared" si="13"/>
        <v>0</v>
      </c>
    </row>
    <row r="418" spans="2:11" x14ac:dyDescent="0.35">
      <c r="B418" s="4">
        <v>39</v>
      </c>
      <c r="C418" s="4">
        <v>2022</v>
      </c>
      <c r="D418" s="3">
        <v>73770</v>
      </c>
      <c r="E418" s="3">
        <v>92</v>
      </c>
      <c r="F418" s="3">
        <v>24456900</v>
      </c>
      <c r="G418" s="3">
        <v>23180</v>
      </c>
      <c r="H418" s="2" t="str">
        <f>VLOOKUP(B418,'Other Info'!$B$3:$D$121,2,0)</f>
        <v xml:space="preserve">31-40 years </v>
      </c>
      <c r="J418">
        <f t="shared" si="12"/>
        <v>0</v>
      </c>
      <c r="K418">
        <f t="shared" si="13"/>
        <v>0</v>
      </c>
    </row>
    <row r="419" spans="2:11" x14ac:dyDescent="0.35">
      <c r="B419" s="4">
        <v>40</v>
      </c>
      <c r="C419" s="4">
        <v>2022</v>
      </c>
      <c r="D419" s="3">
        <v>86870</v>
      </c>
      <c r="E419" s="3">
        <v>123</v>
      </c>
      <c r="F419" s="3">
        <v>23648700</v>
      </c>
      <c r="G419" s="3">
        <v>23870</v>
      </c>
      <c r="H419" s="2" t="str">
        <f>VLOOKUP(B419,'Other Info'!$B$3:$D$121,2,0)</f>
        <v xml:space="preserve">31-40 years </v>
      </c>
      <c r="J419">
        <f t="shared" si="12"/>
        <v>0</v>
      </c>
      <c r="K419">
        <f t="shared" si="13"/>
        <v>0</v>
      </c>
    </row>
    <row r="420" spans="2:11" x14ac:dyDescent="0.35">
      <c r="B420" s="4">
        <v>41</v>
      </c>
      <c r="C420" s="4">
        <v>2022</v>
      </c>
      <c r="D420" s="3">
        <v>88570</v>
      </c>
      <c r="E420" s="3">
        <v>147</v>
      </c>
      <c r="F420" s="3">
        <v>27338200</v>
      </c>
      <c r="G420" s="3">
        <v>29240</v>
      </c>
      <c r="H420" s="2" t="str">
        <f>VLOOKUP(B420,'Other Info'!$B$3:$D$121,2,0)</f>
        <v xml:space="preserve">41-50 years </v>
      </c>
      <c r="J420">
        <f t="shared" si="12"/>
        <v>0</v>
      </c>
      <c r="K420">
        <f t="shared" si="13"/>
        <v>0</v>
      </c>
    </row>
    <row r="421" spans="2:11" x14ac:dyDescent="0.35">
      <c r="B421" s="4">
        <v>42</v>
      </c>
      <c r="C421" s="4">
        <v>2022</v>
      </c>
      <c r="D421" s="3">
        <v>82890</v>
      </c>
      <c r="E421" s="3">
        <v>147</v>
      </c>
      <c r="F421" s="3">
        <v>32523900</v>
      </c>
      <c r="G421" s="3">
        <v>46310</v>
      </c>
      <c r="H421" s="2" t="str">
        <f>VLOOKUP(B421,'Other Info'!$B$3:$D$121,2,0)</f>
        <v xml:space="preserve">41-50 years </v>
      </c>
      <c r="J421">
        <f t="shared" si="12"/>
        <v>0</v>
      </c>
      <c r="K421">
        <f t="shared" si="13"/>
        <v>0</v>
      </c>
    </row>
    <row r="422" spans="2:11" x14ac:dyDescent="0.35">
      <c r="B422" s="4">
        <v>43</v>
      </c>
      <c r="C422" s="4">
        <v>2022</v>
      </c>
      <c r="D422" s="3">
        <v>83170</v>
      </c>
      <c r="E422" s="3">
        <v>168</v>
      </c>
      <c r="F422" s="3">
        <v>33188300</v>
      </c>
      <c r="G422" s="3">
        <v>43180</v>
      </c>
      <c r="H422" s="2" t="str">
        <f>VLOOKUP(B422,'Other Info'!$B$3:$D$121,2,0)</f>
        <v xml:space="preserve">41-50 years </v>
      </c>
      <c r="J422">
        <f t="shared" si="12"/>
        <v>0</v>
      </c>
      <c r="K422">
        <f t="shared" si="13"/>
        <v>0</v>
      </c>
    </row>
    <row r="423" spans="2:11" x14ac:dyDescent="0.35">
      <c r="B423" s="4">
        <v>44</v>
      </c>
      <c r="C423" s="4">
        <v>2022</v>
      </c>
      <c r="D423" s="3">
        <v>82800</v>
      </c>
      <c r="E423" s="3">
        <v>195</v>
      </c>
      <c r="F423" s="3">
        <v>31120100</v>
      </c>
      <c r="G423" s="3">
        <v>43360</v>
      </c>
      <c r="H423" s="2" t="str">
        <f>VLOOKUP(B423,'Other Info'!$B$3:$D$121,2,0)</f>
        <v xml:space="preserve">41-50 years </v>
      </c>
      <c r="J423">
        <f t="shared" si="12"/>
        <v>0</v>
      </c>
      <c r="K423">
        <f t="shared" si="13"/>
        <v>0</v>
      </c>
    </row>
    <row r="424" spans="2:11" x14ac:dyDescent="0.35">
      <c r="B424" s="4">
        <v>45</v>
      </c>
      <c r="C424" s="4">
        <v>2022</v>
      </c>
      <c r="D424" s="3">
        <v>88410</v>
      </c>
      <c r="E424" s="3">
        <v>212</v>
      </c>
      <c r="F424" s="3">
        <v>32227700</v>
      </c>
      <c r="G424" s="3">
        <v>60650</v>
      </c>
      <c r="H424" s="2" t="str">
        <f>VLOOKUP(B424,'Other Info'!$B$3:$D$121,2,0)</f>
        <v xml:space="preserve">41-50 years </v>
      </c>
      <c r="J424">
        <f t="shared" si="12"/>
        <v>0</v>
      </c>
      <c r="K424">
        <f t="shared" si="13"/>
        <v>0</v>
      </c>
    </row>
    <row r="425" spans="2:11" x14ac:dyDescent="0.35">
      <c r="B425" s="4">
        <v>46</v>
      </c>
      <c r="C425" s="4">
        <v>2022</v>
      </c>
      <c r="D425" s="3">
        <v>88550</v>
      </c>
      <c r="E425" s="3">
        <v>254</v>
      </c>
      <c r="F425" s="3">
        <v>32540000</v>
      </c>
      <c r="G425" s="3">
        <v>64520</v>
      </c>
      <c r="H425" s="2" t="str">
        <f>VLOOKUP(B425,'Other Info'!$B$3:$D$121,2,0)</f>
        <v xml:space="preserve">41-50 years </v>
      </c>
      <c r="J425">
        <f t="shared" si="12"/>
        <v>0</v>
      </c>
      <c r="K425">
        <f t="shared" si="13"/>
        <v>0</v>
      </c>
    </row>
    <row r="426" spans="2:11" x14ac:dyDescent="0.35">
      <c r="B426" s="4">
        <v>48</v>
      </c>
      <c r="C426" s="4">
        <v>2022</v>
      </c>
      <c r="D426" s="3">
        <v>92380</v>
      </c>
      <c r="E426" s="3">
        <v>334</v>
      </c>
      <c r="F426" s="3">
        <v>34670300</v>
      </c>
      <c r="G426" s="3">
        <v>84930</v>
      </c>
      <c r="H426" s="2" t="str">
        <f>VLOOKUP(B426,'Other Info'!$B$3:$D$121,2,0)</f>
        <v xml:space="preserve">41-50 years </v>
      </c>
      <c r="J426">
        <f t="shared" si="12"/>
        <v>0</v>
      </c>
      <c r="K426">
        <f t="shared" si="13"/>
        <v>0</v>
      </c>
    </row>
    <row r="427" spans="2:11" x14ac:dyDescent="0.35">
      <c r="B427" s="4">
        <v>49</v>
      </c>
      <c r="C427" s="4">
        <v>2022</v>
      </c>
      <c r="D427" s="3">
        <v>93830</v>
      </c>
      <c r="E427" s="3">
        <v>394</v>
      </c>
      <c r="F427" s="3">
        <v>34296600</v>
      </c>
      <c r="G427" s="3">
        <v>109430</v>
      </c>
      <c r="H427" s="2" t="str">
        <f>VLOOKUP(B427,'Other Info'!$B$3:$D$121,2,0)</f>
        <v xml:space="preserve">41-50 years </v>
      </c>
      <c r="J427">
        <f t="shared" si="12"/>
        <v>0</v>
      </c>
      <c r="K427">
        <f t="shared" si="13"/>
        <v>0</v>
      </c>
    </row>
    <row r="428" spans="2:11" x14ac:dyDescent="0.35">
      <c r="B428" s="4">
        <v>50</v>
      </c>
      <c r="C428" s="4">
        <v>2022</v>
      </c>
      <c r="D428" s="3">
        <v>91780</v>
      </c>
      <c r="E428" s="3">
        <v>424</v>
      </c>
      <c r="F428" s="3">
        <v>34439000</v>
      </c>
      <c r="G428" s="3">
        <v>106030</v>
      </c>
      <c r="H428" s="2" t="str">
        <f>VLOOKUP(B428,'Other Info'!$B$3:$D$121,2,0)</f>
        <v xml:space="preserve">41-50 years </v>
      </c>
      <c r="J428">
        <f t="shared" si="12"/>
        <v>0</v>
      </c>
      <c r="K428">
        <f t="shared" si="13"/>
        <v>0</v>
      </c>
    </row>
    <row r="429" spans="2:11" x14ac:dyDescent="0.35">
      <c r="B429" s="4">
        <v>51</v>
      </c>
      <c r="C429" s="4">
        <v>2022</v>
      </c>
      <c r="D429" s="3">
        <v>95670</v>
      </c>
      <c r="E429" s="3">
        <v>516</v>
      </c>
      <c r="F429" s="3">
        <v>36367600</v>
      </c>
      <c r="G429" s="3">
        <v>131700</v>
      </c>
      <c r="H429" s="2" t="str">
        <f>VLOOKUP(B429,'Other Info'!$B$3:$D$121,2,0)</f>
        <v xml:space="preserve">51-60 years </v>
      </c>
      <c r="J429">
        <f t="shared" si="12"/>
        <v>0</v>
      </c>
      <c r="K429">
        <f t="shared" si="13"/>
        <v>0</v>
      </c>
    </row>
    <row r="430" spans="2:11" x14ac:dyDescent="0.35">
      <c r="B430" s="4">
        <v>52</v>
      </c>
      <c r="C430" s="4">
        <v>2022</v>
      </c>
      <c r="D430" s="3">
        <v>97110</v>
      </c>
      <c r="E430" s="3">
        <v>554</v>
      </c>
      <c r="F430" s="3">
        <v>35484500</v>
      </c>
      <c r="G430" s="3">
        <v>163300</v>
      </c>
      <c r="H430" s="2" t="str">
        <f>VLOOKUP(B430,'Other Info'!$B$3:$D$121,2,0)</f>
        <v xml:space="preserve">51-60 years </v>
      </c>
      <c r="J430">
        <f t="shared" si="12"/>
        <v>0</v>
      </c>
      <c r="K430">
        <f t="shared" si="13"/>
        <v>0</v>
      </c>
    </row>
    <row r="431" spans="2:11" x14ac:dyDescent="0.35">
      <c r="B431" s="4">
        <v>53</v>
      </c>
      <c r="C431" s="4">
        <v>2022</v>
      </c>
      <c r="D431" s="3">
        <v>96660</v>
      </c>
      <c r="E431" s="3">
        <v>634</v>
      </c>
      <c r="F431" s="3">
        <v>37936800</v>
      </c>
      <c r="G431" s="3">
        <v>178880</v>
      </c>
      <c r="H431" s="2" t="str">
        <f>VLOOKUP(B431,'Other Info'!$B$3:$D$121,2,0)</f>
        <v xml:space="preserve">51-60 years </v>
      </c>
      <c r="J431">
        <f t="shared" si="12"/>
        <v>0</v>
      </c>
      <c r="K431">
        <f t="shared" si="13"/>
        <v>0</v>
      </c>
    </row>
    <row r="432" spans="2:11" x14ac:dyDescent="0.35">
      <c r="B432" s="4">
        <v>54</v>
      </c>
      <c r="C432" s="4">
        <v>2022</v>
      </c>
      <c r="D432" s="3">
        <v>92950</v>
      </c>
      <c r="E432" s="3">
        <v>677</v>
      </c>
      <c r="F432" s="3">
        <v>37826700</v>
      </c>
      <c r="G432" s="3">
        <v>191920</v>
      </c>
      <c r="H432" s="2" t="str">
        <f>VLOOKUP(B432,'Other Info'!$B$3:$D$121,2,0)</f>
        <v xml:space="preserve">51-60 years </v>
      </c>
      <c r="J432">
        <f t="shared" si="12"/>
        <v>0</v>
      </c>
      <c r="K432">
        <f t="shared" si="13"/>
        <v>0</v>
      </c>
    </row>
    <row r="433" spans="2:11" x14ac:dyDescent="0.35">
      <c r="B433" s="4">
        <v>55</v>
      </c>
      <c r="C433" s="4">
        <v>2022</v>
      </c>
      <c r="D433" s="3">
        <v>86620</v>
      </c>
      <c r="E433" s="3">
        <v>723</v>
      </c>
      <c r="F433" s="3">
        <v>37466200</v>
      </c>
      <c r="G433" s="3">
        <v>223420</v>
      </c>
      <c r="H433" s="2" t="str">
        <f>VLOOKUP(B433,'Other Info'!$B$3:$D$121,2,0)</f>
        <v xml:space="preserve">51-60 years </v>
      </c>
      <c r="J433">
        <f t="shared" si="12"/>
        <v>0</v>
      </c>
      <c r="K433">
        <f t="shared" si="13"/>
        <v>0</v>
      </c>
    </row>
    <row r="434" spans="2:11" x14ac:dyDescent="0.35">
      <c r="B434" s="4">
        <v>56</v>
      </c>
      <c r="C434" s="4">
        <v>2022</v>
      </c>
      <c r="D434" s="3">
        <v>82670</v>
      </c>
      <c r="E434" s="3">
        <v>814</v>
      </c>
      <c r="F434" s="3">
        <v>35798000</v>
      </c>
      <c r="G434" s="3">
        <v>224440</v>
      </c>
      <c r="H434" s="2" t="str">
        <f>VLOOKUP(B434,'Other Info'!$B$3:$D$121,2,0)</f>
        <v xml:space="preserve">51-60 years </v>
      </c>
      <c r="J434">
        <f t="shared" si="12"/>
        <v>0</v>
      </c>
      <c r="K434">
        <f t="shared" si="13"/>
        <v>0</v>
      </c>
    </row>
    <row r="435" spans="2:11" x14ac:dyDescent="0.35">
      <c r="B435" s="4">
        <v>57</v>
      </c>
      <c r="C435" s="4">
        <v>2022</v>
      </c>
      <c r="D435" s="3">
        <v>74400</v>
      </c>
      <c r="E435" s="3">
        <v>779</v>
      </c>
      <c r="F435" s="3">
        <v>33494700</v>
      </c>
      <c r="G435" s="3">
        <v>265890</v>
      </c>
      <c r="H435" s="2" t="str">
        <f>VLOOKUP(B435,'Other Info'!$B$3:$D$121,2,0)</f>
        <v xml:space="preserve">51-60 years </v>
      </c>
      <c r="J435">
        <f t="shared" si="12"/>
        <v>0</v>
      </c>
      <c r="K435">
        <f t="shared" si="13"/>
        <v>0</v>
      </c>
    </row>
    <row r="436" spans="2:11" x14ac:dyDescent="0.35">
      <c r="B436" s="4">
        <v>58</v>
      </c>
      <c r="C436" s="4">
        <v>2022</v>
      </c>
      <c r="D436" s="3">
        <v>69450</v>
      </c>
      <c r="E436" s="3">
        <v>858</v>
      </c>
      <c r="F436" s="3">
        <v>30495400</v>
      </c>
      <c r="G436" s="3">
        <v>286630</v>
      </c>
      <c r="H436" s="2" t="str">
        <f>VLOOKUP(B436,'Other Info'!$B$3:$D$121,2,0)</f>
        <v xml:space="preserve">51-60 years </v>
      </c>
      <c r="J436">
        <f t="shared" si="12"/>
        <v>0</v>
      </c>
      <c r="K436">
        <f t="shared" si="13"/>
        <v>0</v>
      </c>
    </row>
    <row r="437" spans="2:11" x14ac:dyDescent="0.35">
      <c r="B437" s="4">
        <v>59</v>
      </c>
      <c r="C437" s="4">
        <v>2022</v>
      </c>
      <c r="D437" s="3">
        <v>60320</v>
      </c>
      <c r="E437" s="3">
        <v>836</v>
      </c>
      <c r="F437" s="3">
        <v>27417300</v>
      </c>
      <c r="G437" s="3">
        <v>249130</v>
      </c>
      <c r="H437" s="2" t="str">
        <f>VLOOKUP(B437,'Other Info'!$B$3:$D$121,2,0)</f>
        <v xml:space="preserve">51-60 years </v>
      </c>
      <c r="J437">
        <f t="shared" si="12"/>
        <v>0</v>
      </c>
      <c r="K437">
        <f t="shared" si="13"/>
        <v>0</v>
      </c>
    </row>
    <row r="438" spans="2:11" x14ac:dyDescent="0.35">
      <c r="B438" s="4">
        <v>60</v>
      </c>
      <c r="C438" s="4">
        <v>2022</v>
      </c>
      <c r="D438" s="3">
        <v>51170</v>
      </c>
      <c r="E438" s="3">
        <v>791</v>
      </c>
      <c r="F438" s="3">
        <v>25095400</v>
      </c>
      <c r="G438" s="3">
        <v>315640</v>
      </c>
      <c r="H438" s="2" t="str">
        <f>VLOOKUP(B438,'Other Info'!$B$3:$D$121,2,0)</f>
        <v xml:space="preserve">51-60 years </v>
      </c>
      <c r="J438">
        <f t="shared" si="12"/>
        <v>0</v>
      </c>
      <c r="K438">
        <f t="shared" si="13"/>
        <v>0</v>
      </c>
    </row>
    <row r="439" spans="2:11" x14ac:dyDescent="0.35">
      <c r="B439" s="4">
        <v>61</v>
      </c>
      <c r="C439" s="4">
        <v>2022</v>
      </c>
      <c r="D439" s="3">
        <v>43670</v>
      </c>
      <c r="E439" s="3">
        <v>713</v>
      </c>
      <c r="F439" s="3">
        <v>20458900</v>
      </c>
      <c r="G439" s="3">
        <v>266970</v>
      </c>
      <c r="H439" s="2" t="str">
        <f>VLOOKUP(B439,'Other Info'!$B$3:$D$121,2,0)</f>
        <v xml:space="preserve">61-70 years </v>
      </c>
      <c r="J439">
        <f t="shared" si="12"/>
        <v>0</v>
      </c>
      <c r="K439">
        <f t="shared" si="13"/>
        <v>0</v>
      </c>
    </row>
    <row r="440" spans="2:11" x14ac:dyDescent="0.35">
      <c r="B440" s="4">
        <v>62</v>
      </c>
      <c r="C440" s="4">
        <v>2022</v>
      </c>
      <c r="D440" s="3">
        <v>34860</v>
      </c>
      <c r="E440" s="3">
        <v>637</v>
      </c>
      <c r="F440" s="3">
        <v>17833700</v>
      </c>
      <c r="G440" s="3">
        <v>268020</v>
      </c>
      <c r="H440" s="2" t="str">
        <f>VLOOKUP(B440,'Other Info'!$B$3:$D$121,2,0)</f>
        <v xml:space="preserve">61-70 years </v>
      </c>
      <c r="J440">
        <f t="shared" si="12"/>
        <v>0</v>
      </c>
      <c r="K440">
        <f t="shared" si="13"/>
        <v>0</v>
      </c>
    </row>
    <row r="441" spans="2:11" x14ac:dyDescent="0.35">
      <c r="B441" s="4">
        <v>63</v>
      </c>
      <c r="C441" s="4">
        <v>2022</v>
      </c>
      <c r="D441" s="3">
        <v>27290</v>
      </c>
      <c r="E441" s="3">
        <v>563</v>
      </c>
      <c r="F441" s="3">
        <v>13734400</v>
      </c>
      <c r="G441" s="3">
        <v>214230</v>
      </c>
      <c r="H441" s="2" t="str">
        <f>VLOOKUP(B441,'Other Info'!$B$3:$D$121,2,0)</f>
        <v xml:space="preserve">61-70 years </v>
      </c>
      <c r="J441">
        <f t="shared" si="12"/>
        <v>0</v>
      </c>
      <c r="K441">
        <f t="shared" si="13"/>
        <v>0</v>
      </c>
    </row>
    <row r="442" spans="2:11" x14ac:dyDescent="0.35">
      <c r="B442" s="4">
        <v>64</v>
      </c>
      <c r="C442" s="4">
        <v>2022</v>
      </c>
      <c r="D442" s="3">
        <v>19180</v>
      </c>
      <c r="E442" s="3">
        <v>442</v>
      </c>
      <c r="F442" s="3">
        <v>11184700</v>
      </c>
      <c r="G442" s="3">
        <v>208540</v>
      </c>
      <c r="H442" s="2" t="str">
        <f>VLOOKUP(B442,'Other Info'!$B$3:$D$121,2,0)</f>
        <v xml:space="preserve">61-70 years </v>
      </c>
      <c r="J442">
        <f t="shared" si="12"/>
        <v>0</v>
      </c>
      <c r="K442">
        <f t="shared" si="13"/>
        <v>0</v>
      </c>
    </row>
    <row r="443" spans="2:11" x14ac:dyDescent="0.35">
      <c r="B443" s="4">
        <v>65</v>
      </c>
      <c r="C443" s="4">
        <v>2022</v>
      </c>
      <c r="D443" s="3">
        <v>14020</v>
      </c>
      <c r="E443" s="3">
        <v>352</v>
      </c>
      <c r="F443" s="3">
        <v>7911300</v>
      </c>
      <c r="G443" s="3">
        <v>157800</v>
      </c>
      <c r="H443" s="2" t="str">
        <f>VLOOKUP(B443,'Other Info'!$B$3:$D$121,2,0)</f>
        <v xml:space="preserve">61-70 years </v>
      </c>
      <c r="J443">
        <f t="shared" si="12"/>
        <v>0</v>
      </c>
      <c r="K443">
        <f t="shared" si="13"/>
        <v>0</v>
      </c>
    </row>
    <row r="444" spans="2:11" x14ac:dyDescent="0.35">
      <c r="B444" s="4">
        <v>66</v>
      </c>
      <c r="C444" s="4">
        <v>2022</v>
      </c>
      <c r="D444" s="3">
        <v>9900</v>
      </c>
      <c r="E444" s="3">
        <v>257</v>
      </c>
      <c r="F444" s="3">
        <v>5133400</v>
      </c>
      <c r="G444" s="3">
        <v>111870</v>
      </c>
      <c r="H444" s="2" t="str">
        <f>VLOOKUP(B444,'Other Info'!$B$3:$D$121,2,0)</f>
        <v xml:space="preserve">61-70 years </v>
      </c>
      <c r="J444">
        <f t="shared" si="12"/>
        <v>0</v>
      </c>
      <c r="K444">
        <f t="shared" si="13"/>
        <v>0</v>
      </c>
    </row>
    <row r="445" spans="2:11" x14ac:dyDescent="0.35">
      <c r="B445" s="4">
        <v>67</v>
      </c>
      <c r="C445" s="4">
        <v>2022</v>
      </c>
      <c r="D445" s="3">
        <v>6070</v>
      </c>
      <c r="E445" s="3">
        <v>183</v>
      </c>
      <c r="F445" s="3">
        <v>3782900</v>
      </c>
      <c r="G445" s="3">
        <v>99390</v>
      </c>
      <c r="H445" s="2" t="str">
        <f>VLOOKUP(B445,'Other Info'!$B$3:$D$121,2,0)</f>
        <v xml:space="preserve">61-70 years </v>
      </c>
      <c r="J445">
        <f t="shared" si="12"/>
        <v>0</v>
      </c>
      <c r="K445">
        <f t="shared" si="13"/>
        <v>0</v>
      </c>
    </row>
    <row r="446" spans="2:11" x14ac:dyDescent="0.35">
      <c r="B446" s="4">
        <v>68</v>
      </c>
      <c r="C446" s="4">
        <v>2022</v>
      </c>
      <c r="D446" s="3">
        <v>3450</v>
      </c>
      <c r="E446" s="3">
        <v>112</v>
      </c>
      <c r="F446" s="3">
        <v>2341700</v>
      </c>
      <c r="G446" s="3">
        <v>69000</v>
      </c>
      <c r="H446" s="2" t="str">
        <f>VLOOKUP(B446,'Other Info'!$B$3:$D$121,2,0)</f>
        <v xml:space="preserve">61-70 years </v>
      </c>
      <c r="J446">
        <f t="shared" si="12"/>
        <v>0</v>
      </c>
      <c r="K446">
        <f t="shared" si="13"/>
        <v>0</v>
      </c>
    </row>
    <row r="447" spans="2:11" x14ac:dyDescent="0.35">
      <c r="B447" s="4">
        <v>69</v>
      </c>
      <c r="C447" s="4">
        <v>2022</v>
      </c>
      <c r="D447" s="3">
        <v>2430</v>
      </c>
      <c r="E447" s="3">
        <v>84</v>
      </c>
      <c r="F447" s="3">
        <v>1513800</v>
      </c>
      <c r="G447" s="3">
        <v>51440</v>
      </c>
      <c r="H447" s="2" t="str">
        <f>VLOOKUP(B447,'Other Info'!$B$3:$D$121,2,0)</f>
        <v xml:space="preserve">61-70 years </v>
      </c>
      <c r="J447">
        <f t="shared" si="12"/>
        <v>0</v>
      </c>
      <c r="K447">
        <f t="shared" si="13"/>
        <v>0</v>
      </c>
    </row>
    <row r="448" spans="2:11" x14ac:dyDescent="0.35">
      <c r="B448" s="4">
        <v>70</v>
      </c>
      <c r="C448" s="4">
        <v>2022</v>
      </c>
      <c r="D448" s="3">
        <v>1470</v>
      </c>
      <c r="E448" s="3">
        <v>56</v>
      </c>
      <c r="F448" s="3">
        <v>630900</v>
      </c>
      <c r="G448" s="3">
        <v>25410</v>
      </c>
      <c r="H448" s="2" t="str">
        <f>VLOOKUP(B448,'Other Info'!$B$3:$D$121,2,0)</f>
        <v xml:space="preserve">61-70 years </v>
      </c>
      <c r="J448">
        <f t="shared" si="12"/>
        <v>0</v>
      </c>
      <c r="K448">
        <f t="shared" si="13"/>
        <v>0</v>
      </c>
    </row>
    <row r="449" spans="2:11" x14ac:dyDescent="0.35">
      <c r="B449" s="4">
        <v>71</v>
      </c>
      <c r="C449" s="4">
        <v>2022</v>
      </c>
      <c r="D449" s="3">
        <v>950</v>
      </c>
      <c r="E449" s="3">
        <v>35</v>
      </c>
      <c r="F449" s="3">
        <v>382400</v>
      </c>
      <c r="G449" s="3">
        <v>14340</v>
      </c>
      <c r="H449" s="2" t="str">
        <f>VLOOKUP(B449,'Other Info'!$B$3:$D$121,2,0)</f>
        <v xml:space="preserve">71-80 years </v>
      </c>
      <c r="I449" s="1"/>
      <c r="J449">
        <f t="shared" si="12"/>
        <v>0</v>
      </c>
      <c r="K449">
        <f t="shared" si="13"/>
        <v>0</v>
      </c>
    </row>
    <row r="450" spans="2:11" x14ac:dyDescent="0.35">
      <c r="B450" s="4">
        <v>72</v>
      </c>
      <c r="C450" s="4">
        <v>2022</v>
      </c>
      <c r="D450" s="3">
        <v>440</v>
      </c>
      <c r="E450" s="3">
        <v>16</v>
      </c>
      <c r="F450" s="3">
        <v>158000</v>
      </c>
      <c r="G450" s="3">
        <v>6840</v>
      </c>
      <c r="H450" s="2" t="str">
        <f>VLOOKUP(B450,'Other Info'!$B$3:$D$121,2,0)</f>
        <v xml:space="preserve">71-80 years </v>
      </c>
      <c r="I450" s="1"/>
      <c r="J450">
        <f t="shared" si="12"/>
        <v>0</v>
      </c>
      <c r="K450">
        <f t="shared" si="13"/>
        <v>0</v>
      </c>
    </row>
    <row r="451" spans="2:11" x14ac:dyDescent="0.35">
      <c r="B451" s="4">
        <v>73</v>
      </c>
      <c r="C451" s="4">
        <v>2022</v>
      </c>
      <c r="D451" s="3">
        <v>240</v>
      </c>
      <c r="E451" s="3">
        <v>13</v>
      </c>
      <c r="F451" s="3">
        <v>205800</v>
      </c>
      <c r="G451" s="3">
        <v>4570</v>
      </c>
      <c r="H451" s="2" t="str">
        <f>VLOOKUP(B451,'Other Info'!$B$3:$D$121,2,0)</f>
        <v xml:space="preserve">71-80 years </v>
      </c>
      <c r="I451" s="1"/>
      <c r="J451">
        <f t="shared" si="12"/>
        <v>0</v>
      </c>
      <c r="K451">
        <f t="shared" si="13"/>
        <v>0</v>
      </c>
    </row>
    <row r="452" spans="2:11" x14ac:dyDescent="0.35">
      <c r="B452" s="4">
        <v>74</v>
      </c>
      <c r="C452" s="4">
        <v>2022</v>
      </c>
      <c r="D452" s="3">
        <v>170</v>
      </c>
      <c r="E452" s="3">
        <v>11</v>
      </c>
      <c r="F452" s="3">
        <v>64000</v>
      </c>
      <c r="G452" s="3">
        <v>4270</v>
      </c>
      <c r="H452" s="2" t="str">
        <f>VLOOKUP(B452,'Other Info'!$B$3:$D$121,2,0)</f>
        <v xml:space="preserve">71-80 years </v>
      </c>
      <c r="I452" s="1"/>
      <c r="J452">
        <f t="shared" ref="J452:J515" si="14">IF(E452&gt;D452,1, 0)</f>
        <v>0</v>
      </c>
      <c r="K452">
        <f t="shared" ref="K452:K515" si="15">IF(G452&gt;F452,1, 0)</f>
        <v>0</v>
      </c>
    </row>
    <row r="453" spans="2:11" x14ac:dyDescent="0.35">
      <c r="B453" s="4">
        <v>75</v>
      </c>
      <c r="C453" s="4">
        <v>2022</v>
      </c>
      <c r="D453" s="3">
        <v>20</v>
      </c>
      <c r="E453" s="3">
        <v>1</v>
      </c>
      <c r="F453" s="3">
        <v>22100</v>
      </c>
      <c r="G453" s="3">
        <v>1270</v>
      </c>
      <c r="H453" s="2" t="str">
        <f>VLOOKUP(B453,'Other Info'!$B$3:$D$121,2,0)</f>
        <v xml:space="preserve">71-80 years </v>
      </c>
      <c r="I453" s="1"/>
      <c r="J453">
        <f t="shared" si="14"/>
        <v>0</v>
      </c>
      <c r="K453">
        <f t="shared" si="15"/>
        <v>0</v>
      </c>
    </row>
    <row r="454" spans="2:11" x14ac:dyDescent="0.35">
      <c r="B454" s="4">
        <v>22</v>
      </c>
      <c r="C454" s="4">
        <v>2020</v>
      </c>
      <c r="D454" s="3">
        <v>558</v>
      </c>
      <c r="E454" s="3">
        <v>0.3</v>
      </c>
      <c r="F454" s="3">
        <v>24690</v>
      </c>
      <c r="G454" s="3">
        <v>3</v>
      </c>
      <c r="H454" s="2" t="str">
        <f>VLOOKUP(B454,'Other Info'!$B$3:$D$121,2,0)</f>
        <v xml:space="preserve">21-30 years </v>
      </c>
      <c r="J454">
        <f t="shared" si="14"/>
        <v>0</v>
      </c>
      <c r="K454">
        <f t="shared" si="15"/>
        <v>0</v>
      </c>
    </row>
    <row r="455" spans="2:11" x14ac:dyDescent="0.35">
      <c r="B455" s="4">
        <v>23</v>
      </c>
      <c r="C455" s="4">
        <v>2020</v>
      </c>
      <c r="D455" s="3">
        <v>780</v>
      </c>
      <c r="E455" s="3">
        <v>0.3</v>
      </c>
      <c r="F455" s="3">
        <v>32370</v>
      </c>
      <c r="G455" s="3">
        <v>51</v>
      </c>
      <c r="H455" s="2" t="str">
        <f>VLOOKUP(B455,'Other Info'!$B$3:$D$121,2,0)</f>
        <v xml:space="preserve">21-30 years </v>
      </c>
      <c r="J455">
        <f t="shared" si="14"/>
        <v>0</v>
      </c>
      <c r="K455">
        <f t="shared" si="15"/>
        <v>0</v>
      </c>
    </row>
    <row r="456" spans="2:11" x14ac:dyDescent="0.35">
      <c r="B456" s="4">
        <v>25</v>
      </c>
      <c r="C456" s="4">
        <v>2020</v>
      </c>
      <c r="D456" s="3">
        <v>963</v>
      </c>
      <c r="E456" s="3">
        <v>2.1</v>
      </c>
      <c r="F456" s="3">
        <v>93630</v>
      </c>
      <c r="G456" s="3">
        <v>9</v>
      </c>
      <c r="H456" s="2" t="str">
        <f>VLOOKUP(B456,'Other Info'!$B$3:$D$121,2,0)</f>
        <v xml:space="preserve">21-30 years </v>
      </c>
      <c r="J456">
        <f t="shared" si="14"/>
        <v>0</v>
      </c>
      <c r="K456">
        <f t="shared" si="15"/>
        <v>0</v>
      </c>
    </row>
    <row r="457" spans="2:11" x14ac:dyDescent="0.35">
      <c r="B457" s="4">
        <v>26</v>
      </c>
      <c r="C457" s="4">
        <v>2020</v>
      </c>
      <c r="D457" s="3">
        <v>1350</v>
      </c>
      <c r="E457" s="3">
        <v>1.2</v>
      </c>
      <c r="F457" s="3">
        <v>86190</v>
      </c>
      <c r="G457" s="3">
        <v>99</v>
      </c>
      <c r="H457" s="2" t="str">
        <f>VLOOKUP(B457,'Other Info'!$B$3:$D$121,2,0)</f>
        <v xml:space="preserve">21-30 years </v>
      </c>
      <c r="J457">
        <f t="shared" si="14"/>
        <v>0</v>
      </c>
      <c r="K457">
        <f t="shared" si="15"/>
        <v>0</v>
      </c>
    </row>
    <row r="458" spans="2:11" x14ac:dyDescent="0.35">
      <c r="B458" s="4">
        <v>27</v>
      </c>
      <c r="C458" s="4">
        <v>2020</v>
      </c>
      <c r="D458" s="3">
        <v>1635</v>
      </c>
      <c r="E458" s="3">
        <v>2.1</v>
      </c>
      <c r="F458" s="3">
        <v>123480</v>
      </c>
      <c r="G458" s="3">
        <v>195</v>
      </c>
      <c r="H458" s="2" t="str">
        <f>VLOOKUP(B458,'Other Info'!$B$3:$D$121,2,0)</f>
        <v xml:space="preserve">21-30 years </v>
      </c>
      <c r="J458">
        <f t="shared" si="14"/>
        <v>0</v>
      </c>
      <c r="K458">
        <f t="shared" si="15"/>
        <v>0</v>
      </c>
    </row>
    <row r="459" spans="2:11" x14ac:dyDescent="0.35">
      <c r="B459" s="4">
        <v>28</v>
      </c>
      <c r="C459" s="4">
        <v>2020</v>
      </c>
      <c r="D459" s="3">
        <v>2283</v>
      </c>
      <c r="E459" s="3">
        <v>1.5</v>
      </c>
      <c r="F459" s="3">
        <v>206760</v>
      </c>
      <c r="G459" s="3">
        <v>252</v>
      </c>
      <c r="H459" s="2" t="str">
        <f>VLOOKUP(B459,'Other Info'!$B$3:$D$121,2,0)</f>
        <v xml:space="preserve">21-30 years </v>
      </c>
      <c r="J459">
        <f t="shared" si="14"/>
        <v>0</v>
      </c>
      <c r="K459">
        <f t="shared" si="15"/>
        <v>0</v>
      </c>
    </row>
    <row r="460" spans="2:11" x14ac:dyDescent="0.35">
      <c r="B460" s="4">
        <v>29</v>
      </c>
      <c r="C460" s="4">
        <v>2020</v>
      </c>
      <c r="D460" s="3">
        <v>2922</v>
      </c>
      <c r="E460" s="3">
        <v>2.1</v>
      </c>
      <c r="F460" s="3">
        <v>272370</v>
      </c>
      <c r="G460" s="3">
        <v>165</v>
      </c>
      <c r="H460" s="2" t="str">
        <f>VLOOKUP(B460,'Other Info'!$B$3:$D$121,2,0)</f>
        <v xml:space="preserve">21-30 years </v>
      </c>
      <c r="J460">
        <f t="shared" si="14"/>
        <v>0</v>
      </c>
      <c r="K460">
        <f t="shared" si="15"/>
        <v>0</v>
      </c>
    </row>
    <row r="461" spans="2:11" x14ac:dyDescent="0.35">
      <c r="B461" s="4">
        <v>30</v>
      </c>
      <c r="C461" s="4">
        <v>2020</v>
      </c>
      <c r="D461" s="3">
        <v>4143</v>
      </c>
      <c r="E461" s="3">
        <v>3</v>
      </c>
      <c r="F461" s="3">
        <v>420360</v>
      </c>
      <c r="G461" s="3">
        <v>252</v>
      </c>
      <c r="H461" s="2" t="str">
        <f>VLOOKUP(B461,'Other Info'!$B$3:$D$121,2,0)</f>
        <v xml:space="preserve">21-30 years </v>
      </c>
      <c r="J461">
        <f t="shared" si="14"/>
        <v>0</v>
      </c>
      <c r="K461">
        <f t="shared" si="15"/>
        <v>0</v>
      </c>
    </row>
    <row r="462" spans="2:11" x14ac:dyDescent="0.35">
      <c r="B462" s="4">
        <v>31</v>
      </c>
      <c r="C462" s="4">
        <v>2020</v>
      </c>
      <c r="D462" s="3">
        <v>5124.87</v>
      </c>
      <c r="E462" s="3">
        <v>6</v>
      </c>
      <c r="F462" s="3">
        <v>564027.30000000005</v>
      </c>
      <c r="G462" s="3">
        <v>207</v>
      </c>
      <c r="H462" s="2" t="str">
        <f>VLOOKUP(B462,'Other Info'!$B$3:$D$121,2,0)</f>
        <v xml:space="preserve">31-40 years </v>
      </c>
      <c r="J462">
        <f t="shared" si="14"/>
        <v>0</v>
      </c>
      <c r="K462">
        <f t="shared" si="15"/>
        <v>0</v>
      </c>
    </row>
    <row r="463" spans="2:11" x14ac:dyDescent="0.35">
      <c r="B463" s="4">
        <v>32</v>
      </c>
      <c r="C463" s="4">
        <v>2020</v>
      </c>
      <c r="D463" s="3">
        <v>6529.4100000000008</v>
      </c>
      <c r="E463" s="3">
        <v>6.6</v>
      </c>
      <c r="F463" s="3">
        <v>852322.5</v>
      </c>
      <c r="G463" s="3">
        <v>870</v>
      </c>
      <c r="H463" s="2" t="str">
        <f>VLOOKUP(B463,'Other Info'!$B$3:$D$121,2,0)</f>
        <v xml:space="preserve">31-40 years </v>
      </c>
      <c r="J463">
        <f t="shared" si="14"/>
        <v>0</v>
      </c>
      <c r="K463">
        <f t="shared" si="15"/>
        <v>0</v>
      </c>
    </row>
    <row r="464" spans="2:11" x14ac:dyDescent="0.35">
      <c r="B464" s="4">
        <v>33</v>
      </c>
      <c r="C464" s="4">
        <v>2020</v>
      </c>
      <c r="D464" s="3">
        <v>8062.7400000000007</v>
      </c>
      <c r="E464" s="3">
        <v>9.2999999999999989</v>
      </c>
      <c r="F464" s="3">
        <v>1534253.4000000001</v>
      </c>
      <c r="G464" s="3">
        <v>1290</v>
      </c>
      <c r="H464" s="2" t="str">
        <f>VLOOKUP(B464,'Other Info'!$B$3:$D$121,2,0)</f>
        <v xml:space="preserve">31-40 years </v>
      </c>
      <c r="J464">
        <f t="shared" si="14"/>
        <v>0</v>
      </c>
      <c r="K464">
        <f t="shared" si="15"/>
        <v>0</v>
      </c>
    </row>
    <row r="465" spans="2:11" x14ac:dyDescent="0.35">
      <c r="B465" s="4">
        <v>34</v>
      </c>
      <c r="C465" s="4">
        <v>2020</v>
      </c>
      <c r="D465" s="3">
        <v>11924.01</v>
      </c>
      <c r="E465" s="3">
        <v>10.799999999999999</v>
      </c>
      <c r="F465" s="3">
        <v>2021298.3</v>
      </c>
      <c r="G465" s="3">
        <v>1377</v>
      </c>
      <c r="H465" s="2" t="str">
        <f>VLOOKUP(B465,'Other Info'!$B$3:$D$121,2,0)</f>
        <v xml:space="preserve">31-40 years </v>
      </c>
      <c r="J465">
        <f t="shared" si="14"/>
        <v>0</v>
      </c>
      <c r="K465">
        <f t="shared" si="15"/>
        <v>0</v>
      </c>
    </row>
    <row r="466" spans="2:11" x14ac:dyDescent="0.35">
      <c r="B466" s="4">
        <v>35</v>
      </c>
      <c r="C466" s="4">
        <v>2020</v>
      </c>
      <c r="D466" s="3">
        <v>15170.490000000002</v>
      </c>
      <c r="E466" s="3">
        <v>16.8</v>
      </c>
      <c r="F466" s="3">
        <v>2724807.6</v>
      </c>
      <c r="G466" s="3">
        <v>1863</v>
      </c>
      <c r="H466" s="2" t="str">
        <f>VLOOKUP(B466,'Other Info'!$B$3:$D$121,2,0)</f>
        <v xml:space="preserve">31-40 years </v>
      </c>
      <c r="J466">
        <f t="shared" si="14"/>
        <v>0</v>
      </c>
      <c r="K466">
        <f t="shared" si="15"/>
        <v>0</v>
      </c>
    </row>
    <row r="467" spans="2:11" x14ac:dyDescent="0.35">
      <c r="B467" s="4">
        <v>36</v>
      </c>
      <c r="C467" s="4">
        <v>2020</v>
      </c>
      <c r="D467" s="3">
        <v>18122.940000000002</v>
      </c>
      <c r="E467" s="3">
        <v>21.3</v>
      </c>
      <c r="F467" s="3">
        <v>4338108.9000000004</v>
      </c>
      <c r="G467" s="3">
        <v>3639</v>
      </c>
      <c r="H467" s="2" t="str">
        <f>VLOOKUP(B467,'Other Info'!$B$3:$D$121,2,0)</f>
        <v xml:space="preserve">31-40 years </v>
      </c>
      <c r="J467">
        <f t="shared" si="14"/>
        <v>0</v>
      </c>
      <c r="K467">
        <f t="shared" si="15"/>
        <v>0</v>
      </c>
    </row>
    <row r="468" spans="2:11" x14ac:dyDescent="0.35">
      <c r="B468" s="4">
        <v>37</v>
      </c>
      <c r="C468" s="4">
        <v>2020</v>
      </c>
      <c r="D468" s="3">
        <v>19600.38</v>
      </c>
      <c r="E468" s="3">
        <v>25.2</v>
      </c>
      <c r="F468" s="3">
        <v>5898679.2000000002</v>
      </c>
      <c r="G468" s="3">
        <v>5322</v>
      </c>
      <c r="H468" s="2" t="str">
        <f>VLOOKUP(B468,'Other Info'!$B$3:$D$121,2,0)</f>
        <v xml:space="preserve">31-40 years </v>
      </c>
      <c r="J468">
        <f t="shared" si="14"/>
        <v>0</v>
      </c>
      <c r="K468">
        <f t="shared" si="15"/>
        <v>0</v>
      </c>
    </row>
    <row r="469" spans="2:11" x14ac:dyDescent="0.35">
      <c r="B469" s="4">
        <v>38</v>
      </c>
      <c r="C469" s="4">
        <v>2020</v>
      </c>
      <c r="D469" s="3">
        <v>20178.72</v>
      </c>
      <c r="E469" s="3">
        <v>33.6</v>
      </c>
      <c r="F469" s="3">
        <v>7284581.1000000006</v>
      </c>
      <c r="G469" s="3">
        <v>7662</v>
      </c>
      <c r="H469" s="2" t="str">
        <f>VLOOKUP(B469,'Other Info'!$B$3:$D$121,2,0)</f>
        <v xml:space="preserve">31-40 years </v>
      </c>
      <c r="J469">
        <f t="shared" si="14"/>
        <v>0</v>
      </c>
      <c r="K469">
        <f t="shared" si="15"/>
        <v>0</v>
      </c>
    </row>
    <row r="470" spans="2:11" x14ac:dyDescent="0.35">
      <c r="B470" s="4">
        <v>39</v>
      </c>
      <c r="C470" s="4">
        <v>2020</v>
      </c>
      <c r="D470" s="3">
        <v>22778.82</v>
      </c>
      <c r="E470" s="3">
        <v>38.4</v>
      </c>
      <c r="F470" s="3">
        <v>8259084</v>
      </c>
      <c r="G470" s="3">
        <v>11415</v>
      </c>
      <c r="H470" s="2" t="str">
        <f>VLOOKUP(B470,'Other Info'!$B$3:$D$121,2,0)</f>
        <v xml:space="preserve">31-40 years </v>
      </c>
      <c r="J470">
        <f t="shared" si="14"/>
        <v>0</v>
      </c>
      <c r="K470">
        <f t="shared" si="15"/>
        <v>0</v>
      </c>
    </row>
    <row r="471" spans="2:11" x14ac:dyDescent="0.35">
      <c r="B471" s="4">
        <v>40</v>
      </c>
      <c r="C471" s="4">
        <v>2020</v>
      </c>
      <c r="D471" s="3">
        <v>24003.54</v>
      </c>
      <c r="E471" s="3">
        <v>38.699999999999996</v>
      </c>
      <c r="F471" s="3">
        <v>8677189.8000000007</v>
      </c>
      <c r="G471" s="3">
        <v>11112</v>
      </c>
      <c r="H471" s="2" t="str">
        <f>VLOOKUP(B471,'Other Info'!$B$3:$D$121,2,0)</f>
        <v xml:space="preserve">31-40 years </v>
      </c>
      <c r="J471">
        <f t="shared" si="14"/>
        <v>0</v>
      </c>
      <c r="K471">
        <f t="shared" si="15"/>
        <v>0</v>
      </c>
    </row>
    <row r="472" spans="2:11" x14ac:dyDescent="0.35">
      <c r="B472" s="4">
        <v>41</v>
      </c>
      <c r="C472" s="4">
        <v>2020</v>
      </c>
      <c r="D472" s="3">
        <v>25799.31</v>
      </c>
      <c r="E472" s="3">
        <v>52.5</v>
      </c>
      <c r="F472" s="3">
        <v>10063261.800000001</v>
      </c>
      <c r="G472" s="3">
        <v>13902</v>
      </c>
      <c r="H472" s="2" t="str">
        <f>VLOOKUP(B472,'Other Info'!$B$3:$D$121,2,0)</f>
        <v xml:space="preserve">41-50 years </v>
      </c>
      <c r="J472">
        <f t="shared" si="14"/>
        <v>0</v>
      </c>
      <c r="K472">
        <f t="shared" si="15"/>
        <v>0</v>
      </c>
    </row>
    <row r="473" spans="2:11" x14ac:dyDescent="0.35">
      <c r="B473" s="4">
        <v>42</v>
      </c>
      <c r="C473" s="4">
        <v>2020</v>
      </c>
      <c r="D473" s="3">
        <v>23750.82</v>
      </c>
      <c r="E473" s="3">
        <v>54.3</v>
      </c>
      <c r="F473" s="3">
        <v>10779431.4</v>
      </c>
      <c r="G473" s="3">
        <v>15354</v>
      </c>
      <c r="H473" s="2" t="str">
        <f>VLOOKUP(B473,'Other Info'!$B$3:$D$121,2,0)</f>
        <v xml:space="preserve">41-50 years </v>
      </c>
      <c r="J473">
        <f t="shared" si="14"/>
        <v>0</v>
      </c>
      <c r="K473">
        <f t="shared" si="15"/>
        <v>0</v>
      </c>
    </row>
    <row r="474" spans="2:11" x14ac:dyDescent="0.35">
      <c r="B474" s="4">
        <v>43</v>
      </c>
      <c r="C474" s="4">
        <v>2020</v>
      </c>
      <c r="D474" s="3">
        <v>20251.62</v>
      </c>
      <c r="E474" s="3">
        <v>51</v>
      </c>
      <c r="F474" s="3">
        <v>11589909.300000001</v>
      </c>
      <c r="G474" s="3">
        <v>19719</v>
      </c>
      <c r="H474" s="2" t="str">
        <f>VLOOKUP(B474,'Other Info'!$B$3:$D$121,2,0)</f>
        <v xml:space="preserve">41-50 years </v>
      </c>
      <c r="J474">
        <f t="shared" si="14"/>
        <v>0</v>
      </c>
      <c r="K474">
        <f t="shared" si="15"/>
        <v>0</v>
      </c>
    </row>
    <row r="475" spans="2:11" x14ac:dyDescent="0.35">
      <c r="B475" s="4">
        <v>44</v>
      </c>
      <c r="C475" s="4">
        <v>2020</v>
      </c>
      <c r="D475" s="3">
        <v>21102.12</v>
      </c>
      <c r="E475" s="3">
        <v>55.5</v>
      </c>
      <c r="F475" s="3">
        <v>10834495.200000001</v>
      </c>
      <c r="G475" s="3">
        <v>20340</v>
      </c>
      <c r="H475" s="2" t="str">
        <f>VLOOKUP(B475,'Other Info'!$B$3:$D$121,2,0)</f>
        <v xml:space="preserve">41-50 years </v>
      </c>
      <c r="J475">
        <f t="shared" si="14"/>
        <v>0</v>
      </c>
      <c r="K475">
        <f t="shared" si="15"/>
        <v>0</v>
      </c>
    </row>
    <row r="476" spans="2:11" x14ac:dyDescent="0.35">
      <c r="B476" s="4">
        <v>45</v>
      </c>
      <c r="C476" s="4">
        <v>2020</v>
      </c>
      <c r="D476" s="3">
        <v>23534.55</v>
      </c>
      <c r="E476" s="3">
        <v>71.399999999999991</v>
      </c>
      <c r="F476" s="3">
        <v>9407502</v>
      </c>
      <c r="G476" s="3">
        <v>20007</v>
      </c>
      <c r="H476" s="2" t="str">
        <f>VLOOKUP(B476,'Other Info'!$B$3:$D$121,2,0)</f>
        <v xml:space="preserve">41-50 years </v>
      </c>
      <c r="J476">
        <f t="shared" si="14"/>
        <v>0</v>
      </c>
      <c r="K476">
        <f t="shared" si="15"/>
        <v>0</v>
      </c>
    </row>
    <row r="477" spans="2:11" x14ac:dyDescent="0.35">
      <c r="B477" s="4">
        <v>46</v>
      </c>
      <c r="C477" s="4">
        <v>2020</v>
      </c>
      <c r="D477" s="3">
        <v>23284.260000000002</v>
      </c>
      <c r="E477" s="3">
        <v>76.5</v>
      </c>
      <c r="F477" s="3">
        <v>9690159.5999999996</v>
      </c>
      <c r="G477" s="3">
        <v>21237</v>
      </c>
      <c r="H477" s="2" t="str">
        <f>VLOOKUP(B477,'Other Info'!$B$3:$D$121,2,0)</f>
        <v xml:space="preserve">41-50 years </v>
      </c>
      <c r="J477">
        <f t="shared" si="14"/>
        <v>0</v>
      </c>
      <c r="K477">
        <f t="shared" si="15"/>
        <v>0</v>
      </c>
    </row>
    <row r="478" spans="2:11" x14ac:dyDescent="0.35">
      <c r="B478" s="4">
        <v>48</v>
      </c>
      <c r="C478" s="4">
        <v>2020</v>
      </c>
      <c r="D478" s="3">
        <v>20574.810000000001</v>
      </c>
      <c r="E478" s="3">
        <v>88.8</v>
      </c>
      <c r="F478" s="3">
        <v>10788130.800000001</v>
      </c>
      <c r="G478" s="3">
        <v>31911</v>
      </c>
      <c r="H478" s="2" t="str">
        <f>VLOOKUP(B478,'Other Info'!$B$3:$D$121,2,0)</f>
        <v xml:space="preserve">41-50 years </v>
      </c>
      <c r="J478">
        <f t="shared" si="14"/>
        <v>0</v>
      </c>
      <c r="K478">
        <f t="shared" si="15"/>
        <v>0</v>
      </c>
    </row>
    <row r="479" spans="2:11" x14ac:dyDescent="0.35">
      <c r="B479" s="4">
        <v>49</v>
      </c>
      <c r="C479" s="4">
        <v>2020</v>
      </c>
      <c r="D479" s="3">
        <v>19889.55</v>
      </c>
      <c r="E479" s="3">
        <v>110.1</v>
      </c>
      <c r="F479" s="3">
        <v>9593761.5</v>
      </c>
      <c r="G479" s="3">
        <v>39084</v>
      </c>
      <c r="H479" s="2" t="str">
        <f>VLOOKUP(B479,'Other Info'!$B$3:$D$121,2,0)</f>
        <v xml:space="preserve">41-50 years </v>
      </c>
      <c r="J479">
        <f t="shared" si="14"/>
        <v>0</v>
      </c>
      <c r="K479">
        <f t="shared" si="15"/>
        <v>0</v>
      </c>
    </row>
    <row r="480" spans="2:11" x14ac:dyDescent="0.35">
      <c r="B480" s="4">
        <v>50</v>
      </c>
      <c r="C480" s="4">
        <v>2020</v>
      </c>
      <c r="D480" s="3">
        <v>20599.11</v>
      </c>
      <c r="E480" s="3">
        <v>122.69999999999999</v>
      </c>
      <c r="F480" s="3">
        <v>9509124.5999999996</v>
      </c>
      <c r="G480" s="3">
        <v>32565</v>
      </c>
      <c r="H480" s="2" t="str">
        <f>VLOOKUP(B480,'Other Info'!$B$3:$D$121,2,0)</f>
        <v xml:space="preserve">41-50 years </v>
      </c>
      <c r="J480">
        <f t="shared" si="14"/>
        <v>0</v>
      </c>
      <c r="K480">
        <f t="shared" si="15"/>
        <v>0</v>
      </c>
    </row>
    <row r="481" spans="2:11" x14ac:dyDescent="0.35">
      <c r="B481" s="4">
        <v>51</v>
      </c>
      <c r="C481" s="4">
        <v>2020</v>
      </c>
      <c r="D481" s="3">
        <v>19969.740000000002</v>
      </c>
      <c r="E481" s="3">
        <v>133.5</v>
      </c>
      <c r="F481" s="3">
        <v>9301286.7000000011</v>
      </c>
      <c r="G481" s="3">
        <v>55728</v>
      </c>
      <c r="H481" s="2" t="str">
        <f>VLOOKUP(B481,'Other Info'!$B$3:$D$121,2,0)</f>
        <v xml:space="preserve">51-60 years </v>
      </c>
      <c r="J481">
        <f t="shared" si="14"/>
        <v>0</v>
      </c>
      <c r="K481">
        <f t="shared" si="15"/>
        <v>0</v>
      </c>
    </row>
    <row r="482" spans="2:11" x14ac:dyDescent="0.35">
      <c r="B482" s="4">
        <v>52</v>
      </c>
      <c r="C482" s="4">
        <v>2020</v>
      </c>
      <c r="D482" s="3">
        <v>19629.54</v>
      </c>
      <c r="E482" s="3">
        <v>143.4</v>
      </c>
      <c r="F482" s="3">
        <v>9187028.0999999996</v>
      </c>
      <c r="G482" s="3">
        <v>46716</v>
      </c>
      <c r="H482" s="2" t="str">
        <f>VLOOKUP(B482,'Other Info'!$B$3:$D$121,2,0)</f>
        <v xml:space="preserve">51-60 years </v>
      </c>
      <c r="J482">
        <f t="shared" si="14"/>
        <v>0</v>
      </c>
      <c r="K482">
        <f t="shared" si="15"/>
        <v>0</v>
      </c>
    </row>
    <row r="483" spans="2:11" x14ac:dyDescent="0.35">
      <c r="B483" s="4">
        <v>53</v>
      </c>
      <c r="C483" s="4">
        <v>2020</v>
      </c>
      <c r="D483" s="3">
        <v>19777.77</v>
      </c>
      <c r="E483" s="3">
        <v>177.6</v>
      </c>
      <c r="F483" s="3">
        <v>9060400.8000000007</v>
      </c>
      <c r="G483" s="3">
        <v>56673</v>
      </c>
      <c r="H483" s="2" t="str">
        <f>VLOOKUP(B483,'Other Info'!$B$3:$D$121,2,0)</f>
        <v xml:space="preserve">51-60 years </v>
      </c>
      <c r="J483">
        <f t="shared" si="14"/>
        <v>0</v>
      </c>
      <c r="K483">
        <f t="shared" si="15"/>
        <v>0</v>
      </c>
    </row>
    <row r="484" spans="2:11" x14ac:dyDescent="0.35">
      <c r="B484" s="4">
        <v>54</v>
      </c>
      <c r="C484" s="4">
        <v>2020</v>
      </c>
      <c r="D484" s="3">
        <v>19257.75</v>
      </c>
      <c r="E484" s="3">
        <v>178.5</v>
      </c>
      <c r="F484" s="3">
        <v>8593816.5</v>
      </c>
      <c r="G484" s="3">
        <v>58632</v>
      </c>
      <c r="H484" s="2" t="str">
        <f>VLOOKUP(B484,'Other Info'!$B$3:$D$121,2,0)</f>
        <v xml:space="preserve">51-60 years </v>
      </c>
      <c r="J484">
        <f t="shared" si="14"/>
        <v>0</v>
      </c>
      <c r="K484">
        <f t="shared" si="15"/>
        <v>0</v>
      </c>
    </row>
    <row r="485" spans="2:11" x14ac:dyDescent="0.35">
      <c r="B485" s="4">
        <v>55</v>
      </c>
      <c r="C485" s="4">
        <v>2020</v>
      </c>
      <c r="D485" s="3">
        <v>17826.48</v>
      </c>
      <c r="E485" s="3">
        <v>203.1</v>
      </c>
      <c r="F485" s="3">
        <v>8347463.1000000006</v>
      </c>
      <c r="G485" s="3">
        <v>69177</v>
      </c>
      <c r="H485" s="2" t="str">
        <f>VLOOKUP(B485,'Other Info'!$B$3:$D$121,2,0)</f>
        <v xml:space="preserve">51-60 years </v>
      </c>
      <c r="J485">
        <f t="shared" si="14"/>
        <v>0</v>
      </c>
      <c r="K485">
        <f t="shared" si="15"/>
        <v>0</v>
      </c>
    </row>
    <row r="486" spans="2:11" x14ac:dyDescent="0.35">
      <c r="B486" s="4">
        <v>56</v>
      </c>
      <c r="C486" s="4">
        <v>2020</v>
      </c>
      <c r="D486" s="3">
        <v>18025.740000000002</v>
      </c>
      <c r="E486" s="3">
        <v>221.1</v>
      </c>
      <c r="F486" s="3">
        <v>8565361.2000000011</v>
      </c>
      <c r="G486" s="3">
        <v>67644</v>
      </c>
      <c r="H486" s="2" t="str">
        <f>VLOOKUP(B486,'Other Info'!$B$3:$D$121,2,0)</f>
        <v xml:space="preserve">51-60 years </v>
      </c>
      <c r="J486">
        <f t="shared" si="14"/>
        <v>0</v>
      </c>
      <c r="K486">
        <f t="shared" si="15"/>
        <v>0</v>
      </c>
    </row>
    <row r="487" spans="2:11" x14ac:dyDescent="0.35">
      <c r="B487" s="4">
        <v>57</v>
      </c>
      <c r="C487" s="4">
        <v>2020</v>
      </c>
      <c r="D487" s="3">
        <v>17731.710000000003</v>
      </c>
      <c r="E487" s="3">
        <v>262.5</v>
      </c>
      <c r="F487" s="3">
        <v>7677269.1000000006</v>
      </c>
      <c r="G487" s="3">
        <v>80061</v>
      </c>
      <c r="H487" s="2" t="str">
        <f>VLOOKUP(B487,'Other Info'!$B$3:$D$121,2,0)</f>
        <v xml:space="preserve">51-60 years </v>
      </c>
      <c r="J487">
        <f t="shared" si="14"/>
        <v>0</v>
      </c>
      <c r="K487">
        <f t="shared" si="15"/>
        <v>0</v>
      </c>
    </row>
    <row r="488" spans="2:11" x14ac:dyDescent="0.35">
      <c r="B488" s="4">
        <v>58</v>
      </c>
      <c r="C488" s="4">
        <v>2020</v>
      </c>
      <c r="D488" s="3">
        <v>16575.030000000002</v>
      </c>
      <c r="E488" s="3">
        <v>270.89999999999998</v>
      </c>
      <c r="F488" s="3">
        <v>8080333.2000000002</v>
      </c>
      <c r="G488" s="3">
        <v>93717</v>
      </c>
      <c r="H488" s="2" t="str">
        <f>VLOOKUP(B488,'Other Info'!$B$3:$D$121,2,0)</f>
        <v xml:space="preserve">51-60 years </v>
      </c>
      <c r="J488">
        <f t="shared" si="14"/>
        <v>0</v>
      </c>
      <c r="K488">
        <f t="shared" si="15"/>
        <v>0</v>
      </c>
    </row>
    <row r="489" spans="2:11" x14ac:dyDescent="0.35">
      <c r="B489" s="4">
        <v>59</v>
      </c>
      <c r="C489" s="4">
        <v>2020</v>
      </c>
      <c r="D489" s="3">
        <v>14942.07</v>
      </c>
      <c r="E489" s="3">
        <v>271.8</v>
      </c>
      <c r="F489" s="3">
        <v>7844307.2999999998</v>
      </c>
      <c r="G489" s="3">
        <v>111315</v>
      </c>
      <c r="H489" s="2" t="str">
        <f>VLOOKUP(B489,'Other Info'!$B$3:$D$121,2,0)</f>
        <v xml:space="preserve">51-60 years </v>
      </c>
      <c r="J489">
        <f t="shared" si="14"/>
        <v>0</v>
      </c>
      <c r="K489">
        <f t="shared" si="15"/>
        <v>0</v>
      </c>
    </row>
    <row r="490" spans="2:11" x14ac:dyDescent="0.35">
      <c r="B490" s="4">
        <v>60</v>
      </c>
      <c r="C490" s="4">
        <v>2020</v>
      </c>
      <c r="D490" s="3">
        <v>12976.2</v>
      </c>
      <c r="E490" s="3">
        <v>238.2</v>
      </c>
      <c r="F490" s="3">
        <v>7353034.2000000002</v>
      </c>
      <c r="G490" s="3">
        <v>112146</v>
      </c>
      <c r="H490" s="2" t="str">
        <f>VLOOKUP(B490,'Other Info'!$B$3:$D$121,2,0)</f>
        <v xml:space="preserve">51-60 years </v>
      </c>
      <c r="J490">
        <f t="shared" si="14"/>
        <v>0</v>
      </c>
      <c r="K490">
        <f t="shared" si="15"/>
        <v>0</v>
      </c>
    </row>
    <row r="491" spans="2:11" x14ac:dyDescent="0.35">
      <c r="B491" s="4">
        <v>61</v>
      </c>
      <c r="C491" s="4">
        <v>2020</v>
      </c>
      <c r="D491" s="3">
        <v>11578.95</v>
      </c>
      <c r="E491" s="3">
        <v>258.59999999999997</v>
      </c>
      <c r="F491" s="3">
        <v>6597936</v>
      </c>
      <c r="G491" s="3">
        <v>106683</v>
      </c>
      <c r="H491" s="2" t="str">
        <f>VLOOKUP(B491,'Other Info'!$B$3:$D$121,2,0)</f>
        <v xml:space="preserve">61-70 years </v>
      </c>
      <c r="J491">
        <f t="shared" si="14"/>
        <v>0</v>
      </c>
      <c r="K491">
        <f t="shared" si="15"/>
        <v>0</v>
      </c>
    </row>
    <row r="492" spans="2:11" x14ac:dyDescent="0.35">
      <c r="B492" s="4">
        <v>62</v>
      </c>
      <c r="C492" s="4">
        <v>2020</v>
      </c>
      <c r="D492" s="3">
        <v>9583.9200000000019</v>
      </c>
      <c r="E492" s="3">
        <v>233.1</v>
      </c>
      <c r="F492" s="3">
        <v>5613737.4000000004</v>
      </c>
      <c r="G492" s="3">
        <v>94371</v>
      </c>
      <c r="H492" s="2" t="str">
        <f>VLOOKUP(B492,'Other Info'!$B$3:$D$121,2,0)</f>
        <v xml:space="preserve">61-70 years </v>
      </c>
      <c r="J492">
        <f t="shared" si="14"/>
        <v>0</v>
      </c>
      <c r="K492">
        <f t="shared" si="15"/>
        <v>0</v>
      </c>
    </row>
    <row r="493" spans="2:11" x14ac:dyDescent="0.35">
      <c r="B493" s="4">
        <v>63</v>
      </c>
      <c r="C493" s="4">
        <v>2020</v>
      </c>
      <c r="D493" s="3">
        <v>7987.41</v>
      </c>
      <c r="E493" s="3">
        <v>210.29999999999998</v>
      </c>
      <c r="F493" s="3">
        <v>4653765.9000000004</v>
      </c>
      <c r="G493" s="3">
        <v>93294</v>
      </c>
      <c r="H493" s="2" t="str">
        <f>VLOOKUP(B493,'Other Info'!$B$3:$D$121,2,0)</f>
        <v xml:space="preserve">61-70 years </v>
      </c>
      <c r="J493">
        <f t="shared" si="14"/>
        <v>0</v>
      </c>
      <c r="K493">
        <f t="shared" si="15"/>
        <v>0</v>
      </c>
    </row>
    <row r="494" spans="2:11" x14ac:dyDescent="0.35">
      <c r="B494" s="4">
        <v>64</v>
      </c>
      <c r="C494" s="4">
        <v>2020</v>
      </c>
      <c r="D494" s="3">
        <v>6194.0700000000006</v>
      </c>
      <c r="E494" s="3">
        <v>193.2</v>
      </c>
      <c r="F494" s="3">
        <v>3995624.7</v>
      </c>
      <c r="G494" s="3">
        <v>88656</v>
      </c>
      <c r="H494" s="2" t="str">
        <f>VLOOKUP(B494,'Other Info'!$B$3:$D$121,2,0)</f>
        <v xml:space="preserve">61-70 years </v>
      </c>
      <c r="J494">
        <f t="shared" si="14"/>
        <v>0</v>
      </c>
      <c r="K494">
        <f t="shared" si="15"/>
        <v>0</v>
      </c>
    </row>
    <row r="495" spans="2:11" x14ac:dyDescent="0.35">
      <c r="B495" s="4">
        <v>65</v>
      </c>
      <c r="C495" s="4">
        <v>2020</v>
      </c>
      <c r="D495" s="3">
        <v>4753.08</v>
      </c>
      <c r="E495" s="3">
        <v>146.69999999999999</v>
      </c>
      <c r="F495" s="3">
        <v>3267839.7</v>
      </c>
      <c r="G495" s="3">
        <v>81117</v>
      </c>
      <c r="H495" s="2" t="str">
        <f>VLOOKUP(B495,'Other Info'!$B$3:$D$121,2,0)</f>
        <v xml:space="preserve">61-70 years </v>
      </c>
      <c r="J495">
        <f t="shared" si="14"/>
        <v>0</v>
      </c>
      <c r="K495">
        <f t="shared" si="15"/>
        <v>0</v>
      </c>
    </row>
    <row r="496" spans="2:11" x14ac:dyDescent="0.35">
      <c r="B496" s="4">
        <v>66</v>
      </c>
      <c r="C496" s="4">
        <v>2020</v>
      </c>
      <c r="D496" s="3">
        <v>3659.5800000000004</v>
      </c>
      <c r="E496" s="3">
        <v>128.4</v>
      </c>
      <c r="F496" s="3">
        <v>2446062.3000000003</v>
      </c>
      <c r="G496" s="3">
        <v>79074</v>
      </c>
      <c r="H496" s="2" t="str">
        <f>VLOOKUP(B496,'Other Info'!$B$3:$D$121,2,0)</f>
        <v xml:space="preserve">61-70 years </v>
      </c>
      <c r="J496">
        <f t="shared" si="14"/>
        <v>0</v>
      </c>
      <c r="K496">
        <f t="shared" si="15"/>
        <v>0</v>
      </c>
    </row>
    <row r="497" spans="2:11" x14ac:dyDescent="0.35">
      <c r="B497" s="4">
        <v>67</v>
      </c>
      <c r="C497" s="4">
        <v>2020</v>
      </c>
      <c r="D497" s="3">
        <v>2583.09</v>
      </c>
      <c r="E497" s="3">
        <v>95.7</v>
      </c>
      <c r="F497" s="3">
        <v>1818782.1</v>
      </c>
      <c r="G497" s="3">
        <v>59370</v>
      </c>
      <c r="H497" s="2" t="str">
        <f>VLOOKUP(B497,'Other Info'!$B$3:$D$121,2,0)</f>
        <v xml:space="preserve">61-70 years </v>
      </c>
      <c r="J497">
        <f t="shared" si="14"/>
        <v>0</v>
      </c>
      <c r="K497">
        <f t="shared" si="15"/>
        <v>0</v>
      </c>
    </row>
    <row r="498" spans="2:11" x14ac:dyDescent="0.35">
      <c r="B498" s="4">
        <v>68</v>
      </c>
      <c r="C498" s="4">
        <v>2020</v>
      </c>
      <c r="D498" s="3">
        <v>1739.88</v>
      </c>
      <c r="E498" s="3">
        <v>72.599999999999994</v>
      </c>
      <c r="F498" s="3">
        <v>1303792.2</v>
      </c>
      <c r="G498" s="3">
        <v>41889</v>
      </c>
      <c r="H498" s="2" t="str">
        <f>VLOOKUP(B498,'Other Info'!$B$3:$D$121,2,0)</f>
        <v xml:space="preserve">61-70 years </v>
      </c>
      <c r="J498">
        <f t="shared" si="14"/>
        <v>0</v>
      </c>
      <c r="K498">
        <f t="shared" si="15"/>
        <v>0</v>
      </c>
    </row>
    <row r="499" spans="2:11" x14ac:dyDescent="0.35">
      <c r="B499" s="4">
        <v>69</v>
      </c>
      <c r="C499" s="4">
        <v>2020</v>
      </c>
      <c r="D499" s="3">
        <v>993.87</v>
      </c>
      <c r="E499" s="3">
        <v>43.8</v>
      </c>
      <c r="F499" s="3">
        <v>903522.6</v>
      </c>
      <c r="G499" s="3">
        <v>28875</v>
      </c>
      <c r="H499" s="2" t="str">
        <f>VLOOKUP(B499,'Other Info'!$B$3:$D$121,2,0)</f>
        <v xml:space="preserve">61-70 years </v>
      </c>
      <c r="J499">
        <f t="shared" si="14"/>
        <v>0</v>
      </c>
      <c r="K499">
        <f t="shared" si="15"/>
        <v>0</v>
      </c>
    </row>
    <row r="500" spans="2:11" x14ac:dyDescent="0.35">
      <c r="B500" s="4">
        <v>70</v>
      </c>
      <c r="C500" s="4">
        <v>2020</v>
      </c>
      <c r="D500" s="3">
        <v>675.54000000000008</v>
      </c>
      <c r="E500" s="3">
        <v>32.1</v>
      </c>
      <c r="F500" s="3">
        <v>576420.30000000005</v>
      </c>
      <c r="G500" s="3">
        <v>25305</v>
      </c>
      <c r="H500" s="2" t="str">
        <f>VLOOKUP(B500,'Other Info'!$B$3:$D$121,2,0)</f>
        <v xml:space="preserve">61-70 years </v>
      </c>
      <c r="J500">
        <f t="shared" si="14"/>
        <v>0</v>
      </c>
      <c r="K500">
        <f t="shared" si="15"/>
        <v>0</v>
      </c>
    </row>
    <row r="501" spans="2:11" x14ac:dyDescent="0.35">
      <c r="B501" s="4">
        <v>71</v>
      </c>
      <c r="C501" s="4">
        <v>2020</v>
      </c>
      <c r="D501" s="3">
        <v>400.95</v>
      </c>
      <c r="E501" s="3">
        <v>19.8</v>
      </c>
      <c r="F501" s="3">
        <v>254639.7</v>
      </c>
      <c r="G501" s="3">
        <v>10968</v>
      </c>
      <c r="H501" s="2" t="str">
        <f>VLOOKUP(B501,'Other Info'!$B$3:$D$121,2,0)</f>
        <v xml:space="preserve">71-80 years </v>
      </c>
      <c r="I501" s="1"/>
      <c r="J501">
        <f t="shared" si="14"/>
        <v>0</v>
      </c>
      <c r="K501">
        <f t="shared" si="15"/>
        <v>0</v>
      </c>
    </row>
    <row r="502" spans="2:11" x14ac:dyDescent="0.35">
      <c r="B502" s="4">
        <v>72</v>
      </c>
      <c r="C502" s="4">
        <v>2020</v>
      </c>
      <c r="D502" s="3">
        <v>211.41</v>
      </c>
      <c r="E502" s="3">
        <v>10.799999999999999</v>
      </c>
      <c r="F502" s="3">
        <v>158265.9</v>
      </c>
      <c r="G502" s="3">
        <v>6774</v>
      </c>
      <c r="H502" s="2" t="str">
        <f>VLOOKUP(B502,'Other Info'!$B$3:$D$121,2,0)</f>
        <v xml:space="preserve">71-80 years </v>
      </c>
      <c r="I502" s="1"/>
      <c r="J502">
        <f t="shared" si="14"/>
        <v>0</v>
      </c>
      <c r="K502">
        <f t="shared" si="15"/>
        <v>0</v>
      </c>
    </row>
    <row r="503" spans="2:11" x14ac:dyDescent="0.35">
      <c r="B503" s="4">
        <v>73</v>
      </c>
      <c r="C503" s="4">
        <v>2020</v>
      </c>
      <c r="D503" s="3">
        <v>89.910000000000011</v>
      </c>
      <c r="E503" s="3">
        <v>4.5</v>
      </c>
      <c r="F503" s="3">
        <v>94721.400000000009</v>
      </c>
      <c r="G503" s="3">
        <v>5094</v>
      </c>
      <c r="H503" s="2" t="str">
        <f>VLOOKUP(B503,'Other Info'!$B$3:$D$121,2,0)</f>
        <v xml:space="preserve">71-80 years </v>
      </c>
      <c r="I503" s="1"/>
      <c r="J503">
        <f t="shared" si="14"/>
        <v>0</v>
      </c>
      <c r="K503">
        <f t="shared" si="15"/>
        <v>0</v>
      </c>
    </row>
    <row r="504" spans="2:11" x14ac:dyDescent="0.35">
      <c r="B504" s="4">
        <v>74</v>
      </c>
      <c r="C504" s="4">
        <v>2020</v>
      </c>
      <c r="D504" s="3">
        <v>60.75</v>
      </c>
      <c r="E504" s="3">
        <v>2.4</v>
      </c>
      <c r="F504" s="3">
        <v>48041.1</v>
      </c>
      <c r="G504" s="3">
        <v>1935</v>
      </c>
      <c r="H504" s="2" t="str">
        <f>VLOOKUP(B504,'Other Info'!$B$3:$D$121,2,0)</f>
        <v xml:space="preserve">71-80 years </v>
      </c>
      <c r="I504" s="1"/>
      <c r="J504">
        <f t="shared" si="14"/>
        <v>0</v>
      </c>
      <c r="K504">
        <f t="shared" si="15"/>
        <v>0</v>
      </c>
    </row>
    <row r="505" spans="2:11" x14ac:dyDescent="0.35">
      <c r="B505" s="4">
        <v>75</v>
      </c>
      <c r="C505" s="4">
        <v>2020</v>
      </c>
      <c r="D505" s="3">
        <v>31.590000000000003</v>
      </c>
      <c r="E505" s="3">
        <v>1.7999999999999998</v>
      </c>
      <c r="F505" s="3">
        <v>14652.9</v>
      </c>
      <c r="G505" s="3">
        <v>1000</v>
      </c>
      <c r="H505" s="2" t="str">
        <f>VLOOKUP(B505,'Other Info'!$B$3:$D$121,2,0)</f>
        <v xml:space="preserve">71-80 years </v>
      </c>
      <c r="I505" s="1"/>
      <c r="J505">
        <f t="shared" si="14"/>
        <v>0</v>
      </c>
      <c r="K505">
        <f t="shared" si="15"/>
        <v>0</v>
      </c>
    </row>
    <row r="506" spans="2:11" x14ac:dyDescent="0.35">
      <c r="B506" s="4">
        <v>76</v>
      </c>
      <c r="C506" s="4">
        <v>2020</v>
      </c>
      <c r="D506" s="3">
        <v>29.16</v>
      </c>
      <c r="E506" s="3">
        <v>2.1</v>
      </c>
      <c r="F506" s="3">
        <v>4446.9000000000005</v>
      </c>
      <c r="G506" s="3">
        <v>250</v>
      </c>
      <c r="H506" s="2" t="str">
        <f>VLOOKUP(B506,'Other Info'!$B$3:$D$121,2,0)</f>
        <v xml:space="preserve">71-80 years </v>
      </c>
      <c r="I506" s="1"/>
      <c r="J506">
        <f t="shared" si="14"/>
        <v>0</v>
      </c>
      <c r="K506">
        <f t="shared" si="15"/>
        <v>0</v>
      </c>
    </row>
    <row r="507" spans="2:11" x14ac:dyDescent="0.35">
      <c r="B507" s="4">
        <v>77</v>
      </c>
      <c r="C507" s="4">
        <v>2020</v>
      </c>
      <c r="D507" s="3">
        <v>4.8600000000000003</v>
      </c>
      <c r="E507" s="3">
        <v>0.3</v>
      </c>
      <c r="F507" s="3">
        <v>2016.9</v>
      </c>
      <c r="G507" s="3">
        <v>0</v>
      </c>
      <c r="H507" s="2" t="str">
        <f>VLOOKUP(B507,'Other Info'!$B$3:$D$121,2,0)</f>
        <v xml:space="preserve">71-80 years </v>
      </c>
      <c r="I507" s="1"/>
      <c r="J507">
        <f t="shared" si="14"/>
        <v>0</v>
      </c>
      <c r="K507">
        <f t="shared" si="15"/>
        <v>0</v>
      </c>
    </row>
    <row r="508" spans="2:11" x14ac:dyDescent="0.35">
      <c r="B508" s="4">
        <v>78</v>
      </c>
      <c r="C508" s="4">
        <v>2020</v>
      </c>
      <c r="D508" s="3">
        <v>2.4300000000000002</v>
      </c>
      <c r="E508" s="3">
        <v>0.3</v>
      </c>
      <c r="F508" s="3">
        <v>5759.1</v>
      </c>
      <c r="G508" s="3">
        <v>0</v>
      </c>
      <c r="H508" s="2" t="str">
        <f>VLOOKUP(B508,'Other Info'!$B$3:$D$121,2,0)</f>
        <v xml:space="preserve">71-80 years </v>
      </c>
      <c r="I508" s="1"/>
      <c r="J508">
        <f t="shared" si="14"/>
        <v>0</v>
      </c>
      <c r="K508">
        <f t="shared" si="15"/>
        <v>0</v>
      </c>
    </row>
    <row r="509" spans="2:11" x14ac:dyDescent="0.35">
      <c r="B509" s="4">
        <v>79</v>
      </c>
      <c r="C509" s="4">
        <v>2020</v>
      </c>
      <c r="D509" s="3">
        <v>2.4300000000000002</v>
      </c>
      <c r="E509" s="3">
        <v>0.3</v>
      </c>
      <c r="F509" s="3">
        <v>510.3</v>
      </c>
      <c r="G509" s="3">
        <v>0</v>
      </c>
      <c r="H509" s="2" t="str">
        <f>VLOOKUP(B509,'Other Info'!$B$3:$D$121,2,0)</f>
        <v xml:space="preserve">71-80 years </v>
      </c>
      <c r="I509" s="1"/>
      <c r="J509">
        <f t="shared" si="14"/>
        <v>0</v>
      </c>
      <c r="K509">
        <f t="shared" si="15"/>
        <v>0</v>
      </c>
    </row>
    <row r="510" spans="2:11" x14ac:dyDescent="0.35">
      <c r="B510" s="4">
        <v>21</v>
      </c>
      <c r="C510" s="4">
        <v>2021</v>
      </c>
      <c r="D510" s="3">
        <v>453</v>
      </c>
      <c r="E510" s="3">
        <v>0.3</v>
      </c>
      <c r="F510" s="3">
        <v>23520</v>
      </c>
      <c r="G510" s="3"/>
      <c r="H510" s="2" t="str">
        <f>VLOOKUP(B510,'Other Info'!$B$3:$D$121,2,0)</f>
        <v xml:space="preserve">21-30 years </v>
      </c>
      <c r="J510">
        <f t="shared" si="14"/>
        <v>0</v>
      </c>
      <c r="K510">
        <f t="shared" si="15"/>
        <v>0</v>
      </c>
    </row>
    <row r="511" spans="2:11" x14ac:dyDescent="0.35">
      <c r="B511" s="4">
        <v>22</v>
      </c>
      <c r="C511" s="4">
        <v>2021</v>
      </c>
      <c r="D511" s="3">
        <v>480</v>
      </c>
      <c r="E511" s="3">
        <v>0.3</v>
      </c>
      <c r="F511" s="3">
        <v>25350</v>
      </c>
      <c r="G511" s="3"/>
      <c r="H511" s="2" t="str">
        <f>VLOOKUP(B511,'Other Info'!$B$3:$D$121,2,0)</f>
        <v xml:space="preserve">21-30 years </v>
      </c>
      <c r="J511">
        <f t="shared" si="14"/>
        <v>0</v>
      </c>
      <c r="K511">
        <f t="shared" si="15"/>
        <v>0</v>
      </c>
    </row>
    <row r="512" spans="2:11" x14ac:dyDescent="0.35">
      <c r="B512" s="4">
        <v>23</v>
      </c>
      <c r="C512" s="4">
        <v>2021</v>
      </c>
      <c r="D512" s="3">
        <v>600</v>
      </c>
      <c r="E512" s="3">
        <v>0.3</v>
      </c>
      <c r="F512" s="3">
        <v>27660</v>
      </c>
      <c r="G512" s="3">
        <v>0</v>
      </c>
      <c r="H512" s="2" t="str">
        <f>VLOOKUP(B512,'Other Info'!$B$3:$D$121,2,0)</f>
        <v xml:space="preserve">21-30 years </v>
      </c>
      <c r="J512">
        <f t="shared" si="14"/>
        <v>0</v>
      </c>
      <c r="K512">
        <f t="shared" si="15"/>
        <v>0</v>
      </c>
    </row>
    <row r="513" spans="2:11" x14ac:dyDescent="0.35">
      <c r="B513" s="4">
        <v>24</v>
      </c>
      <c r="C513" s="4">
        <v>2021</v>
      </c>
      <c r="D513" s="3">
        <v>873</v>
      </c>
      <c r="E513" s="3">
        <v>0.89999999999999991</v>
      </c>
      <c r="F513" s="3">
        <v>36090</v>
      </c>
      <c r="G513" s="3">
        <v>1500</v>
      </c>
      <c r="H513" s="2" t="str">
        <f>VLOOKUP(B513,'Other Info'!$B$3:$D$121,2,0)</f>
        <v xml:space="preserve">21-30 years </v>
      </c>
      <c r="J513">
        <f t="shared" si="14"/>
        <v>0</v>
      </c>
      <c r="K513">
        <f t="shared" si="15"/>
        <v>0</v>
      </c>
    </row>
    <row r="514" spans="2:11" x14ac:dyDescent="0.35">
      <c r="B514" s="4">
        <v>26</v>
      </c>
      <c r="C514" s="4">
        <v>2021</v>
      </c>
      <c r="D514" s="3">
        <v>1065</v>
      </c>
      <c r="E514" s="3">
        <v>0.89999999999999991</v>
      </c>
      <c r="F514" s="3">
        <v>120060</v>
      </c>
      <c r="G514" s="3">
        <v>300</v>
      </c>
      <c r="H514" s="2" t="str">
        <f>VLOOKUP(B514,'Other Info'!$B$3:$D$121,2,0)</f>
        <v xml:space="preserve">21-30 years </v>
      </c>
      <c r="J514">
        <f t="shared" si="14"/>
        <v>0</v>
      </c>
      <c r="K514">
        <f t="shared" si="15"/>
        <v>0</v>
      </c>
    </row>
    <row r="515" spans="2:11" x14ac:dyDescent="0.35">
      <c r="B515" s="4">
        <v>27</v>
      </c>
      <c r="C515" s="4">
        <v>2021</v>
      </c>
      <c r="D515" s="3">
        <v>1509</v>
      </c>
      <c r="E515" s="3">
        <v>0.89999999999999991</v>
      </c>
      <c r="F515" s="3">
        <v>107910</v>
      </c>
      <c r="G515" s="3">
        <v>100</v>
      </c>
      <c r="H515" s="2" t="str">
        <f>VLOOKUP(B515,'Other Info'!$B$3:$D$121,2,0)</f>
        <v xml:space="preserve">21-30 years </v>
      </c>
      <c r="J515">
        <f t="shared" si="14"/>
        <v>0</v>
      </c>
      <c r="K515">
        <f t="shared" si="15"/>
        <v>0</v>
      </c>
    </row>
    <row r="516" spans="2:11" x14ac:dyDescent="0.35">
      <c r="B516" s="4">
        <v>28</v>
      </c>
      <c r="C516" s="4">
        <v>2021</v>
      </c>
      <c r="D516" s="3">
        <v>1998</v>
      </c>
      <c r="E516" s="3">
        <v>1.5</v>
      </c>
      <c r="F516" s="3">
        <v>168360</v>
      </c>
      <c r="G516" s="3">
        <v>300</v>
      </c>
      <c r="H516" s="2" t="str">
        <f>VLOOKUP(B516,'Other Info'!$B$3:$D$121,2,0)</f>
        <v xml:space="preserve">21-30 years </v>
      </c>
      <c r="J516">
        <f t="shared" ref="J516:J565" si="16">IF(E516&gt;D516,1, 0)</f>
        <v>0</v>
      </c>
      <c r="K516">
        <f t="shared" ref="K516:K565" si="17">IF(G516&gt;F516,1, 0)</f>
        <v>0</v>
      </c>
    </row>
    <row r="517" spans="2:11" x14ac:dyDescent="0.35">
      <c r="B517" s="4">
        <v>29</v>
      </c>
      <c r="C517" s="4">
        <v>2021</v>
      </c>
      <c r="D517" s="3">
        <v>2823</v>
      </c>
      <c r="E517" s="3">
        <v>3.5999999999999996</v>
      </c>
      <c r="F517" s="3">
        <v>263430</v>
      </c>
      <c r="G517" s="3">
        <v>200</v>
      </c>
      <c r="H517" s="2" t="str">
        <f>VLOOKUP(B517,'Other Info'!$B$3:$D$121,2,0)</f>
        <v xml:space="preserve">21-30 years </v>
      </c>
      <c r="J517">
        <f t="shared" si="16"/>
        <v>0</v>
      </c>
      <c r="K517">
        <f t="shared" si="17"/>
        <v>0</v>
      </c>
    </row>
    <row r="518" spans="2:11" x14ac:dyDescent="0.35">
      <c r="B518" s="4">
        <v>30</v>
      </c>
      <c r="C518" s="4">
        <v>2021</v>
      </c>
      <c r="D518" s="3">
        <v>3696</v>
      </c>
      <c r="E518" s="3">
        <v>5.7</v>
      </c>
      <c r="F518" s="3">
        <v>421710</v>
      </c>
      <c r="G518" s="3">
        <v>400</v>
      </c>
      <c r="H518" s="2" t="str">
        <f>VLOOKUP(B518,'Other Info'!$B$3:$D$121,2,0)</f>
        <v xml:space="preserve">21-30 years </v>
      </c>
      <c r="J518">
        <f t="shared" si="16"/>
        <v>0</v>
      </c>
      <c r="K518">
        <f t="shared" si="17"/>
        <v>0</v>
      </c>
    </row>
    <row r="519" spans="2:11" x14ac:dyDescent="0.35">
      <c r="B519" s="4">
        <v>31</v>
      </c>
      <c r="C519" s="4">
        <v>2021</v>
      </c>
      <c r="D519" s="3">
        <v>4459.05</v>
      </c>
      <c r="E519" s="3">
        <v>3.3</v>
      </c>
      <c r="F519" s="3">
        <v>518294.7</v>
      </c>
      <c r="G519" s="3">
        <v>800</v>
      </c>
      <c r="H519" s="2" t="str">
        <f>VLOOKUP(B519,'Other Info'!$B$3:$D$121,2,0)</f>
        <v xml:space="preserve">31-40 years </v>
      </c>
      <c r="J519">
        <f t="shared" si="16"/>
        <v>0</v>
      </c>
      <c r="K519">
        <f t="shared" si="17"/>
        <v>0</v>
      </c>
    </row>
    <row r="520" spans="2:11" x14ac:dyDescent="0.35">
      <c r="B520" s="4">
        <v>32</v>
      </c>
      <c r="C520" s="4">
        <v>2021</v>
      </c>
      <c r="D520" s="3">
        <v>6143.0400000000009</v>
      </c>
      <c r="E520" s="3">
        <v>7.1999999999999993</v>
      </c>
      <c r="F520" s="3">
        <v>806662.8</v>
      </c>
      <c r="G520" s="3">
        <v>900</v>
      </c>
      <c r="H520" s="2" t="str">
        <f>VLOOKUP(B520,'Other Info'!$B$3:$D$121,2,0)</f>
        <v xml:space="preserve">31-40 years </v>
      </c>
      <c r="J520">
        <f t="shared" si="16"/>
        <v>0</v>
      </c>
      <c r="K520">
        <f t="shared" si="17"/>
        <v>0</v>
      </c>
    </row>
    <row r="521" spans="2:11" x14ac:dyDescent="0.35">
      <c r="B521" s="4">
        <v>33</v>
      </c>
      <c r="C521" s="4">
        <v>2021</v>
      </c>
      <c r="D521" s="3">
        <v>8162.3700000000008</v>
      </c>
      <c r="E521" s="3">
        <v>10.799999999999999</v>
      </c>
      <c r="F521" s="3">
        <v>1359609.3</v>
      </c>
      <c r="G521" s="3">
        <v>2000</v>
      </c>
      <c r="H521" s="2" t="str">
        <f>VLOOKUP(B521,'Other Info'!$B$3:$D$121,2,0)</f>
        <v xml:space="preserve">31-40 years </v>
      </c>
      <c r="J521">
        <f t="shared" si="16"/>
        <v>0</v>
      </c>
      <c r="K521">
        <f t="shared" si="17"/>
        <v>0</v>
      </c>
    </row>
    <row r="522" spans="2:11" x14ac:dyDescent="0.35">
      <c r="B522" s="4">
        <v>34</v>
      </c>
      <c r="C522" s="4">
        <v>2021</v>
      </c>
      <c r="D522" s="3">
        <v>10509.75</v>
      </c>
      <c r="E522" s="3">
        <v>13.799999999999999</v>
      </c>
      <c r="F522" s="3">
        <v>2005187.4000000001</v>
      </c>
      <c r="G522" s="3">
        <v>1176</v>
      </c>
      <c r="H522" s="2" t="str">
        <f>VLOOKUP(B522,'Other Info'!$B$3:$D$121,2,0)</f>
        <v xml:space="preserve">31-40 years </v>
      </c>
      <c r="J522">
        <f t="shared" si="16"/>
        <v>0</v>
      </c>
      <c r="K522">
        <f t="shared" si="17"/>
        <v>0</v>
      </c>
    </row>
    <row r="523" spans="2:11" x14ac:dyDescent="0.35">
      <c r="B523" s="4">
        <v>35</v>
      </c>
      <c r="C523" s="4">
        <v>2021</v>
      </c>
      <c r="D523" s="3">
        <v>14553.27</v>
      </c>
      <c r="E523" s="3">
        <v>16.2</v>
      </c>
      <c r="F523" s="3">
        <v>2717201.7</v>
      </c>
      <c r="G523" s="3">
        <v>2700</v>
      </c>
      <c r="H523" s="2" t="str">
        <f>VLOOKUP(B523,'Other Info'!$B$3:$D$121,2,0)</f>
        <v xml:space="preserve">31-40 years </v>
      </c>
      <c r="J523">
        <f t="shared" si="16"/>
        <v>0</v>
      </c>
      <c r="K523">
        <f t="shared" si="17"/>
        <v>0</v>
      </c>
    </row>
    <row r="524" spans="2:11" x14ac:dyDescent="0.35">
      <c r="B524" s="4">
        <v>36</v>
      </c>
      <c r="C524" s="4">
        <v>2021</v>
      </c>
      <c r="D524" s="3">
        <v>17044.02</v>
      </c>
      <c r="E524" s="3">
        <v>21.9</v>
      </c>
      <c r="F524" s="3">
        <v>3855486.6</v>
      </c>
      <c r="G524" s="3">
        <v>5000</v>
      </c>
      <c r="H524" s="2" t="str">
        <f>VLOOKUP(B524,'Other Info'!$B$3:$D$121,2,0)</f>
        <v xml:space="preserve">31-40 years </v>
      </c>
      <c r="J524">
        <f t="shared" si="16"/>
        <v>0</v>
      </c>
      <c r="K524">
        <f t="shared" si="17"/>
        <v>0</v>
      </c>
    </row>
    <row r="525" spans="2:11" x14ac:dyDescent="0.35">
      <c r="B525" s="4">
        <v>37</v>
      </c>
      <c r="C525" s="4">
        <v>2021</v>
      </c>
      <c r="D525" s="3">
        <v>19814.22</v>
      </c>
      <c r="E525" s="3">
        <v>29.099999999999998</v>
      </c>
      <c r="F525" s="3">
        <v>5714533.7999999998</v>
      </c>
      <c r="G525" s="3">
        <v>7000</v>
      </c>
      <c r="H525" s="2" t="str">
        <f>VLOOKUP(B525,'Other Info'!$B$3:$D$121,2,0)</f>
        <v xml:space="preserve">31-40 years </v>
      </c>
      <c r="J525">
        <f t="shared" si="16"/>
        <v>0</v>
      </c>
      <c r="K525">
        <f t="shared" si="17"/>
        <v>0</v>
      </c>
    </row>
    <row r="526" spans="2:11" x14ac:dyDescent="0.35">
      <c r="B526" s="4">
        <v>38</v>
      </c>
      <c r="C526" s="4">
        <v>2021</v>
      </c>
      <c r="D526" s="3">
        <v>21087.54</v>
      </c>
      <c r="E526" s="3">
        <v>34.5</v>
      </c>
      <c r="F526" s="3">
        <v>7018034.4000000004</v>
      </c>
      <c r="G526" s="3">
        <v>9000</v>
      </c>
      <c r="H526" s="2" t="str">
        <f>VLOOKUP(B526,'Other Info'!$B$3:$D$121,2,0)</f>
        <v xml:space="preserve">31-40 years </v>
      </c>
      <c r="J526">
        <f t="shared" si="16"/>
        <v>0</v>
      </c>
      <c r="K526">
        <f t="shared" si="17"/>
        <v>0</v>
      </c>
    </row>
    <row r="527" spans="2:11" x14ac:dyDescent="0.35">
      <c r="B527" s="4">
        <v>39</v>
      </c>
      <c r="C527" s="4">
        <v>2021</v>
      </c>
      <c r="D527" s="3">
        <v>21695.040000000001</v>
      </c>
      <c r="E527" s="3">
        <v>30.9</v>
      </c>
      <c r="F527" s="3">
        <v>8354340</v>
      </c>
      <c r="G527" s="3">
        <v>10000</v>
      </c>
      <c r="H527" s="2" t="str">
        <f>VLOOKUP(B527,'Other Info'!$B$3:$D$121,2,0)</f>
        <v xml:space="preserve">31-40 years </v>
      </c>
      <c r="J527">
        <f t="shared" si="16"/>
        <v>0</v>
      </c>
      <c r="K527">
        <f t="shared" si="17"/>
        <v>0</v>
      </c>
    </row>
    <row r="528" spans="2:11" x14ac:dyDescent="0.35">
      <c r="B528" s="4">
        <v>40</v>
      </c>
      <c r="C528" s="4">
        <v>2021</v>
      </c>
      <c r="D528" s="3">
        <v>23733.81</v>
      </c>
      <c r="E528" s="3">
        <v>42.9</v>
      </c>
      <c r="F528" s="3">
        <v>9301043.7000000011</v>
      </c>
      <c r="G528" s="3">
        <v>15000</v>
      </c>
      <c r="H528" s="2" t="str">
        <f>VLOOKUP(B528,'Other Info'!$B$3:$D$121,2,0)</f>
        <v xml:space="preserve">31-40 years </v>
      </c>
      <c r="J528">
        <f t="shared" si="16"/>
        <v>0</v>
      </c>
      <c r="K528">
        <f t="shared" si="17"/>
        <v>0</v>
      </c>
    </row>
    <row r="529" spans="2:11" x14ac:dyDescent="0.35">
      <c r="B529" s="4">
        <v>41</v>
      </c>
      <c r="C529" s="4">
        <v>2021</v>
      </c>
      <c r="D529" s="3">
        <v>24642.63</v>
      </c>
      <c r="E529" s="3">
        <v>42.3</v>
      </c>
      <c r="F529" s="3">
        <v>9896612.4000000004</v>
      </c>
      <c r="G529" s="3">
        <v>10890</v>
      </c>
      <c r="H529" s="2" t="str">
        <f>VLOOKUP(B529,'Other Info'!$B$3:$D$121,2,0)</f>
        <v xml:space="preserve">41-50 years </v>
      </c>
      <c r="J529">
        <f t="shared" si="16"/>
        <v>0</v>
      </c>
      <c r="K529">
        <f t="shared" si="17"/>
        <v>0</v>
      </c>
    </row>
    <row r="530" spans="2:11" x14ac:dyDescent="0.35">
      <c r="B530" s="4">
        <v>42</v>
      </c>
      <c r="C530" s="4">
        <v>2021</v>
      </c>
      <c r="D530" s="3">
        <v>26219.7</v>
      </c>
      <c r="E530" s="3">
        <v>55.5</v>
      </c>
      <c r="F530" s="3">
        <v>10842830.1</v>
      </c>
      <c r="G530" s="3">
        <v>17571</v>
      </c>
      <c r="H530" s="2" t="str">
        <f>VLOOKUP(B530,'Other Info'!$B$3:$D$121,2,0)</f>
        <v xml:space="preserve">41-50 years </v>
      </c>
      <c r="J530">
        <f t="shared" si="16"/>
        <v>0</v>
      </c>
      <c r="K530">
        <f t="shared" si="17"/>
        <v>0</v>
      </c>
    </row>
    <row r="531" spans="2:11" x14ac:dyDescent="0.35">
      <c r="B531" s="4">
        <v>43</v>
      </c>
      <c r="C531" s="4">
        <v>2021</v>
      </c>
      <c r="D531" s="3">
        <v>24098.31</v>
      </c>
      <c r="E531" s="3">
        <v>54</v>
      </c>
      <c r="F531" s="3">
        <v>11348513.1</v>
      </c>
      <c r="G531" s="3">
        <v>14781</v>
      </c>
      <c r="H531" s="2" t="str">
        <f>VLOOKUP(B531,'Other Info'!$B$3:$D$121,2,0)</f>
        <v xml:space="preserve">41-50 years </v>
      </c>
      <c r="J531">
        <f t="shared" si="16"/>
        <v>0</v>
      </c>
      <c r="K531">
        <f t="shared" si="17"/>
        <v>0</v>
      </c>
    </row>
    <row r="532" spans="2:11" x14ac:dyDescent="0.35">
      <c r="B532" s="4">
        <v>44</v>
      </c>
      <c r="C532" s="4">
        <v>2021</v>
      </c>
      <c r="D532" s="3">
        <v>20448.45</v>
      </c>
      <c r="E532" s="3">
        <v>53.699999999999996</v>
      </c>
      <c r="F532" s="3">
        <v>12136464.9</v>
      </c>
      <c r="G532" s="3">
        <v>19065</v>
      </c>
      <c r="H532" s="2" t="str">
        <f>VLOOKUP(B532,'Other Info'!$B$3:$D$121,2,0)</f>
        <v xml:space="preserve">41-50 years </v>
      </c>
      <c r="J532">
        <f t="shared" si="16"/>
        <v>0</v>
      </c>
      <c r="K532">
        <f t="shared" si="17"/>
        <v>0</v>
      </c>
    </row>
    <row r="533" spans="2:11" x14ac:dyDescent="0.35">
      <c r="B533" s="4">
        <v>45</v>
      </c>
      <c r="C533" s="4">
        <v>2021</v>
      </c>
      <c r="D533" s="3">
        <v>21267.360000000001</v>
      </c>
      <c r="E533" s="3">
        <v>68.399999999999991</v>
      </c>
      <c r="F533" s="3">
        <v>11406055.5</v>
      </c>
      <c r="G533" s="3">
        <v>22689</v>
      </c>
      <c r="H533" s="2" t="str">
        <f>VLOOKUP(B533,'Other Info'!$B$3:$D$121,2,0)</f>
        <v xml:space="preserve">41-50 years </v>
      </c>
      <c r="J533">
        <f t="shared" si="16"/>
        <v>0</v>
      </c>
      <c r="K533">
        <f t="shared" si="17"/>
        <v>0</v>
      </c>
    </row>
    <row r="534" spans="2:11" x14ac:dyDescent="0.35">
      <c r="B534" s="4">
        <v>46</v>
      </c>
      <c r="C534" s="4">
        <v>2021</v>
      </c>
      <c r="D534" s="3">
        <v>23529.690000000002</v>
      </c>
      <c r="E534" s="3">
        <v>83.7</v>
      </c>
      <c r="F534" s="3">
        <v>9857343.5999999996</v>
      </c>
      <c r="G534" s="3">
        <v>22506</v>
      </c>
      <c r="H534" s="2" t="str">
        <f>VLOOKUP(B534,'Other Info'!$B$3:$D$121,2,0)</f>
        <v xml:space="preserve">41-50 years </v>
      </c>
      <c r="J534">
        <f t="shared" si="16"/>
        <v>0</v>
      </c>
      <c r="K534">
        <f t="shared" si="17"/>
        <v>0</v>
      </c>
    </row>
    <row r="535" spans="2:11" x14ac:dyDescent="0.35">
      <c r="B535" s="4">
        <v>48</v>
      </c>
      <c r="C535" s="4">
        <v>2021</v>
      </c>
      <c r="D535" s="3">
        <v>20880.990000000002</v>
      </c>
      <c r="E535" s="3">
        <v>85.5</v>
      </c>
      <c r="F535" s="3">
        <v>11218167.9</v>
      </c>
      <c r="G535" s="3">
        <v>38151</v>
      </c>
      <c r="H535" s="2" t="str">
        <f>VLOOKUP(B535,'Other Info'!$B$3:$D$121,2,0)</f>
        <v xml:space="preserve">41-50 years </v>
      </c>
      <c r="J535">
        <f t="shared" si="16"/>
        <v>0</v>
      </c>
      <c r="K535">
        <f t="shared" si="17"/>
        <v>0</v>
      </c>
    </row>
    <row r="536" spans="2:11" x14ac:dyDescent="0.35">
      <c r="B536" s="4">
        <v>49</v>
      </c>
      <c r="C536" s="4">
        <v>2021</v>
      </c>
      <c r="D536" s="3">
        <v>20244.330000000002</v>
      </c>
      <c r="E536" s="3">
        <v>101.1</v>
      </c>
      <c r="F536" s="3">
        <v>11073923.1</v>
      </c>
      <c r="G536" s="3">
        <v>38148</v>
      </c>
      <c r="H536" s="2" t="str">
        <f>VLOOKUP(B536,'Other Info'!$B$3:$D$121,2,0)</f>
        <v xml:space="preserve">41-50 years </v>
      </c>
      <c r="J536">
        <f t="shared" si="16"/>
        <v>0</v>
      </c>
      <c r="K536">
        <f t="shared" si="17"/>
        <v>0</v>
      </c>
    </row>
    <row r="537" spans="2:11" x14ac:dyDescent="0.35">
      <c r="B537" s="4">
        <v>50</v>
      </c>
      <c r="C537" s="4">
        <v>2021</v>
      </c>
      <c r="D537" s="3">
        <v>19432.710000000003</v>
      </c>
      <c r="E537" s="3">
        <v>108.89999999999999</v>
      </c>
      <c r="F537" s="3">
        <v>9708287.4000000004</v>
      </c>
      <c r="G537" s="3">
        <v>32937</v>
      </c>
      <c r="H537" s="2" t="str">
        <f>VLOOKUP(B537,'Other Info'!$B$3:$D$121,2,0)</f>
        <v xml:space="preserve">41-50 years </v>
      </c>
      <c r="J537">
        <f t="shared" si="16"/>
        <v>0</v>
      </c>
      <c r="K537">
        <f t="shared" si="17"/>
        <v>0</v>
      </c>
    </row>
    <row r="538" spans="2:11" x14ac:dyDescent="0.35">
      <c r="B538" s="4">
        <v>51</v>
      </c>
      <c r="C538" s="4">
        <v>2021</v>
      </c>
      <c r="D538" s="3">
        <v>20049.93</v>
      </c>
      <c r="E538" s="3">
        <v>124.8</v>
      </c>
      <c r="F538" s="3">
        <v>9647877.5999999996</v>
      </c>
      <c r="G538" s="3">
        <v>41574</v>
      </c>
      <c r="H538" s="2" t="str">
        <f>VLOOKUP(B538,'Other Info'!$B$3:$D$121,2,0)</f>
        <v xml:space="preserve">51-60 years </v>
      </c>
      <c r="J538">
        <f t="shared" si="16"/>
        <v>0</v>
      </c>
      <c r="K538">
        <f t="shared" si="17"/>
        <v>0</v>
      </c>
    </row>
    <row r="539" spans="2:11" x14ac:dyDescent="0.35">
      <c r="B539" s="4">
        <v>52</v>
      </c>
      <c r="C539" s="4">
        <v>2021</v>
      </c>
      <c r="D539" s="3">
        <v>19335.510000000002</v>
      </c>
      <c r="E539" s="3">
        <v>132.29999999999998</v>
      </c>
      <c r="F539" s="3">
        <v>9224766</v>
      </c>
      <c r="G539" s="3">
        <v>48186</v>
      </c>
      <c r="H539" s="2" t="str">
        <f>VLOOKUP(B539,'Other Info'!$B$3:$D$121,2,0)</f>
        <v xml:space="preserve">51-60 years </v>
      </c>
      <c r="J539">
        <f t="shared" si="16"/>
        <v>0</v>
      </c>
      <c r="K539">
        <f t="shared" si="17"/>
        <v>0</v>
      </c>
    </row>
    <row r="540" spans="2:11" x14ac:dyDescent="0.35">
      <c r="B540" s="4">
        <v>53</v>
      </c>
      <c r="C540" s="4">
        <v>2021</v>
      </c>
      <c r="D540" s="3">
        <v>18861.660000000003</v>
      </c>
      <c r="E540" s="3">
        <v>159.6</v>
      </c>
      <c r="F540" s="3">
        <v>9180758.7000000011</v>
      </c>
      <c r="G540" s="3">
        <v>50745</v>
      </c>
      <c r="H540" s="2" t="str">
        <f>VLOOKUP(B540,'Other Info'!$B$3:$D$121,2,0)</f>
        <v xml:space="preserve">51-60 years </v>
      </c>
      <c r="J540">
        <f t="shared" si="16"/>
        <v>0</v>
      </c>
      <c r="K540">
        <f t="shared" si="17"/>
        <v>0</v>
      </c>
    </row>
    <row r="541" spans="2:11" x14ac:dyDescent="0.35">
      <c r="B541" s="4">
        <v>54</v>
      </c>
      <c r="C541" s="4">
        <v>2021</v>
      </c>
      <c r="D541" s="3">
        <v>18759.600000000002</v>
      </c>
      <c r="E541" s="3">
        <v>172.79999999999998</v>
      </c>
      <c r="F541" s="3">
        <v>8991729</v>
      </c>
      <c r="G541" s="3">
        <v>52428</v>
      </c>
      <c r="H541" s="2" t="str">
        <f>VLOOKUP(B541,'Other Info'!$B$3:$D$121,2,0)</f>
        <v xml:space="preserve">51-60 years </v>
      </c>
      <c r="J541">
        <f t="shared" si="16"/>
        <v>0</v>
      </c>
      <c r="K541">
        <f t="shared" si="17"/>
        <v>0</v>
      </c>
    </row>
    <row r="542" spans="2:11" x14ac:dyDescent="0.35">
      <c r="B542" s="4">
        <v>55</v>
      </c>
      <c r="C542" s="4">
        <v>2021</v>
      </c>
      <c r="D542" s="3">
        <v>18164.25</v>
      </c>
      <c r="E542" s="3">
        <v>187.2</v>
      </c>
      <c r="F542" s="3">
        <v>8519920.2000000011</v>
      </c>
      <c r="G542" s="3">
        <v>73395</v>
      </c>
      <c r="H542" s="2" t="str">
        <f>VLOOKUP(B542,'Other Info'!$B$3:$D$121,2,0)</f>
        <v xml:space="preserve">51-60 years </v>
      </c>
      <c r="J542">
        <f t="shared" si="16"/>
        <v>0</v>
      </c>
      <c r="K542">
        <f t="shared" si="17"/>
        <v>0</v>
      </c>
    </row>
    <row r="543" spans="2:11" x14ac:dyDescent="0.35">
      <c r="B543" s="4">
        <v>56</v>
      </c>
      <c r="C543" s="4">
        <v>2021</v>
      </c>
      <c r="D543" s="3">
        <v>16497.27</v>
      </c>
      <c r="E543" s="3">
        <v>204.6</v>
      </c>
      <c r="F543" s="3">
        <v>8158749.2999999998</v>
      </c>
      <c r="G543" s="3">
        <v>66333</v>
      </c>
      <c r="H543" s="2" t="str">
        <f>VLOOKUP(B543,'Other Info'!$B$3:$D$121,2,0)</f>
        <v xml:space="preserve">51-60 years </v>
      </c>
      <c r="J543">
        <f t="shared" si="16"/>
        <v>0</v>
      </c>
      <c r="K543">
        <f t="shared" si="17"/>
        <v>0</v>
      </c>
    </row>
    <row r="544" spans="2:11" x14ac:dyDescent="0.35">
      <c r="B544" s="4">
        <v>57</v>
      </c>
      <c r="C544" s="4">
        <v>2021</v>
      </c>
      <c r="D544" s="3">
        <v>16526.43</v>
      </c>
      <c r="E544" s="3">
        <v>215.1</v>
      </c>
      <c r="F544" s="3">
        <v>8331546.6000000006</v>
      </c>
      <c r="G544" s="3">
        <v>84759</v>
      </c>
      <c r="H544" s="2" t="str">
        <f>VLOOKUP(B544,'Other Info'!$B$3:$D$121,2,0)</f>
        <v xml:space="preserve">51-60 years </v>
      </c>
      <c r="J544">
        <f t="shared" si="16"/>
        <v>0</v>
      </c>
      <c r="K544">
        <f t="shared" si="17"/>
        <v>0</v>
      </c>
    </row>
    <row r="545" spans="2:11" x14ac:dyDescent="0.35">
      <c r="B545" s="4">
        <v>58</v>
      </c>
      <c r="C545" s="4">
        <v>2021</v>
      </c>
      <c r="D545" s="3">
        <v>15899.490000000002</v>
      </c>
      <c r="E545" s="3">
        <v>227.7</v>
      </c>
      <c r="F545" s="3">
        <v>7298213.4000000004</v>
      </c>
      <c r="G545" s="3">
        <v>83565</v>
      </c>
      <c r="H545" s="2" t="str">
        <f>VLOOKUP(B545,'Other Info'!$B$3:$D$121,2,0)</f>
        <v xml:space="preserve">51-60 years </v>
      </c>
      <c r="J545">
        <f t="shared" si="16"/>
        <v>0</v>
      </c>
      <c r="K545">
        <f t="shared" si="17"/>
        <v>0</v>
      </c>
    </row>
    <row r="546" spans="2:11" x14ac:dyDescent="0.35">
      <c r="B546" s="4">
        <v>59</v>
      </c>
      <c r="C546" s="4">
        <v>2021</v>
      </c>
      <c r="D546" s="3">
        <v>14643.18</v>
      </c>
      <c r="E546" s="3">
        <v>252.89999999999998</v>
      </c>
      <c r="F546" s="3">
        <v>7575646.5</v>
      </c>
      <c r="G546" s="3">
        <v>96423</v>
      </c>
      <c r="H546" s="2" t="str">
        <f>VLOOKUP(B546,'Other Info'!$B$3:$D$121,2,0)</f>
        <v xml:space="preserve">51-60 years </v>
      </c>
      <c r="J546">
        <f t="shared" si="16"/>
        <v>0</v>
      </c>
      <c r="K546">
        <f t="shared" si="17"/>
        <v>0</v>
      </c>
    </row>
    <row r="547" spans="2:11" x14ac:dyDescent="0.35">
      <c r="B547" s="4">
        <v>60</v>
      </c>
      <c r="C547" s="4">
        <v>2021</v>
      </c>
      <c r="D547" s="3">
        <v>12947.04</v>
      </c>
      <c r="E547" s="3">
        <v>240</v>
      </c>
      <c r="F547" s="3">
        <v>7214572.7999999998</v>
      </c>
      <c r="G547" s="3">
        <v>89769</v>
      </c>
      <c r="H547" s="2" t="str">
        <f>VLOOKUP(B547,'Other Info'!$B$3:$D$121,2,0)</f>
        <v xml:space="preserve">51-60 years </v>
      </c>
      <c r="J547">
        <f t="shared" si="16"/>
        <v>0</v>
      </c>
      <c r="K547">
        <f t="shared" si="17"/>
        <v>0</v>
      </c>
    </row>
    <row r="548" spans="2:11" x14ac:dyDescent="0.35">
      <c r="B548" s="4">
        <v>61</v>
      </c>
      <c r="C548" s="4">
        <v>2021</v>
      </c>
      <c r="D548" s="3">
        <v>11214.45</v>
      </c>
      <c r="E548" s="3">
        <v>222.29999999999998</v>
      </c>
      <c r="F548" s="3">
        <v>6689838.6000000006</v>
      </c>
      <c r="G548" s="3">
        <v>110403</v>
      </c>
      <c r="H548" s="2" t="str">
        <f>VLOOKUP(B548,'Other Info'!$B$3:$D$121,2,0)</f>
        <v xml:space="preserve">61-70 years </v>
      </c>
      <c r="J548">
        <f t="shared" si="16"/>
        <v>0</v>
      </c>
      <c r="K548">
        <f t="shared" si="17"/>
        <v>0</v>
      </c>
    </row>
    <row r="549" spans="2:11" x14ac:dyDescent="0.35">
      <c r="B549" s="4">
        <v>62</v>
      </c>
      <c r="C549" s="4">
        <v>2021</v>
      </c>
      <c r="D549" s="3">
        <v>9630.09</v>
      </c>
      <c r="E549" s="3">
        <v>218.7</v>
      </c>
      <c r="F549" s="3">
        <v>5928592.5</v>
      </c>
      <c r="G549" s="3">
        <v>116634</v>
      </c>
      <c r="H549" s="2" t="str">
        <f>VLOOKUP(B549,'Other Info'!$B$3:$D$121,2,0)</f>
        <v xml:space="preserve">61-70 years </v>
      </c>
      <c r="J549">
        <f t="shared" si="16"/>
        <v>0</v>
      </c>
      <c r="K549">
        <f t="shared" si="17"/>
        <v>0</v>
      </c>
    </row>
    <row r="550" spans="2:11" x14ac:dyDescent="0.35">
      <c r="B550" s="4">
        <v>63</v>
      </c>
      <c r="C550" s="4">
        <v>2021</v>
      </c>
      <c r="D550" s="3">
        <v>7795.4400000000005</v>
      </c>
      <c r="E550" s="3">
        <v>188.7</v>
      </c>
      <c r="F550" s="3">
        <v>4978486.8</v>
      </c>
      <c r="G550" s="3">
        <v>92193</v>
      </c>
      <c r="H550" s="2" t="str">
        <f>VLOOKUP(B550,'Other Info'!$B$3:$D$121,2,0)</f>
        <v xml:space="preserve">61-70 years </v>
      </c>
      <c r="J550">
        <f t="shared" si="16"/>
        <v>0</v>
      </c>
      <c r="K550">
        <f t="shared" si="17"/>
        <v>0</v>
      </c>
    </row>
    <row r="551" spans="2:11" x14ac:dyDescent="0.35">
      <c r="B551" s="4">
        <v>64</v>
      </c>
      <c r="C551" s="4">
        <v>2021</v>
      </c>
      <c r="D551" s="3">
        <v>6371.4600000000009</v>
      </c>
      <c r="E551" s="3">
        <v>200</v>
      </c>
      <c r="F551" s="3">
        <v>4019511.6</v>
      </c>
      <c r="G551" s="3">
        <v>90261</v>
      </c>
      <c r="H551" s="2" t="str">
        <f>VLOOKUP(B551,'Other Info'!$B$3:$D$121,2,0)</f>
        <v xml:space="preserve">61-70 years </v>
      </c>
      <c r="J551">
        <f t="shared" si="16"/>
        <v>0</v>
      </c>
      <c r="K551">
        <f t="shared" si="17"/>
        <v>0</v>
      </c>
    </row>
    <row r="552" spans="2:11" x14ac:dyDescent="0.35">
      <c r="B552" s="4">
        <v>65</v>
      </c>
      <c r="C552" s="4">
        <v>2021</v>
      </c>
      <c r="D552" s="3">
        <v>4668.03</v>
      </c>
      <c r="E552" s="3">
        <v>150</v>
      </c>
      <c r="F552" s="3">
        <v>3364505.1</v>
      </c>
      <c r="G552" s="3">
        <v>120000</v>
      </c>
      <c r="H552" s="2" t="str">
        <f>VLOOKUP(B552,'Other Info'!$B$3:$D$121,2,0)</f>
        <v xml:space="preserve">61-70 years </v>
      </c>
      <c r="J552">
        <f t="shared" si="16"/>
        <v>0</v>
      </c>
      <c r="K552">
        <f t="shared" si="17"/>
        <v>0</v>
      </c>
    </row>
    <row r="553" spans="2:11" x14ac:dyDescent="0.35">
      <c r="B553" s="4">
        <v>66</v>
      </c>
      <c r="C553" s="4">
        <v>2021</v>
      </c>
      <c r="D553" s="3">
        <v>3593.9700000000003</v>
      </c>
      <c r="E553" s="3">
        <v>120.6</v>
      </c>
      <c r="F553" s="3">
        <v>2672975.7000000002</v>
      </c>
      <c r="G553" s="3">
        <v>80583</v>
      </c>
      <c r="H553" s="2" t="str">
        <f>VLOOKUP(B553,'Other Info'!$B$3:$D$121,2,0)</f>
        <v xml:space="preserve">61-70 years </v>
      </c>
      <c r="J553">
        <f t="shared" si="16"/>
        <v>0</v>
      </c>
      <c r="K553">
        <f t="shared" si="17"/>
        <v>0</v>
      </c>
    </row>
    <row r="554" spans="2:11" x14ac:dyDescent="0.35">
      <c r="B554" s="4">
        <v>67</v>
      </c>
      <c r="C554" s="4">
        <v>2021</v>
      </c>
      <c r="D554" s="3">
        <v>2636.55</v>
      </c>
      <c r="E554" s="3">
        <v>87.3</v>
      </c>
      <c r="F554" s="3">
        <v>1833362.1</v>
      </c>
      <c r="G554" s="3">
        <v>49581</v>
      </c>
      <c r="H554" s="2" t="str">
        <f>VLOOKUP(B554,'Other Info'!$B$3:$D$121,2,0)</f>
        <v xml:space="preserve">61-70 years </v>
      </c>
      <c r="J554">
        <f t="shared" si="16"/>
        <v>0</v>
      </c>
      <c r="K554">
        <f t="shared" si="17"/>
        <v>0</v>
      </c>
    </row>
    <row r="555" spans="2:11" x14ac:dyDescent="0.35">
      <c r="B555" s="4">
        <v>68</v>
      </c>
      <c r="C555" s="4">
        <v>2021</v>
      </c>
      <c r="D555" s="3">
        <v>1824.93</v>
      </c>
      <c r="E555" s="3">
        <v>68.7</v>
      </c>
      <c r="F555" s="3">
        <v>1384857</v>
      </c>
      <c r="G555" s="3">
        <v>52260</v>
      </c>
      <c r="H555" s="2" t="str">
        <f>VLOOKUP(B555,'Other Info'!$B$3:$D$121,2,0)</f>
        <v xml:space="preserve">61-70 years </v>
      </c>
      <c r="J555">
        <f t="shared" si="16"/>
        <v>0</v>
      </c>
      <c r="K555">
        <f t="shared" si="17"/>
        <v>0</v>
      </c>
    </row>
    <row r="556" spans="2:11" x14ac:dyDescent="0.35">
      <c r="B556" s="4">
        <v>69</v>
      </c>
      <c r="C556" s="4">
        <v>2021</v>
      </c>
      <c r="D556" s="3">
        <v>1154.25</v>
      </c>
      <c r="E556" s="3">
        <v>48.3</v>
      </c>
      <c r="F556" s="3">
        <v>985316.4</v>
      </c>
      <c r="G556" s="3">
        <v>32082</v>
      </c>
      <c r="H556" s="2" t="str">
        <f>VLOOKUP(B556,'Other Info'!$B$3:$D$121,2,0)</f>
        <v xml:space="preserve">61-70 years </v>
      </c>
      <c r="J556">
        <f t="shared" si="16"/>
        <v>0</v>
      </c>
      <c r="K556">
        <f t="shared" si="17"/>
        <v>0</v>
      </c>
    </row>
    <row r="557" spans="2:11" x14ac:dyDescent="0.35">
      <c r="B557" s="4">
        <v>70</v>
      </c>
      <c r="C557" s="4">
        <v>2021</v>
      </c>
      <c r="D557" s="3">
        <v>641.5200000000001</v>
      </c>
      <c r="E557" s="3">
        <v>24</v>
      </c>
      <c r="F557" s="3">
        <v>679282.20000000007</v>
      </c>
      <c r="G557" s="3">
        <v>26307</v>
      </c>
      <c r="H557" s="2" t="str">
        <f>VLOOKUP(B557,'Other Info'!$B$3:$D$121,2,0)</f>
        <v xml:space="preserve">61-70 years </v>
      </c>
      <c r="J557">
        <f t="shared" si="16"/>
        <v>0</v>
      </c>
      <c r="K557">
        <f t="shared" si="17"/>
        <v>0</v>
      </c>
    </row>
    <row r="558" spans="2:11" x14ac:dyDescent="0.35">
      <c r="B558" s="4">
        <v>71</v>
      </c>
      <c r="C558" s="4">
        <v>2021</v>
      </c>
      <c r="D558" s="3">
        <v>420.39000000000004</v>
      </c>
      <c r="E558" s="3">
        <v>18</v>
      </c>
      <c r="F558" s="3">
        <v>377865</v>
      </c>
      <c r="G558" s="3">
        <v>17583</v>
      </c>
      <c r="H558" s="2" t="str">
        <f>VLOOKUP(B558,'Other Info'!$B$3:$D$121,2,0)</f>
        <v xml:space="preserve">71-80 years </v>
      </c>
      <c r="I558" s="1"/>
      <c r="J558">
        <f t="shared" si="16"/>
        <v>0</v>
      </c>
      <c r="K558">
        <f t="shared" si="17"/>
        <v>0</v>
      </c>
    </row>
    <row r="559" spans="2:11" x14ac:dyDescent="0.35">
      <c r="B559" s="4">
        <v>72</v>
      </c>
      <c r="C559" s="4">
        <v>2021</v>
      </c>
      <c r="D559" s="3">
        <v>240.57000000000002</v>
      </c>
      <c r="E559" s="3">
        <v>30</v>
      </c>
      <c r="F559" s="3">
        <v>168423.30000000002</v>
      </c>
      <c r="G559" s="3">
        <v>20000</v>
      </c>
      <c r="H559" s="2" t="str">
        <f>VLOOKUP(B559,'Other Info'!$B$3:$D$121,2,0)</f>
        <v xml:space="preserve">71-80 years </v>
      </c>
      <c r="I559" s="1"/>
      <c r="J559">
        <f t="shared" si="16"/>
        <v>0</v>
      </c>
      <c r="K559">
        <f t="shared" si="17"/>
        <v>0</v>
      </c>
    </row>
    <row r="560" spans="2:11" x14ac:dyDescent="0.35">
      <c r="B560" s="4">
        <v>73</v>
      </c>
      <c r="C560" s="4">
        <v>2021</v>
      </c>
      <c r="D560" s="3">
        <v>128.79</v>
      </c>
      <c r="E560" s="3">
        <v>5.7</v>
      </c>
      <c r="F560" s="3">
        <v>106166.7</v>
      </c>
      <c r="G560" s="3">
        <v>3465</v>
      </c>
      <c r="H560" s="2" t="str">
        <f>VLOOKUP(B560,'Other Info'!$B$3:$D$121,2,0)</f>
        <v xml:space="preserve">71-80 years </v>
      </c>
      <c r="I560" s="1"/>
      <c r="J560">
        <f t="shared" si="16"/>
        <v>0</v>
      </c>
      <c r="K560">
        <f t="shared" si="17"/>
        <v>0</v>
      </c>
    </row>
    <row r="561" spans="2:11" x14ac:dyDescent="0.35">
      <c r="B561" s="4">
        <v>74</v>
      </c>
      <c r="C561" s="4">
        <v>2021</v>
      </c>
      <c r="D561" s="3">
        <v>58.32</v>
      </c>
      <c r="E561" s="3">
        <v>3.3</v>
      </c>
      <c r="F561" s="3">
        <v>53678.700000000004</v>
      </c>
      <c r="G561" s="3">
        <v>2556</v>
      </c>
      <c r="H561" s="2" t="str">
        <f>VLOOKUP(B561,'Other Info'!$B$3:$D$121,2,0)</f>
        <v xml:space="preserve">71-80 years </v>
      </c>
      <c r="I561" s="1"/>
      <c r="J561">
        <f t="shared" si="16"/>
        <v>0</v>
      </c>
      <c r="K561">
        <f t="shared" si="17"/>
        <v>0</v>
      </c>
    </row>
    <row r="562" spans="2:11" x14ac:dyDescent="0.35">
      <c r="B562" s="4">
        <v>75</v>
      </c>
      <c r="C562" s="4">
        <v>2021</v>
      </c>
      <c r="D562" s="3">
        <v>41.31</v>
      </c>
      <c r="E562" s="3">
        <v>1.2</v>
      </c>
      <c r="F562" s="3">
        <v>34846.200000000004</v>
      </c>
      <c r="G562" s="3">
        <v>1344</v>
      </c>
      <c r="H562" s="2" t="str">
        <f>VLOOKUP(B562,'Other Info'!$B$3:$D$121,2,0)</f>
        <v xml:space="preserve">71-80 years </v>
      </c>
      <c r="I562" s="1"/>
      <c r="J562">
        <f t="shared" si="16"/>
        <v>0</v>
      </c>
      <c r="K562">
        <f t="shared" si="17"/>
        <v>0</v>
      </c>
    </row>
    <row r="563" spans="2:11" x14ac:dyDescent="0.35">
      <c r="B563" s="4">
        <v>76</v>
      </c>
      <c r="C563" s="4">
        <v>2021</v>
      </c>
      <c r="D563" s="3">
        <v>17.010000000000002</v>
      </c>
      <c r="E563" s="3">
        <v>0.89999999999999991</v>
      </c>
      <c r="F563" s="3">
        <v>10813.5</v>
      </c>
      <c r="G563" s="3">
        <v>1000</v>
      </c>
      <c r="H563" s="2" t="str">
        <f>VLOOKUP(B563,'Other Info'!$B$3:$D$121,2,0)</f>
        <v xml:space="preserve">71-80 years </v>
      </c>
      <c r="I563" s="1"/>
      <c r="J563">
        <f t="shared" si="16"/>
        <v>0</v>
      </c>
      <c r="K563">
        <f t="shared" si="17"/>
        <v>0</v>
      </c>
    </row>
    <row r="564" spans="2:11" x14ac:dyDescent="0.35">
      <c r="B564" s="4">
        <v>77</v>
      </c>
      <c r="C564" s="4">
        <v>2021</v>
      </c>
      <c r="D564" s="3">
        <v>12.15</v>
      </c>
      <c r="E564" s="3">
        <v>0.3</v>
      </c>
      <c r="F564" s="3">
        <v>5000</v>
      </c>
      <c r="G564" s="3">
        <v>5000</v>
      </c>
      <c r="H564" s="2" t="str">
        <f>VLOOKUP(B564,'Other Info'!$B$3:$D$121,2,0)</f>
        <v xml:space="preserve">71-80 years </v>
      </c>
      <c r="I564" s="1"/>
      <c r="J564">
        <f t="shared" si="16"/>
        <v>0</v>
      </c>
      <c r="K564">
        <f t="shared" si="17"/>
        <v>0</v>
      </c>
    </row>
    <row r="565" spans="2:11" x14ac:dyDescent="0.35">
      <c r="B565" s="4">
        <v>78</v>
      </c>
      <c r="C565" s="4">
        <v>2021</v>
      </c>
      <c r="D565" s="3">
        <v>2.4300000000000002</v>
      </c>
      <c r="E565" s="3">
        <v>0.3</v>
      </c>
      <c r="F565" s="3">
        <v>720</v>
      </c>
      <c r="G565" s="3">
        <v>720</v>
      </c>
      <c r="H565" s="2" t="str">
        <f>VLOOKUP(B565,'Other Info'!$B$3:$D$121,2,0)</f>
        <v xml:space="preserve">71-80 years </v>
      </c>
      <c r="I565" s="1"/>
      <c r="J565">
        <f t="shared" si="16"/>
        <v>0</v>
      </c>
      <c r="K565">
        <f t="shared" si="17"/>
        <v>0</v>
      </c>
    </row>
  </sheetData>
  <autoFilter ref="B3:J565" xr:uid="{6AB8D533-61CD-4270-8C87-DF8AF1CF047B}"/>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38C28-B7B8-4378-86E9-91BF92F59AD4}">
  <dimension ref="B2:M121"/>
  <sheetViews>
    <sheetView topLeftCell="C1" zoomScale="80" zoomScaleNormal="80" workbookViewId="0">
      <selection activeCell="L3" sqref="L3"/>
    </sheetView>
  </sheetViews>
  <sheetFormatPr defaultRowHeight="14.5" x14ac:dyDescent="0.35"/>
  <cols>
    <col min="3" max="3" width="14.1796875" bestFit="1" customWidth="1"/>
    <col min="4" max="4" width="20.26953125" customWidth="1"/>
    <col min="6" max="6" width="14" bestFit="1" customWidth="1"/>
    <col min="7" max="7" width="13.08984375" bestFit="1" customWidth="1"/>
    <col min="9" max="9" width="13.54296875" bestFit="1" customWidth="1"/>
    <col min="12" max="12" width="49.6328125" customWidth="1"/>
  </cols>
  <sheetData>
    <row r="2" spans="2:13" x14ac:dyDescent="0.35">
      <c r="B2" s="15" t="s">
        <v>26</v>
      </c>
      <c r="F2" t="s">
        <v>25</v>
      </c>
      <c r="I2" t="s">
        <v>24</v>
      </c>
    </row>
    <row r="3" spans="2:13" s="12" customFormat="1" ht="28.5" customHeight="1" x14ac:dyDescent="0.35">
      <c r="B3" s="14" t="s">
        <v>7</v>
      </c>
      <c r="C3" s="14" t="s">
        <v>21</v>
      </c>
      <c r="D3" s="14" t="s">
        <v>23</v>
      </c>
      <c r="F3" s="14" t="s">
        <v>7</v>
      </c>
      <c r="G3" s="14" t="s">
        <v>22</v>
      </c>
      <c r="I3" s="14" t="s">
        <v>21</v>
      </c>
      <c r="J3" s="14" t="s">
        <v>20</v>
      </c>
      <c r="L3" s="14" t="s">
        <v>19</v>
      </c>
      <c r="M3" s="13">
        <v>1.05</v>
      </c>
    </row>
    <row r="4" spans="2:13" ht="22" customHeight="1" x14ac:dyDescent="0.35">
      <c r="B4" s="8">
        <v>1</v>
      </c>
      <c r="C4" s="4" t="s">
        <v>17</v>
      </c>
      <c r="D4" s="8">
        <v>18</v>
      </c>
      <c r="F4" s="8">
        <v>0</v>
      </c>
      <c r="G4" s="8">
        <v>9.1500000000000001E-4</v>
      </c>
      <c r="I4" s="10" t="s">
        <v>16</v>
      </c>
      <c r="J4" s="11">
        <v>0.08</v>
      </c>
    </row>
    <row r="5" spans="2:13" x14ac:dyDescent="0.35">
      <c r="B5" s="8">
        <v>2</v>
      </c>
      <c r="C5" s="4" t="s">
        <v>17</v>
      </c>
      <c r="D5" s="8">
        <v>18</v>
      </c>
      <c r="F5" s="8">
        <v>1</v>
      </c>
      <c r="G5" s="8">
        <v>9.1500000000000001E-4</v>
      </c>
      <c r="I5" s="10" t="s">
        <v>15</v>
      </c>
      <c r="J5" s="11">
        <v>0.28000000000000003</v>
      </c>
    </row>
    <row r="6" spans="2:13" x14ac:dyDescent="0.35">
      <c r="B6" s="8">
        <v>3</v>
      </c>
      <c r="C6" s="4" t="s">
        <v>17</v>
      </c>
      <c r="D6" s="8">
        <v>18</v>
      </c>
      <c r="F6" s="8">
        <v>2</v>
      </c>
      <c r="G6" s="8">
        <v>9.1500000000000001E-4</v>
      </c>
      <c r="I6" s="10" t="s">
        <v>14</v>
      </c>
      <c r="J6" s="11">
        <v>0.23</v>
      </c>
    </row>
    <row r="7" spans="2:13" x14ac:dyDescent="0.35">
      <c r="B7" s="8">
        <v>4</v>
      </c>
      <c r="C7" s="4" t="s">
        <v>17</v>
      </c>
      <c r="D7" s="8">
        <v>18</v>
      </c>
      <c r="F7" s="8">
        <v>3</v>
      </c>
      <c r="G7" s="8">
        <v>4.6999999999999999E-4</v>
      </c>
      <c r="I7" s="10" t="s">
        <v>13</v>
      </c>
      <c r="J7" s="11">
        <v>0.18</v>
      </c>
    </row>
    <row r="8" spans="2:13" x14ac:dyDescent="0.35">
      <c r="B8" s="8">
        <v>5</v>
      </c>
      <c r="C8" s="4" t="s">
        <v>17</v>
      </c>
      <c r="D8" s="8">
        <v>18</v>
      </c>
      <c r="F8" s="8">
        <v>4</v>
      </c>
      <c r="G8" s="8">
        <v>2.7099999999999997E-4</v>
      </c>
      <c r="I8" s="10" t="s">
        <v>12</v>
      </c>
      <c r="J8" s="11">
        <v>0.13</v>
      </c>
    </row>
    <row r="9" spans="2:13" x14ac:dyDescent="0.35">
      <c r="B9" s="8">
        <v>6</v>
      </c>
      <c r="C9" s="4" t="s">
        <v>17</v>
      </c>
      <c r="D9" s="8">
        <v>18</v>
      </c>
      <c r="F9" s="8">
        <v>5</v>
      </c>
      <c r="G9" s="8">
        <v>1.85E-4</v>
      </c>
      <c r="I9" s="10" t="s">
        <v>11</v>
      </c>
      <c r="J9" s="11">
        <v>0.1</v>
      </c>
    </row>
    <row r="10" spans="2:13" x14ac:dyDescent="0.35">
      <c r="B10" s="8">
        <v>7</v>
      </c>
      <c r="C10" s="4" t="s">
        <v>17</v>
      </c>
      <c r="D10" s="8">
        <v>18</v>
      </c>
      <c r="F10" s="8">
        <v>6</v>
      </c>
      <c r="G10" s="8">
        <v>1.5200000000000001E-4</v>
      </c>
      <c r="I10" s="10" t="s">
        <v>18</v>
      </c>
      <c r="J10" s="9">
        <f>SUM(J4:J9)</f>
        <v>1</v>
      </c>
    </row>
    <row r="11" spans="2:13" x14ac:dyDescent="0.35">
      <c r="B11" s="8">
        <v>8</v>
      </c>
      <c r="C11" s="4" t="s">
        <v>17</v>
      </c>
      <c r="D11" s="8">
        <v>18</v>
      </c>
      <c r="F11" s="8">
        <v>7</v>
      </c>
      <c r="G11" s="8">
        <v>1.4899999999999999E-4</v>
      </c>
    </row>
    <row r="12" spans="2:13" x14ac:dyDescent="0.35">
      <c r="B12" s="8">
        <v>9</v>
      </c>
      <c r="C12" s="4" t="s">
        <v>17</v>
      </c>
      <c r="D12" s="8">
        <v>18</v>
      </c>
      <c r="F12" s="8">
        <v>8</v>
      </c>
      <c r="G12" s="8">
        <v>1.6699999999999999E-4</v>
      </c>
    </row>
    <row r="13" spans="2:13" x14ac:dyDescent="0.35">
      <c r="B13" s="8">
        <v>10</v>
      </c>
      <c r="C13" s="4" t="s">
        <v>17</v>
      </c>
      <c r="D13" s="8">
        <v>18</v>
      </c>
      <c r="F13" s="8">
        <v>9</v>
      </c>
      <c r="G13" s="8">
        <v>2.0599999999999999E-4</v>
      </c>
    </row>
    <row r="14" spans="2:13" x14ac:dyDescent="0.35">
      <c r="B14" s="8">
        <v>11</v>
      </c>
      <c r="C14" s="4" t="s">
        <v>17</v>
      </c>
      <c r="D14" s="8">
        <v>18</v>
      </c>
      <c r="F14" s="8">
        <v>10</v>
      </c>
      <c r="G14" s="8">
        <v>2.6499999999999999E-4</v>
      </c>
    </row>
    <row r="15" spans="2:13" x14ac:dyDescent="0.35">
      <c r="B15" s="8">
        <v>12</v>
      </c>
      <c r="C15" s="4" t="s">
        <v>17</v>
      </c>
      <c r="D15" s="8">
        <v>18</v>
      </c>
      <c r="F15" s="8">
        <v>11</v>
      </c>
      <c r="G15" s="8">
        <v>3.4099999999999999E-4</v>
      </c>
    </row>
    <row r="16" spans="2:13" x14ac:dyDescent="0.35">
      <c r="B16" s="8">
        <v>13</v>
      </c>
      <c r="C16" s="4" t="s">
        <v>17</v>
      </c>
      <c r="D16" s="8">
        <v>18</v>
      </c>
      <c r="F16" s="8">
        <v>12</v>
      </c>
      <c r="G16" s="8">
        <v>4.2900000000000002E-4</v>
      </c>
    </row>
    <row r="17" spans="2:7" x14ac:dyDescent="0.35">
      <c r="B17" s="8">
        <v>15</v>
      </c>
      <c r="C17" s="4" t="s">
        <v>17</v>
      </c>
      <c r="D17" s="8">
        <v>18</v>
      </c>
      <c r="F17" s="8">
        <v>13</v>
      </c>
      <c r="G17" s="8">
        <v>5.22E-4</v>
      </c>
    </row>
    <row r="18" spans="2:7" x14ac:dyDescent="0.35">
      <c r="B18" s="8">
        <v>16</v>
      </c>
      <c r="C18" s="4" t="s">
        <v>17</v>
      </c>
      <c r="D18" s="8">
        <v>18</v>
      </c>
      <c r="F18" s="8">
        <v>14</v>
      </c>
      <c r="G18" s="8">
        <v>6.1399999999999996E-4</v>
      </c>
    </row>
    <row r="19" spans="2:7" x14ac:dyDescent="0.35">
      <c r="B19" s="8">
        <v>17</v>
      </c>
      <c r="C19" s="4" t="s">
        <v>17</v>
      </c>
      <c r="D19" s="8">
        <v>18</v>
      </c>
      <c r="F19" s="8">
        <v>15</v>
      </c>
      <c r="G19" s="8">
        <v>6.9800000000000005E-4</v>
      </c>
    </row>
    <row r="20" spans="2:7" x14ac:dyDescent="0.35">
      <c r="B20" s="8">
        <v>18</v>
      </c>
      <c r="C20" s="4" t="s">
        <v>17</v>
      </c>
      <c r="D20" s="8">
        <v>18</v>
      </c>
      <c r="F20" s="8">
        <v>16</v>
      </c>
      <c r="G20" s="8">
        <v>7.6999999999999996E-4</v>
      </c>
    </row>
    <row r="21" spans="2:7" x14ac:dyDescent="0.35">
      <c r="B21" s="8">
        <v>19</v>
      </c>
      <c r="C21" s="4" t="s">
        <v>17</v>
      </c>
      <c r="D21" s="8">
        <v>18</v>
      </c>
      <c r="F21" s="8">
        <v>17</v>
      </c>
      <c r="G21" s="8">
        <v>8.2899999999999998E-4</v>
      </c>
    </row>
    <row r="22" spans="2:7" x14ac:dyDescent="0.35">
      <c r="B22" s="8">
        <v>20</v>
      </c>
      <c r="C22" s="4" t="s">
        <v>17</v>
      </c>
      <c r="D22" s="8">
        <v>18</v>
      </c>
      <c r="F22" s="8">
        <v>18</v>
      </c>
      <c r="G22" s="8">
        <v>8.7399999999999999E-4</v>
      </c>
    </row>
    <row r="23" spans="2:7" x14ac:dyDescent="0.35">
      <c r="B23" s="8">
        <v>21</v>
      </c>
      <c r="C23" s="4" t="s">
        <v>16</v>
      </c>
      <c r="D23" s="8">
        <v>25</v>
      </c>
      <c r="F23" s="8">
        <v>19</v>
      </c>
      <c r="G23" s="8">
        <v>9.0499999999999999E-4</v>
      </c>
    </row>
    <row r="24" spans="2:7" x14ac:dyDescent="0.35">
      <c r="B24" s="8">
        <v>22</v>
      </c>
      <c r="C24" s="4" t="s">
        <v>16</v>
      </c>
      <c r="D24" s="8">
        <v>25</v>
      </c>
      <c r="F24" s="8">
        <v>20</v>
      </c>
      <c r="G24" s="8">
        <v>9.2400000000000002E-4</v>
      </c>
    </row>
    <row r="25" spans="2:7" x14ac:dyDescent="0.35">
      <c r="B25" s="8">
        <v>23</v>
      </c>
      <c r="C25" s="4" t="s">
        <v>16</v>
      </c>
      <c r="D25" s="8">
        <v>25</v>
      </c>
      <c r="F25" s="8">
        <v>21</v>
      </c>
      <c r="G25" s="8">
        <v>9.3400000000000004E-4</v>
      </c>
    </row>
    <row r="26" spans="2:7" x14ac:dyDescent="0.35">
      <c r="B26" s="8">
        <v>24</v>
      </c>
      <c r="C26" s="4" t="s">
        <v>16</v>
      </c>
      <c r="D26" s="8">
        <v>25</v>
      </c>
      <c r="F26" s="8">
        <v>22</v>
      </c>
      <c r="G26" s="8">
        <v>9.3700000000000001E-4</v>
      </c>
    </row>
    <row r="27" spans="2:7" x14ac:dyDescent="0.35">
      <c r="B27" s="8">
        <v>25</v>
      </c>
      <c r="C27" s="4" t="s">
        <v>16</v>
      </c>
      <c r="D27" s="8">
        <v>25</v>
      </c>
      <c r="F27" s="8">
        <v>23</v>
      </c>
      <c r="G27" s="8">
        <v>9.3599999999999998E-4</v>
      </c>
    </row>
    <row r="28" spans="2:7" x14ac:dyDescent="0.35">
      <c r="B28" s="8">
        <v>26</v>
      </c>
      <c r="C28" s="4" t="s">
        <v>16</v>
      </c>
      <c r="D28" s="8">
        <v>25</v>
      </c>
      <c r="F28" s="8">
        <v>24</v>
      </c>
      <c r="G28" s="8">
        <v>9.3300000000000002E-4</v>
      </c>
    </row>
    <row r="29" spans="2:7" x14ac:dyDescent="0.35">
      <c r="B29" s="8">
        <v>27</v>
      </c>
      <c r="C29" s="4" t="s">
        <v>16</v>
      </c>
      <c r="D29" s="8">
        <v>25</v>
      </c>
      <c r="F29" s="8">
        <v>25</v>
      </c>
      <c r="G29" s="8">
        <v>9.3099999999999997E-4</v>
      </c>
    </row>
    <row r="30" spans="2:7" x14ac:dyDescent="0.35">
      <c r="B30" s="8">
        <v>28</v>
      </c>
      <c r="C30" s="4" t="s">
        <v>16</v>
      </c>
      <c r="D30" s="8">
        <v>25</v>
      </c>
      <c r="F30" s="8">
        <v>26</v>
      </c>
      <c r="G30" s="8">
        <v>9.3099999999999997E-4</v>
      </c>
    </row>
    <row r="31" spans="2:7" x14ac:dyDescent="0.35">
      <c r="B31" s="8">
        <v>29</v>
      </c>
      <c r="C31" s="4" t="s">
        <v>16</v>
      </c>
      <c r="D31" s="8">
        <v>25</v>
      </c>
      <c r="F31" s="8">
        <v>27</v>
      </c>
      <c r="G31" s="8">
        <v>9.3400000000000004E-4</v>
      </c>
    </row>
    <row r="32" spans="2:7" x14ac:dyDescent="0.35">
      <c r="B32" s="8">
        <v>30</v>
      </c>
      <c r="C32" s="4" t="s">
        <v>16</v>
      </c>
      <c r="D32" s="8">
        <v>25</v>
      </c>
      <c r="F32" s="8">
        <v>28</v>
      </c>
      <c r="G32" s="8">
        <v>9.4200000000000002E-4</v>
      </c>
    </row>
    <row r="33" spans="2:7" x14ac:dyDescent="0.35">
      <c r="B33" s="8">
        <v>31</v>
      </c>
      <c r="C33" s="4" t="s">
        <v>15</v>
      </c>
      <c r="D33" s="8">
        <v>35</v>
      </c>
      <c r="F33" s="8">
        <v>29</v>
      </c>
      <c r="G33" s="8">
        <v>9.5600000000000004E-4</v>
      </c>
    </row>
    <row r="34" spans="2:7" x14ac:dyDescent="0.35">
      <c r="B34" s="8">
        <v>32</v>
      </c>
      <c r="C34" s="4" t="s">
        <v>15</v>
      </c>
      <c r="D34" s="8">
        <v>35</v>
      </c>
      <c r="F34" s="8">
        <v>30</v>
      </c>
      <c r="G34" s="8">
        <v>9.77E-4</v>
      </c>
    </row>
    <row r="35" spans="2:7" x14ac:dyDescent="0.35">
      <c r="B35" s="8">
        <v>33</v>
      </c>
      <c r="C35" s="4" t="s">
        <v>15</v>
      </c>
      <c r="D35" s="8">
        <v>35</v>
      </c>
      <c r="F35" s="8">
        <v>31</v>
      </c>
      <c r="G35" s="8">
        <v>1.005E-3</v>
      </c>
    </row>
    <row r="36" spans="2:7" x14ac:dyDescent="0.35">
      <c r="B36" s="8">
        <v>34</v>
      </c>
      <c r="C36" s="4" t="s">
        <v>15</v>
      </c>
      <c r="D36" s="8">
        <v>35</v>
      </c>
      <c r="F36" s="8">
        <v>32</v>
      </c>
      <c r="G36" s="8">
        <v>1.042E-3</v>
      </c>
    </row>
    <row r="37" spans="2:7" x14ac:dyDescent="0.35">
      <c r="B37" s="8">
        <v>35</v>
      </c>
      <c r="C37" s="4" t="s">
        <v>15</v>
      </c>
      <c r="D37" s="8">
        <v>35</v>
      </c>
      <c r="F37" s="8">
        <v>33</v>
      </c>
      <c r="G37" s="8">
        <v>1.0859999999999999E-3</v>
      </c>
    </row>
    <row r="38" spans="2:7" x14ac:dyDescent="0.35">
      <c r="B38" s="8">
        <v>36</v>
      </c>
      <c r="C38" s="4" t="s">
        <v>15</v>
      </c>
      <c r="D38" s="8">
        <v>35</v>
      </c>
      <c r="F38" s="8">
        <v>34</v>
      </c>
      <c r="G38" s="8">
        <v>1.14E-3</v>
      </c>
    </row>
    <row r="39" spans="2:7" x14ac:dyDescent="0.35">
      <c r="B39" s="8">
        <v>37</v>
      </c>
      <c r="C39" s="4" t="s">
        <v>15</v>
      </c>
      <c r="D39" s="8">
        <v>35</v>
      </c>
      <c r="F39" s="8">
        <v>35</v>
      </c>
      <c r="G39" s="8">
        <v>1.2019999999999999E-3</v>
      </c>
    </row>
    <row r="40" spans="2:7" x14ac:dyDescent="0.35">
      <c r="B40" s="8">
        <v>38</v>
      </c>
      <c r="C40" s="4" t="s">
        <v>15</v>
      </c>
      <c r="D40" s="8">
        <v>35</v>
      </c>
      <c r="F40" s="8">
        <v>36</v>
      </c>
      <c r="G40" s="8">
        <v>1.2750000000000001E-3</v>
      </c>
    </row>
    <row r="41" spans="2:7" x14ac:dyDescent="0.35">
      <c r="B41" s="8">
        <v>39</v>
      </c>
      <c r="C41" s="4" t="s">
        <v>15</v>
      </c>
      <c r="D41" s="8">
        <v>35</v>
      </c>
      <c r="F41" s="8">
        <v>37</v>
      </c>
      <c r="G41" s="8">
        <v>1.358E-3</v>
      </c>
    </row>
    <row r="42" spans="2:7" x14ac:dyDescent="0.35">
      <c r="B42" s="8">
        <v>40</v>
      </c>
      <c r="C42" s="4" t="s">
        <v>15</v>
      </c>
      <c r="D42" s="8">
        <v>35</v>
      </c>
      <c r="F42" s="8">
        <v>38</v>
      </c>
      <c r="G42" s="8">
        <v>1.4530000000000001E-3</v>
      </c>
    </row>
    <row r="43" spans="2:7" x14ac:dyDescent="0.35">
      <c r="B43" s="8">
        <v>41</v>
      </c>
      <c r="C43" s="4" t="s">
        <v>14</v>
      </c>
      <c r="D43" s="8">
        <v>45</v>
      </c>
      <c r="F43" s="8">
        <v>39</v>
      </c>
      <c r="G43" s="8">
        <v>1.56E-3</v>
      </c>
    </row>
    <row r="44" spans="2:7" x14ac:dyDescent="0.35">
      <c r="B44" s="8">
        <v>42</v>
      </c>
      <c r="C44" s="4" t="s">
        <v>14</v>
      </c>
      <c r="D44" s="8">
        <v>45</v>
      </c>
      <c r="F44" s="8">
        <v>40</v>
      </c>
      <c r="G44" s="8">
        <v>1.6800000000000001E-3</v>
      </c>
    </row>
    <row r="45" spans="2:7" x14ac:dyDescent="0.35">
      <c r="B45" s="8">
        <v>43</v>
      </c>
      <c r="C45" s="4" t="s">
        <v>14</v>
      </c>
      <c r="D45" s="8">
        <v>45</v>
      </c>
      <c r="F45" s="8">
        <v>41</v>
      </c>
      <c r="G45" s="8">
        <v>1.815E-3</v>
      </c>
    </row>
    <row r="46" spans="2:7" x14ac:dyDescent="0.35">
      <c r="B46" s="8">
        <v>44</v>
      </c>
      <c r="C46" s="4" t="s">
        <v>14</v>
      </c>
      <c r="D46" s="8">
        <v>45</v>
      </c>
      <c r="F46" s="8">
        <v>42</v>
      </c>
      <c r="G46" s="8">
        <v>1.9689999999999998E-3</v>
      </c>
    </row>
    <row r="47" spans="2:7" x14ac:dyDescent="0.35">
      <c r="B47" s="8">
        <v>45</v>
      </c>
      <c r="C47" s="4" t="s">
        <v>14</v>
      </c>
      <c r="D47" s="8">
        <v>45</v>
      </c>
      <c r="F47" s="8">
        <v>43</v>
      </c>
      <c r="G47" s="8">
        <v>2.1440000000000001E-3</v>
      </c>
    </row>
    <row r="48" spans="2:7" x14ac:dyDescent="0.35">
      <c r="B48" s="8">
        <v>46</v>
      </c>
      <c r="C48" s="4" t="s">
        <v>14</v>
      </c>
      <c r="D48" s="8">
        <v>45</v>
      </c>
      <c r="F48" s="8">
        <v>44</v>
      </c>
      <c r="G48" s="8">
        <v>2.3449999999999999E-3</v>
      </c>
    </row>
    <row r="49" spans="2:7" x14ac:dyDescent="0.35">
      <c r="B49" s="8">
        <v>47</v>
      </c>
      <c r="C49" s="4" t="s">
        <v>14</v>
      </c>
      <c r="D49" s="8">
        <v>45</v>
      </c>
      <c r="F49" s="8">
        <v>45</v>
      </c>
      <c r="G49" s="8">
        <v>2.5790000000000001E-3</v>
      </c>
    </row>
    <row r="50" spans="2:7" x14ac:dyDescent="0.35">
      <c r="B50" s="8">
        <v>48</v>
      </c>
      <c r="C50" s="4" t="s">
        <v>14</v>
      </c>
      <c r="D50" s="8">
        <v>45</v>
      </c>
      <c r="F50" s="8">
        <v>46</v>
      </c>
      <c r="G50" s="8">
        <v>2.8509999999999998E-3</v>
      </c>
    </row>
    <row r="51" spans="2:7" x14ac:dyDescent="0.35">
      <c r="B51" s="8">
        <v>49</v>
      </c>
      <c r="C51" s="4" t="s">
        <v>14</v>
      </c>
      <c r="D51" s="8">
        <v>45</v>
      </c>
      <c r="F51" s="8">
        <v>47</v>
      </c>
      <c r="G51" s="8">
        <v>3.1679999999999998E-3</v>
      </c>
    </row>
    <row r="52" spans="2:7" x14ac:dyDescent="0.35">
      <c r="B52" s="8">
        <v>50</v>
      </c>
      <c r="C52" s="4" t="s">
        <v>14</v>
      </c>
      <c r="D52" s="8">
        <v>45</v>
      </c>
      <c r="F52" s="8">
        <v>48</v>
      </c>
      <c r="G52" s="8">
        <v>3.5360000000000001E-3</v>
      </c>
    </row>
    <row r="53" spans="2:7" x14ac:dyDescent="0.35">
      <c r="B53" s="8">
        <v>51</v>
      </c>
      <c r="C53" s="4" t="s">
        <v>13</v>
      </c>
      <c r="D53" s="8">
        <v>55</v>
      </c>
      <c r="F53" s="8">
        <v>49</v>
      </c>
      <c r="G53" s="8">
        <v>3.9579999999999997E-3</v>
      </c>
    </row>
    <row r="54" spans="2:7" x14ac:dyDescent="0.35">
      <c r="B54" s="8">
        <v>52</v>
      </c>
      <c r="C54" s="4" t="s">
        <v>13</v>
      </c>
      <c r="D54" s="8">
        <v>55</v>
      </c>
      <c r="F54" s="8">
        <v>50</v>
      </c>
      <c r="G54" s="8">
        <v>4.4359999999999998E-3</v>
      </c>
    </row>
    <row r="55" spans="2:7" x14ac:dyDescent="0.35">
      <c r="B55" s="8">
        <v>53</v>
      </c>
      <c r="C55" s="4" t="s">
        <v>13</v>
      </c>
      <c r="D55" s="8">
        <v>55</v>
      </c>
      <c r="F55" s="8">
        <v>51</v>
      </c>
      <c r="G55" s="8">
        <v>4.9690000000000003E-3</v>
      </c>
    </row>
    <row r="56" spans="2:7" x14ac:dyDescent="0.35">
      <c r="B56" s="8">
        <v>54</v>
      </c>
      <c r="C56" s="4" t="s">
        <v>13</v>
      </c>
      <c r="D56" s="8">
        <v>55</v>
      </c>
      <c r="F56" s="8">
        <v>52</v>
      </c>
      <c r="G56" s="8">
        <v>5.5500000000000002E-3</v>
      </c>
    </row>
    <row r="57" spans="2:7" x14ac:dyDescent="0.35">
      <c r="B57" s="8">
        <v>55</v>
      </c>
      <c r="C57" s="4" t="s">
        <v>13</v>
      </c>
      <c r="D57" s="8">
        <v>55</v>
      </c>
      <c r="F57" s="8">
        <v>53</v>
      </c>
      <c r="G57" s="8">
        <v>6.1739999999999998E-3</v>
      </c>
    </row>
    <row r="58" spans="2:7" x14ac:dyDescent="0.35">
      <c r="B58" s="8">
        <v>56</v>
      </c>
      <c r="C58" s="4" t="s">
        <v>13</v>
      </c>
      <c r="D58" s="8">
        <v>55</v>
      </c>
      <c r="F58" s="8">
        <v>54</v>
      </c>
      <c r="G58" s="8">
        <v>6.8310000000000003E-3</v>
      </c>
    </row>
    <row r="59" spans="2:7" x14ac:dyDescent="0.35">
      <c r="B59" s="8">
        <v>57</v>
      </c>
      <c r="C59" s="4" t="s">
        <v>13</v>
      </c>
      <c r="D59" s="8">
        <v>55</v>
      </c>
      <c r="F59" s="8">
        <v>55</v>
      </c>
      <c r="G59" s="8">
        <v>7.5129999999999997E-3</v>
      </c>
    </row>
    <row r="60" spans="2:7" x14ac:dyDescent="0.35">
      <c r="B60" s="8">
        <v>58</v>
      </c>
      <c r="C60" s="4" t="s">
        <v>13</v>
      </c>
      <c r="D60" s="8">
        <v>55</v>
      </c>
      <c r="F60" s="8">
        <v>56</v>
      </c>
      <c r="G60" s="8">
        <v>8.2120000000000005E-3</v>
      </c>
    </row>
    <row r="61" spans="2:7" x14ac:dyDescent="0.35">
      <c r="B61" s="8">
        <v>59</v>
      </c>
      <c r="C61" s="4" t="s">
        <v>13</v>
      </c>
      <c r="D61" s="8">
        <v>55</v>
      </c>
      <c r="F61" s="8">
        <v>57</v>
      </c>
      <c r="G61" s="8">
        <v>8.9250000000000006E-3</v>
      </c>
    </row>
    <row r="62" spans="2:7" x14ac:dyDescent="0.35">
      <c r="B62" s="8">
        <v>60</v>
      </c>
      <c r="C62" s="4" t="s">
        <v>13</v>
      </c>
      <c r="D62" s="8">
        <v>55</v>
      </c>
      <c r="F62" s="8">
        <v>58</v>
      </c>
      <c r="G62" s="8">
        <v>9.6509999999999999E-3</v>
      </c>
    </row>
    <row r="63" spans="2:7" x14ac:dyDescent="0.35">
      <c r="B63" s="8">
        <v>61</v>
      </c>
      <c r="C63" s="4" t="s">
        <v>12</v>
      </c>
      <c r="D63" s="8">
        <v>65</v>
      </c>
      <c r="F63" s="8">
        <v>59</v>
      </c>
      <c r="G63" s="8">
        <v>1.0392999999999999E-2</v>
      </c>
    </row>
    <row r="64" spans="2:7" x14ac:dyDescent="0.35">
      <c r="B64" s="8">
        <v>62</v>
      </c>
      <c r="C64" s="4" t="s">
        <v>12</v>
      </c>
      <c r="D64" s="8">
        <v>65</v>
      </c>
      <c r="F64" s="8">
        <v>60</v>
      </c>
      <c r="G64" s="8">
        <v>1.1152E-2</v>
      </c>
    </row>
    <row r="65" spans="2:7" x14ac:dyDescent="0.35">
      <c r="B65" s="8">
        <v>63</v>
      </c>
      <c r="C65" s="4" t="s">
        <v>12</v>
      </c>
      <c r="D65" s="8">
        <v>65</v>
      </c>
      <c r="F65" s="8">
        <v>61</v>
      </c>
      <c r="G65" s="8">
        <v>1.1969E-2</v>
      </c>
    </row>
    <row r="66" spans="2:7" x14ac:dyDescent="0.35">
      <c r="B66" s="8">
        <v>64</v>
      </c>
      <c r="C66" s="4" t="s">
        <v>12</v>
      </c>
      <c r="D66" s="8">
        <v>65</v>
      </c>
      <c r="F66" s="8">
        <v>62</v>
      </c>
      <c r="G66" s="8">
        <v>1.2331E-2</v>
      </c>
    </row>
    <row r="67" spans="2:7" x14ac:dyDescent="0.35">
      <c r="B67" s="8">
        <v>65</v>
      </c>
      <c r="C67" s="4" t="s">
        <v>12</v>
      </c>
      <c r="D67" s="8">
        <v>65</v>
      </c>
      <c r="F67" s="8">
        <v>63</v>
      </c>
      <c r="G67" s="8">
        <v>1.3764999999999999E-2</v>
      </c>
    </row>
    <row r="68" spans="2:7" x14ac:dyDescent="0.35">
      <c r="B68" s="8">
        <v>66</v>
      </c>
      <c r="C68" s="4" t="s">
        <v>12</v>
      </c>
      <c r="D68" s="8">
        <v>65</v>
      </c>
      <c r="F68" s="8">
        <v>64</v>
      </c>
      <c r="G68" s="8">
        <v>1.4792E-2</v>
      </c>
    </row>
    <row r="69" spans="2:7" x14ac:dyDescent="0.35">
      <c r="B69" s="8">
        <v>67</v>
      </c>
      <c r="C69" s="4" t="s">
        <v>12</v>
      </c>
      <c r="D69" s="8">
        <v>65</v>
      </c>
      <c r="F69" s="8">
        <v>65</v>
      </c>
      <c r="G69" s="8">
        <v>1.5932000000000002E-2</v>
      </c>
    </row>
    <row r="70" spans="2:7" x14ac:dyDescent="0.35">
      <c r="B70" s="8">
        <v>68</v>
      </c>
      <c r="C70" s="4" t="s">
        <v>12</v>
      </c>
      <c r="D70" s="8">
        <v>65</v>
      </c>
      <c r="F70" s="8">
        <v>66</v>
      </c>
      <c r="G70" s="8">
        <v>1.7205999999999999E-2</v>
      </c>
    </row>
    <row r="71" spans="2:7" x14ac:dyDescent="0.35">
      <c r="B71" s="8">
        <v>69</v>
      </c>
      <c r="C71" s="4" t="s">
        <v>12</v>
      </c>
      <c r="D71" s="8">
        <v>65</v>
      </c>
      <c r="F71" s="8">
        <v>67</v>
      </c>
      <c r="G71" s="8">
        <v>1.8634999999999999E-2</v>
      </c>
    </row>
    <row r="72" spans="2:7" x14ac:dyDescent="0.35">
      <c r="B72" s="8">
        <v>70</v>
      </c>
      <c r="C72" s="4" t="s">
        <v>12</v>
      </c>
      <c r="D72" s="8">
        <v>65</v>
      </c>
      <c r="F72" s="8">
        <v>68</v>
      </c>
      <c r="G72" s="8">
        <v>2.0240000000000001E-2</v>
      </c>
    </row>
    <row r="73" spans="2:7" x14ac:dyDescent="0.35">
      <c r="B73" s="8">
        <v>71</v>
      </c>
      <c r="C73" s="4" t="s">
        <v>11</v>
      </c>
      <c r="D73" s="8">
        <v>75</v>
      </c>
      <c r="F73" s="8">
        <v>69</v>
      </c>
      <c r="G73" s="8">
        <v>2.2040000000000001E-2</v>
      </c>
    </row>
    <row r="74" spans="2:7" x14ac:dyDescent="0.35">
      <c r="B74" s="8">
        <v>72</v>
      </c>
      <c r="C74" s="4" t="s">
        <v>11</v>
      </c>
      <c r="D74" s="8">
        <v>75</v>
      </c>
      <c r="F74" s="8">
        <v>70</v>
      </c>
      <c r="G74" s="8">
        <v>2.4058E-2</v>
      </c>
    </row>
    <row r="75" spans="2:7" x14ac:dyDescent="0.35">
      <c r="B75" s="8">
        <v>73</v>
      </c>
      <c r="C75" s="4" t="s">
        <v>11</v>
      </c>
      <c r="D75" s="8">
        <v>75</v>
      </c>
      <c r="F75" s="8">
        <v>71</v>
      </c>
      <c r="G75" s="8">
        <v>2.6314000000000001E-2</v>
      </c>
    </row>
    <row r="76" spans="2:7" x14ac:dyDescent="0.35">
      <c r="B76" s="8">
        <v>74</v>
      </c>
      <c r="C76" s="4" t="s">
        <v>11</v>
      </c>
      <c r="D76" s="8">
        <v>75</v>
      </c>
      <c r="F76" s="8">
        <v>72</v>
      </c>
      <c r="G76" s="8">
        <v>2.8832E-2</v>
      </c>
    </row>
    <row r="77" spans="2:7" x14ac:dyDescent="0.35">
      <c r="B77" s="8">
        <v>75</v>
      </c>
      <c r="C77" s="4" t="s">
        <v>11</v>
      </c>
      <c r="D77" s="8">
        <v>75</v>
      </c>
      <c r="F77" s="8">
        <v>73</v>
      </c>
      <c r="G77" s="8">
        <v>3.1637999999999999E-2</v>
      </c>
    </row>
    <row r="78" spans="2:7" x14ac:dyDescent="0.35">
      <c r="B78" s="8">
        <v>76</v>
      </c>
      <c r="C78" s="4" t="s">
        <v>11</v>
      </c>
      <c r="D78" s="8">
        <v>75</v>
      </c>
      <c r="F78" s="8">
        <v>74</v>
      </c>
      <c r="G78" s="8">
        <v>3.4757000000000003E-2</v>
      </c>
    </row>
    <row r="79" spans="2:7" x14ac:dyDescent="0.35">
      <c r="B79" s="8">
        <v>77</v>
      </c>
      <c r="C79" s="4" t="s">
        <v>11</v>
      </c>
      <c r="D79" s="8">
        <v>75</v>
      </c>
      <c r="F79" s="8">
        <v>75</v>
      </c>
      <c r="G79" s="8">
        <v>3.8220999999999998E-2</v>
      </c>
    </row>
    <row r="80" spans="2:7" x14ac:dyDescent="0.35">
      <c r="B80" s="8">
        <v>78</v>
      </c>
      <c r="C80" s="4" t="s">
        <v>11</v>
      </c>
      <c r="D80" s="8">
        <v>75</v>
      </c>
      <c r="F80" s="8">
        <v>76</v>
      </c>
      <c r="G80" s="8">
        <v>4.2061000000000001E-2</v>
      </c>
    </row>
    <row r="81" spans="2:7" x14ac:dyDescent="0.35">
      <c r="B81" s="8">
        <v>79</v>
      </c>
      <c r="C81" s="4" t="s">
        <v>11</v>
      </c>
      <c r="D81" s="8">
        <v>75</v>
      </c>
      <c r="F81" s="8">
        <v>77</v>
      </c>
      <c r="G81" s="8">
        <v>4.6316000000000003E-2</v>
      </c>
    </row>
    <row r="82" spans="2:7" x14ac:dyDescent="0.35">
      <c r="B82" s="8">
        <v>80</v>
      </c>
      <c r="C82" s="4" t="s">
        <v>11</v>
      </c>
      <c r="D82" s="8">
        <v>75</v>
      </c>
      <c r="F82" s="8">
        <v>78</v>
      </c>
      <c r="G82" s="8">
        <v>5.1024E-2</v>
      </c>
    </row>
    <row r="83" spans="2:7" x14ac:dyDescent="0.35">
      <c r="B83" s="8">
        <v>81</v>
      </c>
      <c r="C83" s="4" t="s">
        <v>10</v>
      </c>
      <c r="D83" s="8">
        <v>85</v>
      </c>
      <c r="F83" s="8">
        <v>79</v>
      </c>
      <c r="G83" s="8">
        <v>5.6231000000000003E-2</v>
      </c>
    </row>
    <row r="84" spans="2:7" x14ac:dyDescent="0.35">
      <c r="B84" s="8">
        <v>82</v>
      </c>
      <c r="C84" s="4" t="s">
        <v>10</v>
      </c>
      <c r="D84" s="8">
        <v>85</v>
      </c>
      <c r="F84" s="8">
        <v>80</v>
      </c>
      <c r="G84" s="8">
        <v>6.1984999999999998E-2</v>
      </c>
    </row>
    <row r="85" spans="2:7" x14ac:dyDescent="0.35">
      <c r="B85" s="8">
        <v>83</v>
      </c>
      <c r="C85" s="4" t="s">
        <v>10</v>
      </c>
      <c r="D85" s="8">
        <v>85</v>
      </c>
      <c r="F85" s="8">
        <v>81</v>
      </c>
      <c r="G85" s="8">
        <v>6.8337999999999996E-2</v>
      </c>
    </row>
    <row r="86" spans="2:7" x14ac:dyDescent="0.35">
      <c r="B86" s="8">
        <v>84</v>
      </c>
      <c r="C86" s="4" t="s">
        <v>10</v>
      </c>
      <c r="D86" s="8">
        <v>85</v>
      </c>
      <c r="F86" s="8">
        <v>82</v>
      </c>
      <c r="G86" s="8">
        <v>7.535E-2</v>
      </c>
    </row>
    <row r="87" spans="2:7" x14ac:dyDescent="0.35">
      <c r="B87" s="8">
        <v>85</v>
      </c>
      <c r="C87" s="4" t="s">
        <v>10</v>
      </c>
      <c r="D87" s="8">
        <v>85</v>
      </c>
      <c r="F87" s="8">
        <v>83</v>
      </c>
      <c r="G87" s="8">
        <v>8.3082000000000003E-2</v>
      </c>
    </row>
    <row r="88" spans="2:7" x14ac:dyDescent="0.35">
      <c r="B88" s="8">
        <v>86</v>
      </c>
      <c r="C88" s="4" t="s">
        <v>10</v>
      </c>
      <c r="D88" s="8">
        <v>85</v>
      </c>
      <c r="F88" s="8">
        <v>84</v>
      </c>
      <c r="G88" s="8">
        <v>9.1601000000000002E-2</v>
      </c>
    </row>
    <row r="89" spans="2:7" x14ac:dyDescent="0.35">
      <c r="B89" s="8">
        <v>87</v>
      </c>
      <c r="C89" s="4" t="s">
        <v>10</v>
      </c>
      <c r="D89" s="8">
        <v>85</v>
      </c>
      <c r="F89" s="8">
        <v>85</v>
      </c>
      <c r="G89" s="8">
        <v>0.100979</v>
      </c>
    </row>
    <row r="90" spans="2:7" x14ac:dyDescent="0.35">
      <c r="B90" s="8">
        <v>88</v>
      </c>
      <c r="C90" s="4" t="s">
        <v>10</v>
      </c>
      <c r="D90" s="8">
        <v>85</v>
      </c>
      <c r="F90" s="8">
        <v>86</v>
      </c>
      <c r="G90" s="8">
        <v>0.111291</v>
      </c>
    </row>
    <row r="91" spans="2:7" x14ac:dyDescent="0.35">
      <c r="B91" s="8">
        <v>89</v>
      </c>
      <c r="C91" s="4" t="s">
        <v>10</v>
      </c>
      <c r="D91" s="8">
        <v>85</v>
      </c>
      <c r="F91" s="8">
        <v>87</v>
      </c>
      <c r="G91" s="8">
        <v>0.122616</v>
      </c>
    </row>
    <row r="92" spans="2:7" x14ac:dyDescent="0.35">
      <c r="B92" s="8">
        <v>90</v>
      </c>
      <c r="C92" s="4" t="s">
        <v>10</v>
      </c>
      <c r="D92" s="8">
        <v>85</v>
      </c>
      <c r="F92" s="8">
        <v>88</v>
      </c>
      <c r="G92" s="8">
        <v>0.13503699999999999</v>
      </c>
    </row>
    <row r="93" spans="2:7" x14ac:dyDescent="0.35">
      <c r="B93" s="8">
        <v>91</v>
      </c>
      <c r="C93" s="4" t="s">
        <v>9</v>
      </c>
      <c r="D93" s="8">
        <v>85</v>
      </c>
      <c r="F93" s="8">
        <v>89</v>
      </c>
      <c r="G93" s="8">
        <v>0.14863899999999999</v>
      </c>
    </row>
    <row r="94" spans="2:7" x14ac:dyDescent="0.35">
      <c r="B94" s="8">
        <v>92</v>
      </c>
      <c r="C94" s="4" t="s">
        <v>9</v>
      </c>
      <c r="D94" s="8">
        <v>85</v>
      </c>
      <c r="F94" s="8">
        <v>90</v>
      </c>
      <c r="G94" s="8">
        <v>0.16350700000000001</v>
      </c>
    </row>
    <row r="95" spans="2:7" x14ac:dyDescent="0.35">
      <c r="B95" s="8">
        <v>94</v>
      </c>
      <c r="C95" s="4" t="s">
        <v>9</v>
      </c>
      <c r="D95" s="8">
        <v>85</v>
      </c>
      <c r="F95" s="8">
        <v>91</v>
      </c>
      <c r="G95" s="8">
        <v>0.179726</v>
      </c>
    </row>
    <row r="96" spans="2:7" x14ac:dyDescent="0.35">
      <c r="B96" s="8">
        <v>95</v>
      </c>
      <c r="C96" s="4" t="s">
        <v>9</v>
      </c>
      <c r="D96" s="8">
        <v>85</v>
      </c>
      <c r="F96" s="8">
        <v>92</v>
      </c>
      <c r="G96" s="8">
        <v>0.19738</v>
      </c>
    </row>
    <row r="97" spans="2:7" x14ac:dyDescent="0.35">
      <c r="B97" s="8">
        <v>96</v>
      </c>
      <c r="C97" s="4" t="s">
        <v>9</v>
      </c>
      <c r="D97" s="8">
        <v>85</v>
      </c>
      <c r="F97" s="8">
        <v>93</v>
      </c>
      <c r="G97" s="8">
        <v>0.21654699999999999</v>
      </c>
    </row>
    <row r="98" spans="2:7" x14ac:dyDescent="0.35">
      <c r="B98" s="8">
        <v>97</v>
      </c>
      <c r="C98" s="4" t="s">
        <v>9</v>
      </c>
      <c r="D98" s="8">
        <v>85</v>
      </c>
      <c r="F98" s="8">
        <v>94</v>
      </c>
      <c r="G98" s="8">
        <v>0.23730200000000001</v>
      </c>
    </row>
    <row r="99" spans="2:7" x14ac:dyDescent="0.35">
      <c r="B99" s="8">
        <v>98</v>
      </c>
      <c r="C99" s="4" t="s">
        <v>9</v>
      </c>
      <c r="D99" s="8">
        <v>85</v>
      </c>
      <c r="F99" s="8">
        <v>95</v>
      </c>
      <c r="G99" s="8">
        <v>0.25970599999999999</v>
      </c>
    </row>
    <row r="100" spans="2:7" x14ac:dyDescent="0.35">
      <c r="B100" s="8">
        <v>99</v>
      </c>
      <c r="C100" s="4" t="s">
        <v>9</v>
      </c>
      <c r="D100" s="8">
        <v>85</v>
      </c>
      <c r="F100" s="8">
        <v>96</v>
      </c>
      <c r="G100" s="8">
        <v>0.22331300000000001</v>
      </c>
    </row>
    <row r="101" spans="2:7" x14ac:dyDescent="0.35">
      <c r="B101" s="8">
        <v>100</v>
      </c>
      <c r="C101" s="4" t="s">
        <v>9</v>
      </c>
      <c r="D101" s="8">
        <v>85</v>
      </c>
      <c r="F101" s="8">
        <v>97</v>
      </c>
      <c r="G101" s="8">
        <v>0.30965900000000002</v>
      </c>
    </row>
    <row r="102" spans="2:7" x14ac:dyDescent="0.35">
      <c r="B102" s="8">
        <v>101</v>
      </c>
      <c r="C102" s="4" t="s">
        <v>9</v>
      </c>
      <c r="D102" s="8">
        <v>85</v>
      </c>
      <c r="F102" s="8">
        <v>98</v>
      </c>
      <c r="G102" s="8">
        <v>0.33726499999999998</v>
      </c>
    </row>
    <row r="103" spans="2:7" x14ac:dyDescent="0.35">
      <c r="B103" s="8">
        <v>102</v>
      </c>
      <c r="C103" s="4" t="s">
        <v>9</v>
      </c>
      <c r="D103" s="8">
        <v>85</v>
      </c>
      <c r="F103" s="8">
        <v>99</v>
      </c>
      <c r="G103" s="8">
        <v>0.36663000000000001</v>
      </c>
    </row>
    <row r="104" spans="2:7" x14ac:dyDescent="0.35">
      <c r="B104" s="8">
        <v>103</v>
      </c>
      <c r="C104" s="4" t="s">
        <v>9</v>
      </c>
      <c r="D104" s="8">
        <v>85</v>
      </c>
      <c r="F104" s="8">
        <v>100</v>
      </c>
      <c r="G104" s="8">
        <v>0.397733</v>
      </c>
    </row>
    <row r="105" spans="2:7" x14ac:dyDescent="0.35">
      <c r="B105" s="8">
        <v>104</v>
      </c>
      <c r="C105" s="4" t="s">
        <v>9</v>
      </c>
      <c r="D105" s="8">
        <v>85</v>
      </c>
      <c r="F105" s="8">
        <v>101</v>
      </c>
      <c r="G105" s="8">
        <v>0.430529</v>
      </c>
    </row>
    <row r="106" spans="2:7" x14ac:dyDescent="0.35">
      <c r="B106" s="8">
        <v>105</v>
      </c>
      <c r="C106" s="4" t="s">
        <v>9</v>
      </c>
      <c r="D106" s="8">
        <v>85</v>
      </c>
      <c r="F106" s="8">
        <v>102</v>
      </c>
      <c r="G106" s="8">
        <v>0.46494999999999997</v>
      </c>
    </row>
    <row r="107" spans="2:7" x14ac:dyDescent="0.35">
      <c r="B107" s="8">
        <v>106</v>
      </c>
      <c r="C107" s="4" t="s">
        <v>9</v>
      </c>
      <c r="D107" s="8">
        <v>85</v>
      </c>
      <c r="F107" s="8">
        <v>103</v>
      </c>
      <c r="G107" s="8">
        <v>0.50090400000000002</v>
      </c>
    </row>
    <row r="108" spans="2:7" x14ac:dyDescent="0.35">
      <c r="B108" s="8">
        <v>107</v>
      </c>
      <c r="C108" s="4" t="s">
        <v>9</v>
      </c>
      <c r="D108" s="8">
        <v>85</v>
      </c>
      <c r="F108" s="8">
        <v>104</v>
      </c>
      <c r="G108" s="8">
        <v>0.53827800000000003</v>
      </c>
    </row>
    <row r="109" spans="2:7" x14ac:dyDescent="0.35">
      <c r="B109" s="8">
        <v>108</v>
      </c>
      <c r="C109" s="4" t="s">
        <v>9</v>
      </c>
      <c r="D109" s="8">
        <v>85</v>
      </c>
      <c r="F109" s="8">
        <v>105</v>
      </c>
      <c r="G109" s="8">
        <v>0.57694199999999995</v>
      </c>
    </row>
    <row r="110" spans="2:7" x14ac:dyDescent="0.35">
      <c r="B110" s="8">
        <v>109</v>
      </c>
      <c r="C110" s="4" t="s">
        <v>9</v>
      </c>
      <c r="D110" s="8">
        <v>85</v>
      </c>
      <c r="F110" s="8">
        <v>106</v>
      </c>
      <c r="G110" s="8">
        <v>0.61675199999999997</v>
      </c>
    </row>
    <row r="111" spans="2:7" x14ac:dyDescent="0.35">
      <c r="B111" s="8">
        <v>110</v>
      </c>
      <c r="C111" s="4" t="s">
        <v>9</v>
      </c>
      <c r="D111" s="8">
        <v>85</v>
      </c>
      <c r="F111" s="8">
        <v>107</v>
      </c>
      <c r="G111" s="8">
        <v>0.65755300000000005</v>
      </c>
    </row>
    <row r="112" spans="2:7" x14ac:dyDescent="0.35">
      <c r="B112" s="8">
        <v>111</v>
      </c>
      <c r="C112" s="4" t="s">
        <v>9</v>
      </c>
      <c r="D112" s="8">
        <v>85</v>
      </c>
      <c r="F112" s="8">
        <v>108</v>
      </c>
      <c r="G112" s="8">
        <v>0.69919100000000001</v>
      </c>
    </row>
    <row r="113" spans="2:7" x14ac:dyDescent="0.35">
      <c r="B113" s="8">
        <v>112</v>
      </c>
      <c r="C113" s="4" t="s">
        <v>9</v>
      </c>
      <c r="D113" s="8">
        <v>85</v>
      </c>
      <c r="F113" s="8">
        <v>109</v>
      </c>
      <c r="G113" s="8">
        <v>0.74151500000000004</v>
      </c>
    </row>
    <row r="114" spans="2:7" x14ac:dyDescent="0.35">
      <c r="B114" s="8">
        <v>113</v>
      </c>
      <c r="C114" s="4" t="s">
        <v>9</v>
      </c>
      <c r="D114" s="8">
        <v>85</v>
      </c>
      <c r="F114" s="8">
        <v>110</v>
      </c>
      <c r="G114" s="8">
        <v>0.78433299999999995</v>
      </c>
    </row>
    <row r="115" spans="2:7" x14ac:dyDescent="0.35">
      <c r="B115" s="8">
        <v>114</v>
      </c>
      <c r="C115" s="4" t="s">
        <v>9</v>
      </c>
      <c r="D115" s="8">
        <v>85</v>
      </c>
      <c r="F115" s="8"/>
      <c r="G115" s="8"/>
    </row>
    <row r="116" spans="2:7" x14ac:dyDescent="0.35">
      <c r="B116" s="8">
        <v>115</v>
      </c>
      <c r="C116" s="4" t="s">
        <v>9</v>
      </c>
      <c r="D116" s="8">
        <v>85</v>
      </c>
      <c r="F116" s="8"/>
      <c r="G116" s="8"/>
    </row>
    <row r="117" spans="2:7" x14ac:dyDescent="0.35">
      <c r="B117" s="8">
        <v>116</v>
      </c>
      <c r="C117" s="4" t="s">
        <v>9</v>
      </c>
      <c r="D117" s="8">
        <v>85</v>
      </c>
      <c r="F117" s="8"/>
      <c r="G117" s="8"/>
    </row>
    <row r="118" spans="2:7" x14ac:dyDescent="0.35">
      <c r="B118" s="8">
        <v>117</v>
      </c>
      <c r="C118" s="4" t="s">
        <v>9</v>
      </c>
      <c r="D118" s="8">
        <v>85</v>
      </c>
      <c r="F118" s="8"/>
      <c r="G118" s="8"/>
    </row>
    <row r="119" spans="2:7" x14ac:dyDescent="0.35">
      <c r="B119" s="8">
        <v>118</v>
      </c>
      <c r="C119" s="4" t="s">
        <v>9</v>
      </c>
      <c r="D119" s="8">
        <v>85</v>
      </c>
      <c r="F119" s="8"/>
      <c r="G119" s="8"/>
    </row>
    <row r="120" spans="2:7" x14ac:dyDescent="0.35">
      <c r="B120" s="8">
        <v>119</v>
      </c>
      <c r="C120" s="4" t="s">
        <v>9</v>
      </c>
      <c r="D120" s="8">
        <v>85</v>
      </c>
      <c r="F120" s="8"/>
      <c r="G120" s="8"/>
    </row>
    <row r="121" spans="2:7" x14ac:dyDescent="0.35">
      <c r="B121" s="8">
        <v>120</v>
      </c>
      <c r="C121" s="4" t="s">
        <v>9</v>
      </c>
      <c r="D121" s="8">
        <v>85</v>
      </c>
      <c r="F121" s="8"/>
      <c r="G121" s="8"/>
    </row>
  </sheetData>
  <pageMargins left="0.7" right="0.7" top="0.75" bottom="0.75" header="0.3" footer="0.3"/>
  <pageSetup paperSize="9" orientation="portrait" horizontalDpi="30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E2A6D-A291-4676-B2E6-B74EEA73E57F}">
  <dimension ref="B2:R20"/>
  <sheetViews>
    <sheetView topLeftCell="D1" zoomScale="80" zoomScaleNormal="80" workbookViewId="0">
      <selection activeCell="D16" sqref="D16"/>
    </sheetView>
  </sheetViews>
  <sheetFormatPr defaultRowHeight="14.5" x14ac:dyDescent="0.35"/>
  <cols>
    <col min="2" max="2" width="26.1796875" customWidth="1"/>
    <col min="3" max="9" width="10.54296875" bestFit="1" customWidth="1"/>
    <col min="11" max="11" width="26" bestFit="1" customWidth="1"/>
    <col min="12" max="18" width="16.1796875" bestFit="1" customWidth="1"/>
  </cols>
  <sheetData>
    <row r="2" spans="2:18" ht="14.5" customHeight="1" x14ac:dyDescent="0.35">
      <c r="B2" s="44" t="s">
        <v>31</v>
      </c>
      <c r="C2" s="44"/>
      <c r="D2" s="44"/>
      <c r="E2" s="44"/>
      <c r="F2" s="44"/>
      <c r="G2" s="44"/>
      <c r="H2" s="44"/>
      <c r="I2" s="44"/>
      <c r="K2" s="44" t="s">
        <v>30</v>
      </c>
      <c r="L2" s="44"/>
      <c r="M2" s="44"/>
      <c r="N2" s="44"/>
      <c r="O2" s="44"/>
      <c r="P2" s="44"/>
      <c r="Q2" s="44"/>
      <c r="R2" s="44"/>
    </row>
    <row r="3" spans="2:18" x14ac:dyDescent="0.35">
      <c r="B3" s="7" t="s">
        <v>28</v>
      </c>
      <c r="C3" s="10">
        <v>2016</v>
      </c>
      <c r="D3" s="10">
        <f t="shared" ref="D3:I3" si="0">C3+1</f>
        <v>2017</v>
      </c>
      <c r="E3" s="10">
        <f t="shared" si="0"/>
        <v>2018</v>
      </c>
      <c r="F3" s="10">
        <f t="shared" si="0"/>
        <v>2019</v>
      </c>
      <c r="G3" s="10">
        <f t="shared" si="0"/>
        <v>2020</v>
      </c>
      <c r="H3" s="10">
        <f t="shared" si="0"/>
        <v>2021</v>
      </c>
      <c r="I3" s="10">
        <f t="shared" si="0"/>
        <v>2022</v>
      </c>
      <c r="K3" s="7" t="s">
        <v>28</v>
      </c>
      <c r="L3" s="10">
        <v>2016</v>
      </c>
      <c r="M3" s="10">
        <f t="shared" ref="M3:R3" si="1">L3+1</f>
        <v>2017</v>
      </c>
      <c r="N3" s="10">
        <f t="shared" si="1"/>
        <v>2018</v>
      </c>
      <c r="O3" s="10">
        <f t="shared" si="1"/>
        <v>2019</v>
      </c>
      <c r="P3" s="10">
        <f t="shared" si="1"/>
        <v>2020</v>
      </c>
      <c r="Q3" s="10">
        <f t="shared" si="1"/>
        <v>2021</v>
      </c>
      <c r="R3" s="10">
        <f t="shared" si="1"/>
        <v>2022</v>
      </c>
    </row>
    <row r="4" spans="2:18" x14ac:dyDescent="0.35">
      <c r="B4" s="10" t="s">
        <v>16</v>
      </c>
      <c r="C4" s="3">
        <f>SUMIFS(Data!$D:$D,Data!$H:$H,'Summary data'!$B4,Data!$C:$C,'Summary data'!C$3)</f>
        <v>73960</v>
      </c>
      <c r="D4" s="3">
        <f>SUMIFS(Data!$D:$D,Data!$H:$H,'Summary data'!$B4,Data!$C:$C,'Summary data'!D$3)</f>
        <v>69340</v>
      </c>
      <c r="E4" s="3">
        <f>SUMIFS(Data!$D:$D,Data!$H:$H,'Summary data'!$B4,Data!$C:$C,'Summary data'!E$3)</f>
        <v>65730</v>
      </c>
      <c r="F4" s="3">
        <f>SUMIFS(Data!$D:$D,Data!$H:$H,'Summary data'!$B4,Data!$C:$C,'Summary data'!F$3)</f>
        <v>60510</v>
      </c>
      <c r="G4" s="3">
        <f>SUMIFS(Data!$D:$D,Data!$H:$H,'Summary data'!$B4,Data!$C:$C,'Summary data'!G$3)</f>
        <v>68654</v>
      </c>
      <c r="H4" s="3">
        <f>SUMIFS(Data!$D:$D,Data!$H:$H,'Summary data'!$B4,Data!$C:$C,'Summary data'!H$3)</f>
        <v>62307</v>
      </c>
      <c r="I4" s="3">
        <f>SUMIFS(Data!$D:$D,Data!$H:$H,'Summary data'!$B4,Data!$C:$C,'Summary data'!I$3)</f>
        <v>79080</v>
      </c>
      <c r="K4" s="10" t="s">
        <v>16</v>
      </c>
      <c r="L4" s="17">
        <f>SUMIFS(Data!$F:$F,Data!$H:$H,'Summary data'!$B4,Data!$C:$C,'Summary data'!L$3)</f>
        <v>5460800</v>
      </c>
      <c r="M4" s="17">
        <f>SUMIFS(Data!$F:$F,Data!$H:$H,'Summary data'!$B4,Data!$C:$C,'Summary data'!M$3)</f>
        <v>5167200</v>
      </c>
      <c r="N4" s="17">
        <f>SUMIFS(Data!$F:$F,Data!$H:$H,'Summary data'!$B4,Data!$C:$C,'Summary data'!N$3)</f>
        <v>4802600</v>
      </c>
      <c r="O4" s="17">
        <f>SUMIFS(Data!$F:$F,Data!$H:$H,'Summary data'!$B4,Data!$C:$C,'Summary data'!O$3)</f>
        <v>4732600</v>
      </c>
      <c r="P4" s="17">
        <f>SUMIFS(Data!$F:$F,Data!$H:$H,'Summary data'!$B4,Data!$C:$C,'Summary data'!P$3)</f>
        <v>5705250</v>
      </c>
      <c r="Q4" s="17">
        <f>SUMIFS(Data!$F:$F,Data!$H:$H,'Summary data'!$B4,Data!$C:$C,'Summary data'!Q$3)</f>
        <v>5385690</v>
      </c>
      <c r="R4" s="17">
        <f>SUMIFS(Data!$F:$F,Data!$H:$H,'Summary data'!$B4,Data!$C:$C,'Summary data'!R$3)</f>
        <v>5559700</v>
      </c>
    </row>
    <row r="5" spans="2:18" x14ac:dyDescent="0.35">
      <c r="B5" s="10" t="s">
        <v>15</v>
      </c>
      <c r="C5" s="3">
        <f>SUMIFS(Data!$D:$D,Data!$H:$H,'Summary data'!$B5,Data!$C:$C,'Summary data'!C$3)</f>
        <v>537660</v>
      </c>
      <c r="D5" s="3">
        <f>SUMIFS(Data!$D:$D,Data!$H:$H,'Summary data'!$B5,Data!$C:$C,'Summary data'!D$3)</f>
        <v>589920</v>
      </c>
      <c r="E5" s="3">
        <f>SUMIFS(Data!$D:$D,Data!$H:$H,'Summary data'!$B5,Data!$C:$C,'Summary data'!E$3)</f>
        <v>613900</v>
      </c>
      <c r="F5" s="3">
        <f>SUMIFS(Data!$D:$D,Data!$H:$H,'Summary data'!$B5,Data!$C:$C,'Summary data'!F$3)</f>
        <v>628160</v>
      </c>
      <c r="G5" s="3">
        <f>SUMIFS(Data!$D:$D,Data!$H:$H,'Summary data'!$B5,Data!$C:$C,'Summary data'!G$3)</f>
        <v>656482.32000000007</v>
      </c>
      <c r="H5" s="3">
        <f>SUMIFS(Data!$D:$D,Data!$H:$H,'Summary data'!$B5,Data!$C:$C,'Summary data'!H$3)</f>
        <v>637875.81000000006</v>
      </c>
      <c r="I5" s="3">
        <f>SUMIFS(Data!$D:$D,Data!$H:$H,'Summary data'!$B5,Data!$C:$C,'Summary data'!I$3)</f>
        <v>568120</v>
      </c>
      <c r="K5" s="10" t="s">
        <v>15</v>
      </c>
      <c r="L5" s="17">
        <f>SUMIFS(Data!$F:$F,Data!$H:$H,'Summary data'!$B5,Data!$C:$C,'Summary data'!L$3)</f>
        <v>143573700</v>
      </c>
      <c r="M5" s="17">
        <f>SUMIFS(Data!$F:$F,Data!$H:$H,'Summary data'!$B5,Data!$C:$C,'Summary data'!M$3)</f>
        <v>152111000</v>
      </c>
      <c r="N5" s="17">
        <f>SUMIFS(Data!$F:$F,Data!$H:$H,'Summary data'!$B5,Data!$C:$C,'Summary data'!N$3)</f>
        <v>160061600</v>
      </c>
      <c r="O5" s="17">
        <f>SUMIFS(Data!$F:$F,Data!$H:$H,'Summary data'!$B5,Data!$C:$C,'Summary data'!O$3)</f>
        <v>169270500</v>
      </c>
      <c r="P5" s="17">
        <f>SUMIFS(Data!$F:$F,Data!$H:$H,'Summary data'!$B5,Data!$C:$C,'Summary data'!P$3)</f>
        <v>182668859.10000002</v>
      </c>
      <c r="Q5" s="17">
        <f>SUMIFS(Data!$F:$F,Data!$H:$H,'Summary data'!$B5,Data!$C:$C,'Summary data'!Q$3)</f>
        <v>180485042.40000001</v>
      </c>
      <c r="R5" s="17">
        <f>SUMIFS(Data!$F:$F,Data!$H:$H,'Summary data'!$B5,Data!$C:$C,'Summary data'!R$3)</f>
        <v>136016100</v>
      </c>
    </row>
    <row r="6" spans="2:18" x14ac:dyDescent="0.35">
      <c r="B6" s="10" t="s">
        <v>14</v>
      </c>
      <c r="C6" s="3">
        <f>SUMIFS(Data!$D:$D,Data!$H:$H,'Summary data'!$B6,Data!$C:$C,'Summary data'!C$3)</f>
        <v>789460</v>
      </c>
      <c r="D6" s="3">
        <f>SUMIFS(Data!$D:$D,Data!$H:$H,'Summary data'!$B6,Data!$C:$C,'Summary data'!D$3)</f>
        <v>732660</v>
      </c>
      <c r="E6" s="3">
        <f>SUMIFS(Data!$D:$D,Data!$H:$H,'Summary data'!$B6,Data!$C:$C,'Summary data'!E$3)</f>
        <v>777230</v>
      </c>
      <c r="F6" s="3">
        <f>SUMIFS(Data!$D:$D,Data!$H:$H,'Summary data'!$B6,Data!$C:$C,'Summary data'!F$3)</f>
        <v>790230</v>
      </c>
      <c r="G6" s="3">
        <f>SUMIFS(Data!$D:$D,Data!$H:$H,'Summary data'!$B6,Data!$C:$C,'Summary data'!G$3)</f>
        <v>861406.65000000014</v>
      </c>
      <c r="H6" s="3">
        <f>SUMIFS(Data!$D:$D,Data!$H:$H,'Summary data'!$B6,Data!$C:$C,'Summary data'!H$3)</f>
        <v>869978.06999999972</v>
      </c>
      <c r="I6" s="3">
        <f>SUMIFS(Data!$D:$D,Data!$H:$H,'Summary data'!$B6,Data!$C:$C,'Summary data'!I$3)</f>
        <v>792380</v>
      </c>
      <c r="K6" s="10" t="s">
        <v>14</v>
      </c>
      <c r="L6" s="17">
        <f>SUMIFS(Data!$F:$F,Data!$H:$H,'Summary data'!$B6,Data!$C:$C,'Summary data'!L$3)</f>
        <v>297449200</v>
      </c>
      <c r="M6" s="17">
        <f>SUMIFS(Data!$F:$F,Data!$H:$H,'Summary data'!$B6,Data!$C:$C,'Summary data'!M$3)</f>
        <v>310769000</v>
      </c>
      <c r="N6" s="17">
        <f>SUMIFS(Data!$F:$F,Data!$H:$H,'Summary data'!$B6,Data!$C:$C,'Summary data'!N$3)</f>
        <v>331410700</v>
      </c>
      <c r="O6" s="17">
        <f>SUMIFS(Data!$F:$F,Data!$H:$H,'Summary data'!$B6,Data!$C:$C,'Summary data'!O$3)</f>
        <v>353826700</v>
      </c>
      <c r="P6" s="17">
        <f>SUMIFS(Data!$F:$F,Data!$H:$H,'Summary data'!$B6,Data!$C:$C,'Summary data'!P$3)</f>
        <v>399775030.20000005</v>
      </c>
      <c r="Q6" s="17">
        <f>SUMIFS(Data!$F:$F,Data!$H:$H,'Summary data'!$B6,Data!$C:$C,'Summary data'!Q$3)</f>
        <v>422448858</v>
      </c>
      <c r="R6" s="17">
        <f>SUMIFS(Data!$F:$F,Data!$H:$H,'Summary data'!$B6,Data!$C:$C,'Summary data'!R$3)</f>
        <v>292344100</v>
      </c>
    </row>
    <row r="7" spans="2:18" x14ac:dyDescent="0.35">
      <c r="B7" s="10" t="s">
        <v>13</v>
      </c>
      <c r="C7" s="3">
        <f>SUMIFS(Data!$D:$D,Data!$H:$H,'Summary data'!$B7,Data!$C:$C,'Summary data'!C$3)</f>
        <v>792590</v>
      </c>
      <c r="D7" s="3">
        <f>SUMIFS(Data!$D:$D,Data!$H:$H,'Summary data'!$B7,Data!$C:$C,'Summary data'!D$3)</f>
        <v>779210</v>
      </c>
      <c r="E7" s="3">
        <f>SUMIFS(Data!$D:$D,Data!$H:$H,'Summary data'!$B7,Data!$C:$C,'Summary data'!E$3)</f>
        <v>724690</v>
      </c>
      <c r="F7" s="3">
        <f>SUMIFS(Data!$D:$D,Data!$H:$H,'Summary data'!$B7,Data!$C:$C,'Summary data'!F$3)</f>
        <v>710830</v>
      </c>
      <c r="G7" s="3">
        <f>SUMIFS(Data!$D:$D,Data!$H:$H,'Summary data'!$B7,Data!$C:$C,'Summary data'!G$3)</f>
        <v>765752.12999999989</v>
      </c>
      <c r="H7" s="3">
        <f>SUMIFS(Data!$D:$D,Data!$H:$H,'Summary data'!$B7,Data!$C:$C,'Summary data'!H$3)</f>
        <v>743965.56000000029</v>
      </c>
      <c r="I7" s="3">
        <f>SUMIFS(Data!$D:$D,Data!$H:$H,'Summary data'!$B7,Data!$C:$C,'Summary data'!I$3)</f>
        <v>807020</v>
      </c>
      <c r="K7" s="10" t="s">
        <v>13</v>
      </c>
      <c r="L7" s="17">
        <f>SUMIFS(Data!$F:$F,Data!$H:$H,'Summary data'!$B7,Data!$C:$C,'Summary data'!L$3)</f>
        <v>338283800</v>
      </c>
      <c r="M7" s="17">
        <f>SUMIFS(Data!$F:$F,Data!$H:$H,'Summary data'!$B7,Data!$C:$C,'Summary data'!M$3)</f>
        <v>339149700</v>
      </c>
      <c r="N7" s="17">
        <f>SUMIFS(Data!$F:$F,Data!$H:$H,'Summary data'!$B7,Data!$C:$C,'Summary data'!N$3)</f>
        <v>341284600</v>
      </c>
      <c r="O7" s="17">
        <f>SUMIFS(Data!$F:$F,Data!$H:$H,'Summary data'!$B7,Data!$C:$C,'Summary data'!O$3)</f>
        <v>343599400</v>
      </c>
      <c r="P7" s="17">
        <f>SUMIFS(Data!$F:$F,Data!$H:$H,'Summary data'!$B7,Data!$C:$C,'Summary data'!P$3)</f>
        <v>364044634.20000005</v>
      </c>
      <c r="Q7" s="17">
        <f>SUMIFS(Data!$F:$F,Data!$H:$H,'Summary data'!$B7,Data!$C:$C,'Summary data'!Q$3)</f>
        <v>364623047.10000002</v>
      </c>
      <c r="R7" s="17">
        <f>SUMIFS(Data!$F:$F,Data!$H:$H,'Summary data'!$B7,Data!$C:$C,'Summary data'!R$3)</f>
        <v>337382600</v>
      </c>
    </row>
    <row r="8" spans="2:18" x14ac:dyDescent="0.35">
      <c r="B8" s="10" t="s">
        <v>12</v>
      </c>
      <c r="C8" s="3">
        <f>SUMIFS(Data!$D:$D,Data!$H:$H,'Summary data'!$B8,Data!$C:$C,'Summary data'!C$3)</f>
        <v>172620</v>
      </c>
      <c r="D8" s="3">
        <f>SUMIFS(Data!$D:$D,Data!$H:$H,'Summary data'!$B8,Data!$C:$C,'Summary data'!D$3)</f>
        <v>183960</v>
      </c>
      <c r="E8" s="3">
        <f>SUMIFS(Data!$D:$D,Data!$H:$H,'Summary data'!$B8,Data!$C:$C,'Summary data'!E$3)</f>
        <v>193570</v>
      </c>
      <c r="F8" s="3">
        <f>SUMIFS(Data!$D:$D,Data!$H:$H,'Summary data'!$B8,Data!$C:$C,'Summary data'!F$3)</f>
        <v>199660</v>
      </c>
      <c r="G8" s="3">
        <f>SUMIFS(Data!$D:$D,Data!$H:$H,'Summary data'!$B8,Data!$C:$C,'Summary data'!G$3)</f>
        <v>215580.69</v>
      </c>
      <c r="H8" s="3">
        <f>SUMIFS(Data!$D:$D,Data!$H:$H,'Summary data'!$B8,Data!$C:$C,'Summary data'!H$3)</f>
        <v>214632.98999999996</v>
      </c>
      <c r="I8" s="3">
        <f>SUMIFS(Data!$D:$D,Data!$H:$H,'Summary data'!$B8,Data!$C:$C,'Summary data'!I$3)</f>
        <v>162340</v>
      </c>
      <c r="K8" s="10" t="s">
        <v>12</v>
      </c>
      <c r="L8" s="17">
        <f>SUMIFS(Data!$F:$F,Data!$H:$H,'Summary data'!$B8,Data!$C:$C,'Summary data'!L$3)</f>
        <v>94087000</v>
      </c>
      <c r="M8" s="17">
        <f>SUMIFS(Data!$F:$F,Data!$H:$H,'Summary data'!$B8,Data!$C:$C,'Summary data'!M$3)</f>
        <v>103642000</v>
      </c>
      <c r="N8" s="17">
        <f>SUMIFS(Data!$F:$F,Data!$H:$H,'Summary data'!$B8,Data!$C:$C,'Summary data'!N$3)</f>
        <v>112449100</v>
      </c>
      <c r="O8" s="17">
        <f>SUMIFS(Data!$F:$F,Data!$H:$H,'Summary data'!$B8,Data!$C:$C,'Summary data'!O$3)</f>
        <v>120208500</v>
      </c>
      <c r="P8" s="17">
        <f>SUMIFS(Data!$F:$F,Data!$H:$H,'Summary data'!$B8,Data!$C:$C,'Summary data'!P$3)</f>
        <v>135102427.20000002</v>
      </c>
      <c r="Q8" s="17">
        <f>SUMIFS(Data!$F:$F,Data!$H:$H,'Summary data'!$B8,Data!$C:$C,'Summary data'!Q$3)</f>
        <v>140992487.99999997</v>
      </c>
      <c r="R8" s="17">
        <f>SUMIFS(Data!$F:$F,Data!$H:$H,'Summary data'!$B8,Data!$C:$C,'Summary data'!R$3)</f>
        <v>84525700</v>
      </c>
    </row>
    <row r="9" spans="2:18" x14ac:dyDescent="0.35">
      <c r="B9" s="10" t="s">
        <v>11</v>
      </c>
      <c r="C9" s="3">
        <f>SUMIFS(Data!$D:$D,Data!$H:$H,'Summary data'!$B9,Data!$C:$C,'Summary data'!C$3)</f>
        <v>2080</v>
      </c>
      <c r="D9" s="3">
        <f>SUMIFS(Data!$D:$D,Data!$H:$H,'Summary data'!$B9,Data!$C:$C,'Summary data'!D$3)</f>
        <v>2410</v>
      </c>
      <c r="E9" s="3">
        <f>SUMIFS(Data!$D:$D,Data!$H:$H,'Summary data'!$B9,Data!$C:$C,'Summary data'!E$3)</f>
        <v>2380</v>
      </c>
      <c r="F9" s="3">
        <f>SUMIFS(Data!$D:$D,Data!$H:$H,'Summary data'!$B9,Data!$C:$C,'Summary data'!F$3)</f>
        <v>2670</v>
      </c>
      <c r="G9" s="3">
        <f>SUMIFS(Data!$D:$D,Data!$H:$H,'Summary data'!$B9,Data!$C:$C,'Summary data'!G$3)</f>
        <v>3611.7899999999991</v>
      </c>
      <c r="H9" s="3">
        <f>SUMIFS(Data!$D:$D,Data!$H:$H,'Summary data'!$B9,Data!$C:$C,'Summary data'!H$3)</f>
        <v>4007.0699999999997</v>
      </c>
      <c r="I9" s="3">
        <f>SUMIFS(Data!$D:$D,Data!$H:$H,'Summary data'!$B9,Data!$C:$C,'Summary data'!I$3)</f>
        <v>1820</v>
      </c>
      <c r="K9" s="10" t="s">
        <v>11</v>
      </c>
      <c r="L9" s="17">
        <f>SUMIFS(Data!$F:$F,Data!$H:$H,'Summary data'!$B9,Data!$C:$C,'Summary data'!L$3)</f>
        <v>905500</v>
      </c>
      <c r="M9" s="17">
        <f>SUMIFS(Data!$F:$F,Data!$H:$H,'Summary data'!$B9,Data!$C:$C,'Summary data'!M$3)</f>
        <v>1427500</v>
      </c>
      <c r="N9" s="17">
        <f>SUMIFS(Data!$F:$F,Data!$H:$H,'Summary data'!$B9,Data!$C:$C,'Summary data'!N$3)</f>
        <v>1810000</v>
      </c>
      <c r="O9" s="17">
        <f>SUMIFS(Data!$F:$F,Data!$H:$H,'Summary data'!$B9,Data!$C:$C,'Summary data'!O$3)</f>
        <v>2249100</v>
      </c>
      <c r="P9" s="17">
        <f>SUMIFS(Data!$F:$F,Data!$H:$H,'Summary data'!$B9,Data!$C:$C,'Summary data'!P$3)</f>
        <v>2526568.1999999997</v>
      </c>
      <c r="Q9" s="17">
        <f>SUMIFS(Data!$F:$F,Data!$H:$H,'Summary data'!$B9,Data!$C:$C,'Summary data'!Q$3)</f>
        <v>3276451.4000000004</v>
      </c>
      <c r="R9" s="17">
        <f>SUMIFS(Data!$F:$F,Data!$H:$H,'Summary data'!$B9,Data!$C:$C,'Summary data'!R$3)</f>
        <v>832300</v>
      </c>
    </row>
    <row r="10" spans="2:18" x14ac:dyDescent="0.35">
      <c r="B10" s="16" t="s">
        <v>27</v>
      </c>
      <c r="C10" t="b">
        <f>SUM(C4:I9)=SUM(Data!D:D)</f>
        <v>1</v>
      </c>
      <c r="K10" s="16" t="s">
        <v>27</v>
      </c>
      <c r="L10" t="b">
        <f>SUM(L4:R9)=SUM(Data!F:F)</f>
        <v>1</v>
      </c>
    </row>
    <row r="12" spans="2:18" ht="14.5" customHeight="1" x14ac:dyDescent="0.35">
      <c r="B12" s="44" t="s">
        <v>4</v>
      </c>
      <c r="C12" s="44"/>
      <c r="D12" s="44"/>
      <c r="E12" s="44"/>
      <c r="F12" s="44"/>
      <c r="G12" s="44"/>
      <c r="H12" s="44"/>
      <c r="I12" s="44"/>
      <c r="K12" s="44" t="s">
        <v>29</v>
      </c>
      <c r="L12" s="44"/>
      <c r="M12" s="44"/>
      <c r="N12" s="44"/>
      <c r="O12" s="44"/>
      <c r="P12" s="44"/>
      <c r="Q12" s="44"/>
      <c r="R12" s="44"/>
    </row>
    <row r="13" spans="2:18" x14ac:dyDescent="0.35">
      <c r="B13" s="7" t="s">
        <v>28</v>
      </c>
      <c r="C13" s="10">
        <v>2016</v>
      </c>
      <c r="D13" s="10">
        <f t="shared" ref="D13:I13" si="2">C13+1</f>
        <v>2017</v>
      </c>
      <c r="E13" s="10">
        <f t="shared" si="2"/>
        <v>2018</v>
      </c>
      <c r="F13" s="10">
        <f t="shared" si="2"/>
        <v>2019</v>
      </c>
      <c r="G13" s="10">
        <f t="shared" si="2"/>
        <v>2020</v>
      </c>
      <c r="H13" s="10">
        <f t="shared" si="2"/>
        <v>2021</v>
      </c>
      <c r="I13" s="10">
        <f t="shared" si="2"/>
        <v>2022</v>
      </c>
      <c r="K13" s="7" t="s">
        <v>28</v>
      </c>
      <c r="L13" s="10">
        <v>2016</v>
      </c>
      <c r="M13" s="10">
        <f t="shared" ref="M13:R13" si="3">L13+1</f>
        <v>2017</v>
      </c>
      <c r="N13" s="10">
        <f t="shared" si="3"/>
        <v>2018</v>
      </c>
      <c r="O13" s="10">
        <f t="shared" si="3"/>
        <v>2019</v>
      </c>
      <c r="P13" s="10">
        <f t="shared" si="3"/>
        <v>2020</v>
      </c>
      <c r="Q13" s="10">
        <f t="shared" si="3"/>
        <v>2021</v>
      </c>
      <c r="R13" s="10">
        <f t="shared" si="3"/>
        <v>2022</v>
      </c>
    </row>
    <row r="14" spans="2:18" x14ac:dyDescent="0.35">
      <c r="B14" s="10" t="s">
        <v>16</v>
      </c>
      <c r="C14" s="17">
        <f>SUMIFS(Data!$E:$E,Data!$H:$H,'Summary data'!$B14,Data!$C:$C,'Summary data'!C$3)</f>
        <v>51</v>
      </c>
      <c r="D14" s="17">
        <f>SUMIFS(Data!$E:$E,Data!$H:$H,'Summary data'!$B14,Data!$C:$C,'Summary data'!D$3)</f>
        <v>54</v>
      </c>
      <c r="E14" s="17">
        <f>SUMIFS(Data!$E:$E,Data!$H:$H,'Summary data'!$B14,Data!$C:$C,'Summary data'!E$3)</f>
        <v>41</v>
      </c>
      <c r="F14" s="17">
        <f>SUMIFS(Data!$E:$E,Data!$H:$H,'Summary data'!$B14,Data!$C:$C,'Summary data'!F$3)</f>
        <v>25</v>
      </c>
      <c r="G14" s="17">
        <f>SUMIFS(Data!$E:$E,Data!$H:$H,'Summary data'!$B14,Data!$C:$C,'Summary data'!G$3)</f>
        <v>54.6</v>
      </c>
      <c r="H14" s="17">
        <f>SUMIFS(Data!$E:$E,Data!$H:$H,'Summary data'!$B14,Data!$C:$C,'Summary data'!H$3)</f>
        <v>62.399999999999991</v>
      </c>
      <c r="I14" s="17">
        <f>SUMIFS(Data!$E:$E,Data!$H:$H,'Summary data'!$B14,Data!$C:$C,'Summary data'!I$3)</f>
        <v>50</v>
      </c>
      <c r="K14" s="10" t="s">
        <v>16</v>
      </c>
      <c r="L14" s="17">
        <f>SUMIFS(Data!$G:$G,Data!$H:$H,'Summary data'!$B14,Data!$C:$C,'Summary data'!L$3)</f>
        <v>6760</v>
      </c>
      <c r="M14" s="17">
        <f>SUMIFS(Data!$G:$G,Data!$H:$H,'Summary data'!$B14,Data!$C:$C,'Summary data'!M$3)</f>
        <v>3890</v>
      </c>
      <c r="N14" s="17">
        <f>SUMIFS(Data!$G:$G,Data!$H:$H,'Summary data'!$B14,Data!$C:$C,'Summary data'!N$3)</f>
        <v>2240</v>
      </c>
      <c r="O14" s="17">
        <f>SUMIFS(Data!$G:$G,Data!$H:$H,'Summary data'!$B14,Data!$C:$C,'Summary data'!O$3)</f>
        <v>1380</v>
      </c>
      <c r="P14" s="17">
        <f>SUMIFS(Data!$G:$G,Data!$H:$H,'Summary data'!$B14,Data!$C:$C,'Summary data'!P$3)</f>
        <v>4986</v>
      </c>
      <c r="Q14" s="17">
        <f>SUMIFS(Data!$G:$G,Data!$H:$H,'Summary data'!$B14,Data!$C:$C,'Summary data'!Q$3)</f>
        <v>5990</v>
      </c>
      <c r="R14" s="17">
        <f>SUMIFS(Data!$G:$G,Data!$H:$H,'Summary data'!$B14,Data!$C:$C,'Summary data'!R$3)</f>
        <v>2030</v>
      </c>
    </row>
    <row r="15" spans="2:18" x14ac:dyDescent="0.35">
      <c r="B15" s="10" t="s">
        <v>15</v>
      </c>
      <c r="C15" s="17">
        <f>SUMIFS(Data!$E:$E,Data!$H:$H,'Summary data'!$B15,Data!$C:$C,'Summary data'!C$3)</f>
        <v>589</v>
      </c>
      <c r="D15" s="17">
        <f>SUMIFS(Data!$E:$E,Data!$H:$H,'Summary data'!$B15,Data!$C:$C,'Summary data'!D$3)</f>
        <v>610</v>
      </c>
      <c r="E15" s="17">
        <f>SUMIFS(Data!$E:$E,Data!$H:$H,'Summary data'!$B15,Data!$C:$C,'Summary data'!E$3)</f>
        <v>687</v>
      </c>
      <c r="F15" s="17">
        <f>SUMIFS(Data!$E:$E,Data!$H:$H,'Summary data'!$B15,Data!$C:$C,'Summary data'!F$3)</f>
        <v>616</v>
      </c>
      <c r="G15" s="17">
        <f>SUMIFS(Data!$E:$E,Data!$H:$H,'Summary data'!$B15,Data!$C:$C,'Summary data'!G$3)</f>
        <v>895.69999999999993</v>
      </c>
      <c r="H15" s="17">
        <f>SUMIFS(Data!$E:$E,Data!$H:$H,'Summary data'!$B15,Data!$C:$C,'Summary data'!H$3)</f>
        <v>912.59999999999991</v>
      </c>
      <c r="I15" s="17">
        <f>SUMIFS(Data!$E:$E,Data!$H:$H,'Summary data'!$B15,Data!$C:$C,'Summary data'!I$3)</f>
        <v>676</v>
      </c>
      <c r="K15" s="10" t="s">
        <v>15</v>
      </c>
      <c r="L15" s="17">
        <f>SUMIFS(Data!$G:$G,Data!$H:$H,'Summary data'!$B15,Data!$C:$C,'Summary data'!L$3)</f>
        <v>129590</v>
      </c>
      <c r="M15" s="17">
        <f>SUMIFS(Data!$G:$G,Data!$H:$H,'Summary data'!$B15,Data!$C:$C,'Summary data'!M$3)</f>
        <v>109330</v>
      </c>
      <c r="N15" s="17">
        <f>SUMIFS(Data!$G:$G,Data!$H:$H,'Summary data'!$B15,Data!$C:$C,'Summary data'!N$3)</f>
        <v>140350</v>
      </c>
      <c r="O15" s="17">
        <f>SUMIFS(Data!$G:$G,Data!$H:$H,'Summary data'!$B15,Data!$C:$C,'Summary data'!O$3)</f>
        <v>126600</v>
      </c>
      <c r="P15" s="17">
        <f>SUMIFS(Data!$G:$G,Data!$H:$H,'Summary data'!$B15,Data!$C:$C,'Summary data'!P$3)</f>
        <v>256747</v>
      </c>
      <c r="Q15" s="17">
        <f>SUMIFS(Data!$G:$G,Data!$H:$H,'Summary data'!$B15,Data!$C:$C,'Summary data'!Q$3)</f>
        <v>207346</v>
      </c>
      <c r="R15" s="17">
        <f>SUMIFS(Data!$G:$G,Data!$H:$H,'Summary data'!$B15,Data!$C:$C,'Summary data'!R$3)</f>
        <v>123000</v>
      </c>
    </row>
    <row r="16" spans="2:18" x14ac:dyDescent="0.35">
      <c r="B16" s="10" t="s">
        <v>14</v>
      </c>
      <c r="C16" s="17">
        <f>SUMIFS(Data!$E:$E,Data!$H:$H,'Summary data'!$B16,Data!$C:$C,'Summary data'!C$3)</f>
        <v>2142</v>
      </c>
      <c r="D16" s="17">
        <f>SUMIFS(Data!$E:$E,Data!$H:$H,'Summary data'!$B16,Data!$C:$C,'Summary data'!D$3)</f>
        <v>2025</v>
      </c>
      <c r="E16" s="17">
        <f>SUMIFS(Data!$E:$E,Data!$H:$H,'Summary data'!$B16,Data!$C:$C,'Summary data'!E$3)</f>
        <v>2194</v>
      </c>
      <c r="F16" s="17">
        <f>SUMIFS(Data!$E:$E,Data!$H:$H,'Summary data'!$B16,Data!$C:$C,'Summary data'!F$3)</f>
        <v>2017</v>
      </c>
      <c r="G16" s="17">
        <f>SUMIFS(Data!$E:$E,Data!$H:$H,'Summary data'!$B16,Data!$C:$C,'Summary data'!G$3)</f>
        <v>2958.8</v>
      </c>
      <c r="H16" s="17">
        <f>SUMIFS(Data!$E:$E,Data!$H:$H,'Summary data'!$B16,Data!$C:$C,'Summary data'!H$3)</f>
        <v>2830.1</v>
      </c>
      <c r="I16" s="17">
        <f>SUMIFS(Data!$E:$E,Data!$H:$H,'Summary data'!$B16,Data!$C:$C,'Summary data'!I$3)</f>
        <v>2275</v>
      </c>
      <c r="K16" s="10" t="s">
        <v>14</v>
      </c>
      <c r="L16" s="17">
        <f>SUMIFS(Data!$G:$G,Data!$H:$H,'Summary data'!$B16,Data!$C:$C,'Summary data'!L$3)</f>
        <v>576410</v>
      </c>
      <c r="M16" s="17">
        <f>SUMIFS(Data!$G:$G,Data!$H:$H,'Summary data'!$B16,Data!$C:$C,'Summary data'!M$3)</f>
        <v>583900</v>
      </c>
      <c r="N16" s="17">
        <f>SUMIFS(Data!$G:$G,Data!$H:$H,'Summary data'!$B16,Data!$C:$C,'Summary data'!N$3)</f>
        <v>602570</v>
      </c>
      <c r="O16" s="17">
        <f>SUMIFS(Data!$G:$G,Data!$H:$H,'Summary data'!$B16,Data!$C:$C,'Summary data'!O$3)</f>
        <v>650650</v>
      </c>
      <c r="P16" s="17">
        <f>SUMIFS(Data!$G:$G,Data!$H:$H,'Summary data'!$B16,Data!$C:$C,'Summary data'!P$3)</f>
        <v>927849</v>
      </c>
      <c r="Q16" s="17">
        <f>SUMIFS(Data!$G:$G,Data!$H:$H,'Summary data'!$B16,Data!$C:$C,'Summary data'!Q$3)</f>
        <v>939198</v>
      </c>
      <c r="R16" s="17">
        <f>SUMIFS(Data!$G:$G,Data!$H:$H,'Summary data'!$B16,Data!$C:$C,'Summary data'!R$3)</f>
        <v>587650</v>
      </c>
    </row>
    <row r="17" spans="2:18" x14ac:dyDescent="0.35">
      <c r="B17" s="10" t="s">
        <v>13</v>
      </c>
      <c r="C17" s="17">
        <f>SUMIFS(Data!$E:$E,Data!$H:$H,'Summary data'!$B17,Data!$C:$C,'Summary data'!C$3)</f>
        <v>6956</v>
      </c>
      <c r="D17" s="17">
        <f>SUMIFS(Data!$E:$E,Data!$H:$H,'Summary data'!$B17,Data!$C:$C,'Summary data'!D$3)</f>
        <v>6941</v>
      </c>
      <c r="E17" s="17">
        <f>SUMIFS(Data!$E:$E,Data!$H:$H,'Summary data'!$B17,Data!$C:$C,'Summary data'!E$3)</f>
        <v>6624</v>
      </c>
      <c r="F17" s="17">
        <f>SUMIFS(Data!$E:$E,Data!$H:$H,'Summary data'!$B17,Data!$C:$C,'Summary data'!F$3)</f>
        <v>6259</v>
      </c>
      <c r="G17" s="17">
        <f>SUMIFS(Data!$E:$E,Data!$H:$H,'Summary data'!$B17,Data!$C:$C,'Summary data'!G$3)</f>
        <v>9102.6</v>
      </c>
      <c r="H17" s="17">
        <f>SUMIFS(Data!$E:$E,Data!$H:$H,'Summary data'!$B17,Data!$C:$C,'Summary data'!H$3)</f>
        <v>8307</v>
      </c>
      <c r="I17" s="17">
        <f>SUMIFS(Data!$E:$E,Data!$H:$H,'Summary data'!$B17,Data!$C:$C,'Summary data'!I$3)</f>
        <v>7182</v>
      </c>
      <c r="K17" s="10" t="s">
        <v>13</v>
      </c>
      <c r="L17" s="17">
        <f>SUMIFS(Data!$G:$G,Data!$H:$H,'Summary data'!$B17,Data!$C:$C,'Summary data'!L$3)</f>
        <v>2307640</v>
      </c>
      <c r="M17" s="17">
        <f>SUMIFS(Data!$G:$G,Data!$H:$H,'Summary data'!$B17,Data!$C:$C,'Summary data'!M$3)</f>
        <v>2285100</v>
      </c>
      <c r="N17" s="17">
        <f>SUMIFS(Data!$G:$G,Data!$H:$H,'Summary data'!$B17,Data!$C:$C,'Summary data'!N$3)</f>
        <v>2291250</v>
      </c>
      <c r="O17" s="17">
        <f>SUMIFS(Data!$G:$G,Data!$H:$H,'Summary data'!$B17,Data!$C:$C,'Summary data'!O$3)</f>
        <v>2312970</v>
      </c>
      <c r="P17" s="17">
        <f>SUMIFS(Data!$G:$G,Data!$H:$H,'Summary data'!$B17,Data!$C:$C,'Summary data'!P$3)</f>
        <v>3257839</v>
      </c>
      <c r="Q17" s="17">
        <f>SUMIFS(Data!$G:$G,Data!$H:$H,'Summary data'!$B17,Data!$C:$C,'Summary data'!Q$3)</f>
        <v>2977767</v>
      </c>
      <c r="R17" s="17">
        <f>SUMIFS(Data!$G:$G,Data!$H:$H,'Summary data'!$B17,Data!$C:$C,'Summary data'!R$3)</f>
        <v>2230950</v>
      </c>
    </row>
    <row r="18" spans="2:18" x14ac:dyDescent="0.35">
      <c r="B18" s="10" t="s">
        <v>12</v>
      </c>
      <c r="C18" s="17">
        <f>SUMIFS(Data!$E:$E,Data!$H:$H,'Summary data'!$B18,Data!$C:$C,'Summary data'!C$3)</f>
        <v>3517</v>
      </c>
      <c r="D18" s="17">
        <f>SUMIFS(Data!$E:$E,Data!$H:$H,'Summary data'!$B18,Data!$C:$C,'Summary data'!D$3)</f>
        <v>3828</v>
      </c>
      <c r="E18" s="17">
        <f>SUMIFS(Data!$E:$E,Data!$H:$H,'Summary data'!$B18,Data!$C:$C,'Summary data'!E$3)</f>
        <v>4101</v>
      </c>
      <c r="F18" s="17">
        <f>SUMIFS(Data!$E:$E,Data!$H:$H,'Summary data'!$B18,Data!$C:$C,'Summary data'!F$3)</f>
        <v>4292</v>
      </c>
      <c r="G18" s="17">
        <f>SUMIFS(Data!$E:$E,Data!$H:$H,'Summary data'!$B18,Data!$C:$C,'Summary data'!G$3)</f>
        <v>6129.5000000000009</v>
      </c>
      <c r="H18" s="17">
        <f>SUMIFS(Data!$E:$E,Data!$H:$H,'Summary data'!$B18,Data!$C:$C,'Summary data'!H$3)</f>
        <v>6173.6</v>
      </c>
      <c r="I18" s="17">
        <f>SUMIFS(Data!$E:$E,Data!$H:$H,'Summary data'!$B18,Data!$C:$C,'Summary data'!I$3)</f>
        <v>3399</v>
      </c>
      <c r="K18" s="10" t="s">
        <v>12</v>
      </c>
      <c r="L18" s="17">
        <f>SUMIFS(Data!$G:$G,Data!$H:$H,'Summary data'!$B18,Data!$C:$C,'Summary data'!L$3)</f>
        <v>1562510</v>
      </c>
      <c r="M18" s="17">
        <f>SUMIFS(Data!$G:$G,Data!$H:$H,'Summary data'!$B18,Data!$C:$C,'Summary data'!M$3)</f>
        <v>1649430</v>
      </c>
      <c r="N18" s="17">
        <f>SUMIFS(Data!$G:$G,Data!$H:$H,'Summary data'!$B18,Data!$C:$C,'Summary data'!N$3)</f>
        <v>1945790</v>
      </c>
      <c r="O18" s="17">
        <f>SUMIFS(Data!$G:$G,Data!$H:$H,'Summary data'!$B18,Data!$C:$C,'Summary data'!O$3)</f>
        <v>2039720</v>
      </c>
      <c r="P18" s="17">
        <f>SUMIFS(Data!$G:$G,Data!$H:$H,'Summary data'!$B18,Data!$C:$C,'Summary data'!P$3)</f>
        <v>3027414</v>
      </c>
      <c r="Q18" s="17">
        <f>SUMIFS(Data!$G:$G,Data!$H:$H,'Summary data'!$B18,Data!$C:$C,'Summary data'!Q$3)</f>
        <v>3267504</v>
      </c>
      <c r="R18" s="17">
        <f>SUMIFS(Data!$G:$G,Data!$H:$H,'Summary data'!$B18,Data!$C:$C,'Summary data'!R$3)</f>
        <v>1472670</v>
      </c>
    </row>
    <row r="19" spans="2:18" x14ac:dyDescent="0.35">
      <c r="B19" s="10" t="s">
        <v>11</v>
      </c>
      <c r="C19" s="17">
        <f>SUMIFS(Data!$E:$E,Data!$H:$H,'Summary data'!$B19,Data!$C:$C,'Summary data'!C$3)</f>
        <v>82</v>
      </c>
      <c r="D19" s="17">
        <f>SUMIFS(Data!$E:$E,Data!$H:$H,'Summary data'!$B19,Data!$C:$C,'Summary data'!D$3)</f>
        <v>98</v>
      </c>
      <c r="E19" s="17">
        <f>SUMIFS(Data!$E:$E,Data!$H:$H,'Summary data'!$B19,Data!$C:$C,'Summary data'!E$3)</f>
        <v>98</v>
      </c>
      <c r="F19" s="17">
        <f>SUMIFS(Data!$E:$E,Data!$H:$H,'Summary data'!$B19,Data!$C:$C,'Summary data'!F$3)</f>
        <v>100</v>
      </c>
      <c r="G19" s="17">
        <f>SUMIFS(Data!$E:$E,Data!$H:$H,'Summary data'!$B19,Data!$C:$C,'Summary data'!G$3)</f>
        <v>183.30000000000007</v>
      </c>
      <c r="H19" s="17">
        <f>SUMIFS(Data!$E:$E,Data!$H:$H,'Summary data'!$B19,Data!$C:$C,'Summary data'!H$3)</f>
        <v>207.70000000000002</v>
      </c>
      <c r="I19" s="17">
        <f>SUMIFS(Data!$E:$E,Data!$H:$H,'Summary data'!$B19,Data!$C:$C,'Summary data'!I$3)</f>
        <v>76</v>
      </c>
      <c r="K19" s="10" t="s">
        <v>11</v>
      </c>
      <c r="L19" s="17">
        <f>SUMIFS(Data!$G:$G,Data!$H:$H,'Summary data'!$B19,Data!$C:$C,'Summary data'!L$3)</f>
        <v>26220</v>
      </c>
      <c r="M19" s="17">
        <f>SUMIFS(Data!$G:$G,Data!$H:$H,'Summary data'!$B19,Data!$C:$C,'Summary data'!M$3)</f>
        <v>61350</v>
      </c>
      <c r="N19" s="17">
        <f>SUMIFS(Data!$G:$G,Data!$H:$H,'Summary data'!$B19,Data!$C:$C,'Summary data'!N$3)</f>
        <v>68360</v>
      </c>
      <c r="O19" s="17">
        <f>SUMIFS(Data!$G:$G,Data!$H:$H,'Summary data'!$B19,Data!$C:$C,'Summary data'!O$3)</f>
        <v>92020</v>
      </c>
      <c r="P19" s="17">
        <f>SUMIFS(Data!$G:$G,Data!$H:$H,'Summary data'!$B19,Data!$C:$C,'Summary data'!P$3)</f>
        <v>114911</v>
      </c>
      <c r="Q19" s="17">
        <f>SUMIFS(Data!$G:$G,Data!$H:$H,'Summary data'!$B19,Data!$C:$C,'Summary data'!Q$3)</f>
        <v>164228</v>
      </c>
      <c r="R19" s="17">
        <f>SUMIFS(Data!$G:$G,Data!$H:$H,'Summary data'!$B19,Data!$C:$C,'Summary data'!R$3)</f>
        <v>31290</v>
      </c>
    </row>
    <row r="20" spans="2:18" x14ac:dyDescent="0.35">
      <c r="B20" s="16" t="s">
        <v>27</v>
      </c>
      <c r="C20" t="b">
        <f>SUM(C14:I19)=SUM(Data!E:E)</f>
        <v>1</v>
      </c>
      <c r="K20" s="16" t="s">
        <v>27</v>
      </c>
      <c r="L20" t="b">
        <f>SUM(L14:R19)=SUM(Data!G:G)</f>
        <v>1</v>
      </c>
    </row>
  </sheetData>
  <mergeCells count="4">
    <mergeCell ref="B2:I2"/>
    <mergeCell ref="B12:I12"/>
    <mergeCell ref="K12:R12"/>
    <mergeCell ref="K2:R2"/>
  </mergeCells>
  <conditionalFormatting sqref="C10">
    <cfRule type="cellIs" dxfId="7" priority="7" operator="equal">
      <formula>TRUE</formula>
    </cfRule>
    <cfRule type="cellIs" dxfId="6" priority="8" operator="equal">
      <formula>FALSE</formula>
    </cfRule>
  </conditionalFormatting>
  <conditionalFormatting sqref="C20">
    <cfRule type="cellIs" dxfId="5" priority="5" operator="equal">
      <formula>TRUE</formula>
    </cfRule>
    <cfRule type="cellIs" dxfId="4" priority="6" operator="equal">
      <formula>FALSE</formula>
    </cfRule>
  </conditionalFormatting>
  <conditionalFormatting sqref="L20">
    <cfRule type="cellIs" dxfId="3" priority="3" operator="equal">
      <formula>TRUE</formula>
    </cfRule>
    <cfRule type="cellIs" dxfId="2" priority="4" operator="equal">
      <formula>FALSE</formula>
    </cfRule>
  </conditionalFormatting>
  <conditionalFormatting sqref="L10">
    <cfRule type="cellIs" dxfId="1" priority="1" operator="equal">
      <formula>TRUE</formula>
    </cfRule>
    <cfRule type="cellIs" dxfId="0" priority="2" operator="equal">
      <formula>FALSE</formula>
    </cfRule>
  </conditionalFormatting>
  <pageMargins left="0.7" right="0.7" top="0.75" bottom="0.75" header="0.3" footer="0.3"/>
  <pageSetup paperSize="9" orientation="portrait" horizontalDpi="30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4B999-A33F-4A4F-A02A-1028F76D9976}">
  <dimension ref="B2:D9"/>
  <sheetViews>
    <sheetView zoomScale="80" zoomScaleNormal="80" workbookViewId="0">
      <selection activeCell="G1" sqref="G1"/>
    </sheetView>
  </sheetViews>
  <sheetFormatPr defaultRowHeight="14.5" x14ac:dyDescent="0.35"/>
  <cols>
    <col min="2" max="2" width="20.6328125" bestFit="1" customWidth="1"/>
    <col min="3" max="3" width="12.7265625" bestFit="1" customWidth="1"/>
    <col min="4" max="4" width="25.90625" bestFit="1" customWidth="1"/>
  </cols>
  <sheetData>
    <row r="2" spans="2:4" x14ac:dyDescent="0.35">
      <c r="B2" s="44" t="s">
        <v>34</v>
      </c>
      <c r="C2" s="44"/>
      <c r="D2" s="44"/>
    </row>
    <row r="3" spans="2:4" x14ac:dyDescent="0.35">
      <c r="B3" s="7" t="s">
        <v>21</v>
      </c>
      <c r="C3" s="10" t="s">
        <v>33</v>
      </c>
      <c r="D3" s="10" t="s">
        <v>32</v>
      </c>
    </row>
    <row r="4" spans="2:4" x14ac:dyDescent="0.35">
      <c r="B4" s="10" t="s">
        <v>16</v>
      </c>
      <c r="C4" s="4">
        <f>VLOOKUP(B4,'Other Info'!$C$4:$D$121,2,0)</f>
        <v>25</v>
      </c>
      <c r="D4" s="4">
        <f>VLOOKUP(C4,'Other Info'!$F$4:$G$114,2,0)</f>
        <v>9.3099999999999997E-4</v>
      </c>
    </row>
    <row r="5" spans="2:4" x14ac:dyDescent="0.35">
      <c r="B5" s="10" t="s">
        <v>15</v>
      </c>
      <c r="C5" s="4">
        <f>VLOOKUP(B5,'Other Info'!$C$4:$D$121,2,0)</f>
        <v>35</v>
      </c>
      <c r="D5" s="4">
        <f>VLOOKUP(C5,'Other Info'!$F$4:$G$114,2,0)</f>
        <v>1.2019999999999999E-3</v>
      </c>
    </row>
    <row r="6" spans="2:4" x14ac:dyDescent="0.35">
      <c r="B6" s="10" t="s">
        <v>14</v>
      </c>
      <c r="C6" s="4">
        <f>VLOOKUP(B6,'Other Info'!$C$4:$D$121,2,0)</f>
        <v>45</v>
      </c>
      <c r="D6" s="4">
        <f>VLOOKUP(C6,'Other Info'!$F$4:$G$114,2,0)</f>
        <v>2.5790000000000001E-3</v>
      </c>
    </row>
    <row r="7" spans="2:4" x14ac:dyDescent="0.35">
      <c r="B7" s="10" t="s">
        <v>13</v>
      </c>
      <c r="C7" s="4">
        <f>VLOOKUP(B7,'Other Info'!$C$4:$D$121,2,0)</f>
        <v>55</v>
      </c>
      <c r="D7" s="4">
        <f>VLOOKUP(C7,'Other Info'!$F$4:$G$114,2,0)</f>
        <v>7.5129999999999997E-3</v>
      </c>
    </row>
    <row r="8" spans="2:4" x14ac:dyDescent="0.35">
      <c r="B8" s="10" t="s">
        <v>12</v>
      </c>
      <c r="C8" s="4">
        <f>VLOOKUP(B8,'Other Info'!$C$4:$D$121,2,0)</f>
        <v>65</v>
      </c>
      <c r="D8" s="4">
        <f>VLOOKUP(C8,'Other Info'!$F$4:$G$114,2,0)</f>
        <v>1.5932000000000002E-2</v>
      </c>
    </row>
    <row r="9" spans="2:4" x14ac:dyDescent="0.35">
      <c r="B9" s="10" t="s">
        <v>11</v>
      </c>
      <c r="C9" s="4">
        <f>VLOOKUP(B9,'Other Info'!$C$4:$D$121,2,0)</f>
        <v>75</v>
      </c>
      <c r="D9" s="4">
        <f>VLOOKUP(C9,'Other Info'!$F$4:$G$114,2,0)</f>
        <v>3.8220999999999998E-2</v>
      </c>
    </row>
  </sheetData>
  <mergeCells count="1">
    <mergeCell ref="B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079ED-7684-4882-9771-0827C551E72E}">
  <dimension ref="B2:M10"/>
  <sheetViews>
    <sheetView zoomScale="80" zoomScaleNormal="80" workbookViewId="0">
      <selection activeCell="L21" sqref="L21"/>
    </sheetView>
  </sheetViews>
  <sheetFormatPr defaultRowHeight="14.5" x14ac:dyDescent="0.35"/>
  <cols>
    <col min="2" max="2" width="17.1796875" bestFit="1" customWidth="1"/>
    <col min="3" max="9" width="8.453125" bestFit="1" customWidth="1"/>
    <col min="10" max="10" width="21.36328125" bestFit="1" customWidth="1"/>
    <col min="11" max="11" width="13.08984375" bestFit="1" customWidth="1"/>
    <col min="12" max="12" width="17.26953125" bestFit="1" customWidth="1"/>
    <col min="13" max="13" width="19.26953125" bestFit="1" customWidth="1"/>
  </cols>
  <sheetData>
    <row r="2" spans="2:13" x14ac:dyDescent="0.35">
      <c r="B2" s="44" t="s">
        <v>40</v>
      </c>
      <c r="C2" s="44"/>
      <c r="D2" s="44"/>
      <c r="E2" s="44"/>
      <c r="F2" s="44"/>
      <c r="G2" s="44"/>
      <c r="H2" s="44"/>
      <c r="I2" s="44"/>
    </row>
    <row r="3" spans="2:13" x14ac:dyDescent="0.35">
      <c r="B3" s="7" t="s">
        <v>39</v>
      </c>
      <c r="C3" s="10">
        <v>2016</v>
      </c>
      <c r="D3" s="10">
        <f t="shared" ref="D3:I3" si="0">C3+1</f>
        <v>2017</v>
      </c>
      <c r="E3" s="10">
        <f t="shared" si="0"/>
        <v>2018</v>
      </c>
      <c r="F3" s="10">
        <f t="shared" si="0"/>
        <v>2019</v>
      </c>
      <c r="G3" s="10">
        <f t="shared" si="0"/>
        <v>2020</v>
      </c>
      <c r="H3" s="10">
        <f t="shared" si="0"/>
        <v>2021</v>
      </c>
      <c r="I3" s="10">
        <f t="shared" si="0"/>
        <v>2022</v>
      </c>
      <c r="J3" s="21" t="s">
        <v>85</v>
      </c>
      <c r="K3" s="21" t="s">
        <v>38</v>
      </c>
      <c r="L3" s="21" t="s">
        <v>37</v>
      </c>
      <c r="M3" s="21" t="s">
        <v>36</v>
      </c>
    </row>
    <row r="4" spans="2:13" x14ac:dyDescent="0.35">
      <c r="B4" s="10" t="s">
        <v>16</v>
      </c>
      <c r="C4" s="20">
        <f>'Summary data'!C14/'Summary data'!C4</f>
        <v>6.8956192536506224E-4</v>
      </c>
      <c r="D4" s="20">
        <f>'Summary data'!D14/'Summary data'!D4</f>
        <v>7.7877127199307763E-4</v>
      </c>
      <c r="E4" s="20">
        <f>'Summary data'!E14/'Summary data'!E4</f>
        <v>6.2376388254982505E-4</v>
      </c>
      <c r="F4" s="20">
        <f>'Summary data'!F14/'Summary data'!F4</f>
        <v>4.1315485043794413E-4</v>
      </c>
      <c r="G4" s="20">
        <f>'Summary data'!G14/'Summary data'!G4</f>
        <v>7.9529233547936029E-4</v>
      </c>
      <c r="H4" s="20">
        <f>'Summary data'!H14/'Summary data'!H4</f>
        <v>1.0014926091771389E-3</v>
      </c>
      <c r="I4" s="20">
        <f>'Summary data'!I14/'Summary data'!I4</f>
        <v>6.3227111785533639E-4</v>
      </c>
      <c r="J4" s="20">
        <f>AVERAGE(C4:I4)</f>
        <v>7.0490114183682068E-4</v>
      </c>
      <c r="K4" s="20">
        <f>'Expected mortality'!D4</f>
        <v>9.3099999999999997E-4</v>
      </c>
      <c r="L4" s="19">
        <f>'Other Info'!J4</f>
        <v>0.08</v>
      </c>
      <c r="M4" s="19">
        <f t="shared" ref="M4:M9" si="1">J4/K4</f>
        <v>0.75714408360560759</v>
      </c>
    </row>
    <row r="5" spans="2:13" x14ac:dyDescent="0.35">
      <c r="B5" s="10" t="s">
        <v>15</v>
      </c>
      <c r="C5" s="20">
        <f>'Summary data'!C15/'Summary data'!C5</f>
        <v>1.0954878547781125E-3</v>
      </c>
      <c r="D5" s="20">
        <f>'Summary data'!D15/'Summary data'!D5</f>
        <v>1.0340385136967725E-3</v>
      </c>
      <c r="E5" s="20">
        <f>'Summary data'!E15/'Summary data'!E5</f>
        <v>1.1190747678775045E-3</v>
      </c>
      <c r="F5" s="20">
        <f>'Summary data'!F15/'Summary data'!F5</f>
        <v>9.8064187468160989E-4</v>
      </c>
      <c r="G5" s="20">
        <f>'Summary data'!G15/'Summary data'!G5</f>
        <v>1.3643931796975125E-3</v>
      </c>
      <c r="H5" s="20">
        <f>'Summary data'!H15/'Summary data'!H5</f>
        <v>1.4306860139436856E-3</v>
      </c>
      <c r="I5" s="20">
        <f>'Summary data'!I15/'Summary data'!I5</f>
        <v>1.189889459973245E-3</v>
      </c>
      <c r="J5" s="20">
        <f t="shared" ref="J5:J9" si="2">AVERAGE(C5:I5)</f>
        <v>1.1734588092354916E-3</v>
      </c>
      <c r="K5" s="20">
        <f>'Expected mortality'!D5</f>
        <v>1.2019999999999999E-3</v>
      </c>
      <c r="L5" s="19">
        <f>'Other Info'!J5</f>
        <v>0.28000000000000003</v>
      </c>
      <c r="M5" s="19">
        <f t="shared" si="1"/>
        <v>0.97625524894799642</v>
      </c>
    </row>
    <row r="6" spans="2:13" x14ac:dyDescent="0.35">
      <c r="B6" s="10" t="s">
        <v>14</v>
      </c>
      <c r="C6" s="20">
        <f>'Summary data'!C16/'Summary data'!C6</f>
        <v>2.7132470296151799E-3</v>
      </c>
      <c r="D6" s="20">
        <f>'Summary data'!D16/'Summary data'!D6</f>
        <v>2.7639014003767097E-3</v>
      </c>
      <c r="E6" s="20">
        <f>'Summary data'!E16/'Summary data'!E6</f>
        <v>2.8228452324279814E-3</v>
      </c>
      <c r="F6" s="20">
        <f>'Summary data'!F16/'Summary data'!F6</f>
        <v>2.5524214469205167E-3</v>
      </c>
      <c r="G6" s="20">
        <f>'Summary data'!G16/'Summary data'!G6</f>
        <v>3.4348469448198474E-3</v>
      </c>
      <c r="H6" s="20">
        <f>'Summary data'!H16/'Summary data'!H6</f>
        <v>3.2530705055588364E-3</v>
      </c>
      <c r="I6" s="20">
        <f>'Summary data'!I16/'Summary data'!I6</f>
        <v>2.8710972008379816E-3</v>
      </c>
      <c r="J6" s="20">
        <f t="shared" si="2"/>
        <v>2.9159185372224362E-3</v>
      </c>
      <c r="K6" s="20">
        <f>'Expected mortality'!D6</f>
        <v>2.5790000000000001E-3</v>
      </c>
      <c r="L6" s="19">
        <f>'Other Info'!J6</f>
        <v>0.23</v>
      </c>
      <c r="M6" s="19">
        <f t="shared" si="1"/>
        <v>1.130639215673686</v>
      </c>
    </row>
    <row r="7" spans="2:13" x14ac:dyDescent="0.35">
      <c r="B7" s="10" t="s">
        <v>13</v>
      </c>
      <c r="C7" s="20">
        <f>'Summary data'!C17/'Summary data'!C7</f>
        <v>8.7762903897349205E-3</v>
      </c>
      <c r="D7" s="20">
        <f>'Summary data'!D17/'Summary data'!D7</f>
        <v>8.9077398904018178E-3</v>
      </c>
      <c r="E7" s="20">
        <f>'Summary data'!E17/'Summary data'!E7</f>
        <v>9.1404600587837552E-3</v>
      </c>
      <c r="F7" s="20">
        <f>'Summary data'!F17/'Summary data'!F7</f>
        <v>8.8051995554492644E-3</v>
      </c>
      <c r="G7" s="20">
        <f>'Summary data'!G17/'Summary data'!G7</f>
        <v>1.1887136376623596E-2</v>
      </c>
      <c r="H7" s="20">
        <f>'Summary data'!H17/'Summary data'!H7</f>
        <v>1.1165839450955225E-2</v>
      </c>
      <c r="I7" s="20">
        <f>'Summary data'!I17/'Summary data'!I7</f>
        <v>8.8994076974548333E-3</v>
      </c>
      <c r="J7" s="20">
        <f t="shared" si="2"/>
        <v>9.6545819170576301E-3</v>
      </c>
      <c r="K7" s="20">
        <f>'Expected mortality'!D7</f>
        <v>7.5129999999999997E-3</v>
      </c>
      <c r="L7" s="19">
        <f>'Other Info'!J7</f>
        <v>0.18</v>
      </c>
      <c r="M7" s="19">
        <f t="shared" si="1"/>
        <v>1.285050168648693</v>
      </c>
    </row>
    <row r="8" spans="2:13" x14ac:dyDescent="0.35">
      <c r="B8" s="10" t="s">
        <v>12</v>
      </c>
      <c r="C8" s="20">
        <f>'Summary data'!C18/'Summary data'!C8</f>
        <v>2.0374232418028038E-2</v>
      </c>
      <c r="D8" s="20">
        <f>'Summary data'!D18/'Summary data'!D8</f>
        <v>2.0808871493803002E-2</v>
      </c>
      <c r="E8" s="20">
        <f>'Summary data'!E18/'Summary data'!E8</f>
        <v>2.1186134215012656E-2</v>
      </c>
      <c r="F8" s="20">
        <f>'Summary data'!F18/'Summary data'!F8</f>
        <v>2.1496544125012521E-2</v>
      </c>
      <c r="G8" s="20">
        <f>'Summary data'!G18/'Summary data'!G8</f>
        <v>2.843250942373364E-2</v>
      </c>
      <c r="H8" s="20">
        <f>'Summary data'!H18/'Summary data'!H8</f>
        <v>2.8763518599820098E-2</v>
      </c>
      <c r="I8" s="20">
        <f>'Summary data'!I18/'Summary data'!I8</f>
        <v>2.0937538499445608E-2</v>
      </c>
      <c r="J8" s="20">
        <f t="shared" si="2"/>
        <v>2.3142764110693652E-2</v>
      </c>
      <c r="K8" s="20">
        <f>'Expected mortality'!D8</f>
        <v>1.5932000000000002E-2</v>
      </c>
      <c r="L8" s="19">
        <f>'Other Info'!J8</f>
        <v>0.13</v>
      </c>
      <c r="M8" s="19">
        <f t="shared" si="1"/>
        <v>1.4525962911557651</v>
      </c>
    </row>
    <row r="9" spans="2:13" x14ac:dyDescent="0.35">
      <c r="B9" s="10" t="s">
        <v>11</v>
      </c>
      <c r="C9" s="20">
        <f>'Summary data'!C19/'Summary data'!C9</f>
        <v>3.9423076923076922E-2</v>
      </c>
      <c r="D9" s="20">
        <f>'Summary data'!D19/'Summary data'!D9</f>
        <v>4.0663900414937761E-2</v>
      </c>
      <c r="E9" s="20">
        <f>'Summary data'!E19/'Summary data'!E9</f>
        <v>4.1176470588235294E-2</v>
      </c>
      <c r="F9" s="20">
        <f>'Summary data'!F19/'Summary data'!F9</f>
        <v>3.7453183520599252E-2</v>
      </c>
      <c r="G9" s="20">
        <f>'Summary data'!G19/'Summary data'!G9</f>
        <v>5.0750458913724254E-2</v>
      </c>
      <c r="H9" s="20">
        <f>'Summary data'!H19/'Summary data'!H9</f>
        <v>5.1833384492908793E-2</v>
      </c>
      <c r="I9" s="20">
        <f>'Summary data'!I19/'Summary data'!I9</f>
        <v>4.1758241758241756E-2</v>
      </c>
      <c r="J9" s="20">
        <f t="shared" si="2"/>
        <v>4.3294102373103438E-2</v>
      </c>
      <c r="K9" s="20">
        <f>'Expected mortality'!D9</f>
        <v>3.8220999999999998E-2</v>
      </c>
      <c r="L9" s="19">
        <f>'Other Info'!J9</f>
        <v>0.1</v>
      </c>
      <c r="M9" s="19">
        <f t="shared" si="1"/>
        <v>1.1327307598729348</v>
      </c>
    </row>
    <row r="10" spans="2:13" x14ac:dyDescent="0.35">
      <c r="B10" s="10" t="s">
        <v>35</v>
      </c>
      <c r="C10" s="4"/>
      <c r="D10" s="4"/>
      <c r="E10" s="4"/>
      <c r="F10" s="4"/>
      <c r="G10" s="4"/>
      <c r="H10" s="4"/>
      <c r="I10" s="4"/>
      <c r="J10" s="4"/>
      <c r="K10" s="4"/>
      <c r="L10" s="4"/>
      <c r="M10" s="18">
        <f>SUMPRODUCT(M4:M9,L4:L9)</f>
        <v>1.1273896401931431</v>
      </c>
    </row>
  </sheetData>
  <mergeCells count="1">
    <mergeCell ref="B2:I2"/>
  </mergeCells>
  <pageMargins left="0.7" right="0.7" top="0.75" bottom="0.75" header="0.3" footer="0.3"/>
  <pageSetup paperSize="9" orientation="portrait" horizontalDpi="30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FD98E-7250-42B5-BBFD-B7DECDA79C47}">
  <dimension ref="B1:AR118"/>
  <sheetViews>
    <sheetView zoomScale="50" zoomScaleNormal="50" workbookViewId="0">
      <selection activeCell="A13" sqref="A13"/>
    </sheetView>
  </sheetViews>
  <sheetFormatPr defaultRowHeight="14.5" x14ac:dyDescent="0.35"/>
  <cols>
    <col min="2" max="2" width="10.6328125" customWidth="1"/>
    <col min="3" max="3" width="14.1796875" customWidth="1"/>
    <col min="5" max="5" width="27.26953125" bestFit="1" customWidth="1"/>
    <col min="8" max="8" width="38.90625" bestFit="1" customWidth="1"/>
    <col min="9" max="9" width="10.26953125" bestFit="1" customWidth="1"/>
    <col min="11" max="11" width="38.90625" bestFit="1" customWidth="1"/>
    <col min="12" max="12" width="11.54296875" bestFit="1" customWidth="1"/>
    <col min="13" max="13" width="12.36328125" bestFit="1" customWidth="1"/>
    <col min="14" max="14" width="32.26953125" bestFit="1" customWidth="1"/>
    <col min="16" max="16" width="13.36328125" bestFit="1" customWidth="1"/>
    <col min="17" max="17" width="5" bestFit="1" customWidth="1"/>
    <col min="18" max="18" width="24.453125" bestFit="1" customWidth="1"/>
    <col min="19" max="19" width="20.6328125" bestFit="1" customWidth="1"/>
    <col min="20" max="20" width="13.1796875" bestFit="1" customWidth="1"/>
    <col min="21" max="21" width="24.453125" bestFit="1" customWidth="1"/>
    <col min="22" max="22" width="13.1796875" bestFit="1" customWidth="1"/>
    <col min="23" max="23" width="13.90625" customWidth="1"/>
    <col min="24" max="24" width="13.7265625" bestFit="1" customWidth="1"/>
    <col min="26" max="26" width="8.26953125" bestFit="1" customWidth="1"/>
    <col min="27" max="27" width="5" bestFit="1" customWidth="1"/>
    <col min="28" max="28" width="24.453125" bestFit="1" customWidth="1"/>
    <col min="29" max="29" width="20.6328125" bestFit="1" customWidth="1"/>
    <col min="30" max="30" width="13.1796875" bestFit="1" customWidth="1"/>
    <col min="31" max="31" width="24.453125" bestFit="1" customWidth="1"/>
    <col min="32" max="32" width="13.1796875" bestFit="1" customWidth="1"/>
    <col min="33" max="33" width="13.7265625" bestFit="1" customWidth="1"/>
    <col min="34" max="34" width="13.54296875" bestFit="1" customWidth="1"/>
    <col min="36" max="36" width="8.26953125" bestFit="1" customWidth="1"/>
    <col min="37" max="37" width="5" bestFit="1" customWidth="1"/>
    <col min="38" max="38" width="24.453125" bestFit="1" customWidth="1"/>
    <col min="39" max="39" width="20.6328125" bestFit="1" customWidth="1"/>
    <col min="40" max="40" width="13.1796875" bestFit="1" customWidth="1"/>
    <col min="41" max="41" width="24.453125" bestFit="1" customWidth="1"/>
    <col min="42" max="42" width="13.1796875" bestFit="1" customWidth="1"/>
    <col min="43" max="43" width="13.7265625" bestFit="1" customWidth="1"/>
    <col min="44" max="44" width="13.54296875" bestFit="1" customWidth="1"/>
  </cols>
  <sheetData>
    <row r="1" spans="2:44" x14ac:dyDescent="0.35">
      <c r="B1" t="s">
        <v>68</v>
      </c>
    </row>
    <row r="2" spans="2:44" ht="33" customHeight="1" x14ac:dyDescent="0.35">
      <c r="B2" s="7" t="s">
        <v>7</v>
      </c>
      <c r="C2" s="7" t="s">
        <v>22</v>
      </c>
      <c r="E2" s="7" t="s">
        <v>67</v>
      </c>
      <c r="F2" s="4"/>
      <c r="H2" s="7" t="s">
        <v>73</v>
      </c>
      <c r="I2" s="4"/>
      <c r="P2" s="14" t="s">
        <v>66</v>
      </c>
      <c r="Q2" s="14" t="s">
        <v>65</v>
      </c>
      <c r="R2" s="14" t="s">
        <v>64</v>
      </c>
      <c r="S2" s="26" t="s">
        <v>36</v>
      </c>
      <c r="T2" s="14" t="s">
        <v>63</v>
      </c>
      <c r="U2" s="14" t="s">
        <v>62</v>
      </c>
      <c r="V2" s="14" t="s">
        <v>61</v>
      </c>
      <c r="W2" s="45" t="s">
        <v>60</v>
      </c>
      <c r="X2" s="45" t="s">
        <v>59</v>
      </c>
      <c r="Z2" s="14" t="s">
        <v>66</v>
      </c>
      <c r="AA2" s="14" t="s">
        <v>65</v>
      </c>
      <c r="AB2" s="14" t="s">
        <v>64</v>
      </c>
      <c r="AC2" s="26" t="s">
        <v>36</v>
      </c>
      <c r="AD2" s="14" t="s">
        <v>63</v>
      </c>
      <c r="AE2" s="14" t="s">
        <v>62</v>
      </c>
      <c r="AF2" s="14" t="s">
        <v>61</v>
      </c>
      <c r="AG2" s="45" t="s">
        <v>60</v>
      </c>
      <c r="AH2" s="45" t="s">
        <v>59</v>
      </c>
      <c r="AJ2" s="14" t="s">
        <v>66</v>
      </c>
      <c r="AK2" s="14" t="s">
        <v>65</v>
      </c>
      <c r="AL2" s="14" t="s">
        <v>64</v>
      </c>
      <c r="AM2" s="26" t="s">
        <v>36</v>
      </c>
      <c r="AN2" s="14" t="s">
        <v>63</v>
      </c>
      <c r="AO2" s="14" t="s">
        <v>62</v>
      </c>
      <c r="AP2" s="14" t="s">
        <v>61</v>
      </c>
      <c r="AQ2" s="45" t="s">
        <v>60</v>
      </c>
      <c r="AR2" s="45" t="s">
        <v>59</v>
      </c>
    </row>
    <row r="3" spans="2:44" x14ac:dyDescent="0.35">
      <c r="B3" s="8">
        <f>'Other Info'!F4</f>
        <v>0</v>
      </c>
      <c r="C3" s="8">
        <f>'Other Info'!G4</f>
        <v>9.1500000000000001E-4</v>
      </c>
      <c r="E3" s="4" t="s">
        <v>58</v>
      </c>
      <c r="F3" s="11">
        <v>0.06</v>
      </c>
      <c r="H3" s="4" t="s">
        <v>57</v>
      </c>
      <c r="I3" s="3">
        <v>32</v>
      </c>
      <c r="L3" s="27" t="s">
        <v>56</v>
      </c>
      <c r="M3" s="27" t="s">
        <v>72</v>
      </c>
      <c r="N3" s="27" t="s">
        <v>74</v>
      </c>
      <c r="P3" s="14" t="s">
        <v>55</v>
      </c>
      <c r="Q3" s="14" t="s">
        <v>54</v>
      </c>
      <c r="R3" s="14" t="s">
        <v>53</v>
      </c>
      <c r="S3" s="14"/>
      <c r="T3" s="14" t="s">
        <v>52</v>
      </c>
      <c r="U3" s="14" t="s">
        <v>51</v>
      </c>
      <c r="V3" s="14" t="s">
        <v>50</v>
      </c>
      <c r="W3" s="45"/>
      <c r="X3" s="45"/>
      <c r="Z3" s="14" t="s">
        <v>55</v>
      </c>
      <c r="AA3" s="14" t="s">
        <v>54</v>
      </c>
      <c r="AB3" s="14" t="s">
        <v>53</v>
      </c>
      <c r="AC3" s="14"/>
      <c r="AD3" s="14" t="s">
        <v>52</v>
      </c>
      <c r="AE3" s="14" t="s">
        <v>51</v>
      </c>
      <c r="AF3" s="14" t="s">
        <v>50</v>
      </c>
      <c r="AG3" s="45"/>
      <c r="AH3" s="45"/>
      <c r="AJ3" s="14" t="s">
        <v>55</v>
      </c>
      <c r="AK3" s="14" t="s">
        <v>54</v>
      </c>
      <c r="AL3" s="14" t="s">
        <v>53</v>
      </c>
      <c r="AM3" s="14"/>
      <c r="AN3" s="14" t="s">
        <v>52</v>
      </c>
      <c r="AO3" s="14" t="s">
        <v>51</v>
      </c>
      <c r="AP3" s="14" t="s">
        <v>50</v>
      </c>
      <c r="AQ3" s="45"/>
      <c r="AR3" s="45"/>
    </row>
    <row r="4" spans="2:44" x14ac:dyDescent="0.35">
      <c r="B4" s="8">
        <f>'Other Info'!F5</f>
        <v>1</v>
      </c>
      <c r="C4" s="8">
        <f>'Other Info'!G5</f>
        <v>9.1500000000000001E-4</v>
      </c>
      <c r="E4" s="4" t="s">
        <v>49</v>
      </c>
      <c r="F4" s="11">
        <v>0.3</v>
      </c>
      <c r="H4" s="4" t="s">
        <v>48</v>
      </c>
      <c r="I4" s="3">
        <v>35</v>
      </c>
      <c r="K4" s="7" t="s">
        <v>47</v>
      </c>
      <c r="L4" s="11">
        <f>'Other Info'!$M$3</f>
        <v>1.05</v>
      </c>
      <c r="M4" s="11">
        <f>'Actual vs exp - no. of claims'!M$10</f>
        <v>1.1273896401931431</v>
      </c>
      <c r="N4" s="11">
        <f>M4</f>
        <v>1.1273896401931431</v>
      </c>
      <c r="P4" s="4"/>
      <c r="Q4" s="4"/>
      <c r="R4" s="4"/>
      <c r="S4" s="4"/>
      <c r="T4" s="4"/>
      <c r="U4" s="4"/>
      <c r="V4" s="4"/>
      <c r="W4" s="22"/>
      <c r="X4" s="22"/>
      <c r="Z4" s="4"/>
      <c r="AA4" s="4"/>
      <c r="AB4" s="4"/>
      <c r="AC4" s="4"/>
      <c r="AD4" s="4"/>
      <c r="AE4" s="4"/>
      <c r="AF4" s="4"/>
      <c r="AG4" s="22"/>
      <c r="AH4" s="22"/>
      <c r="AJ4" s="4"/>
      <c r="AK4" s="4"/>
      <c r="AL4" s="4"/>
      <c r="AM4" s="4"/>
      <c r="AN4" s="4"/>
      <c r="AO4" s="4"/>
      <c r="AP4" s="4"/>
      <c r="AQ4" s="22"/>
      <c r="AR4" s="22"/>
    </row>
    <row r="5" spans="2:44" x14ac:dyDescent="0.35">
      <c r="B5" s="8">
        <f>'Other Info'!F6</f>
        <v>2</v>
      </c>
      <c r="C5" s="8">
        <f>'Other Info'!G6</f>
        <v>9.1500000000000001E-4</v>
      </c>
      <c r="H5" s="4" t="s">
        <v>46</v>
      </c>
      <c r="I5" s="3">
        <v>1500</v>
      </c>
      <c r="K5" s="7" t="s">
        <v>45</v>
      </c>
      <c r="L5" s="4"/>
      <c r="M5" s="31"/>
      <c r="N5" s="28"/>
      <c r="P5" s="4">
        <v>1</v>
      </c>
      <c r="Q5" s="4">
        <f>IF(P5="","",BEL!$I$3+P5-1)</f>
        <v>32</v>
      </c>
      <c r="R5" s="4">
        <v>1</v>
      </c>
      <c r="S5" s="11">
        <f t="shared" ref="S5:S36" si="0">IF(P5="","",$L$4)</f>
        <v>1.05</v>
      </c>
      <c r="T5" s="4">
        <f>IF(P5="",0,VLOOKUP(Q5,BEL!$B$2:$C$118,2,0)*S5)</f>
        <v>1.0941E-3</v>
      </c>
      <c r="U5" s="4">
        <f t="shared" ref="U5:U36" si="1">IF(P5="",0,R5*(1-T5))</f>
        <v>0.99890590000000001</v>
      </c>
      <c r="V5" s="4">
        <f t="shared" ref="V5:V36" si="2">R5*T5</f>
        <v>1.0941E-3</v>
      </c>
      <c r="W5" s="22">
        <f>BEL!$I$6*V5</f>
        <v>1094.0999999999999</v>
      </c>
      <c r="X5" s="22">
        <f>BEL!$I$5*R5*(1-$F$4)</f>
        <v>1050</v>
      </c>
      <c r="Z5" s="4">
        <v>1</v>
      </c>
      <c r="AA5" s="4">
        <f>IF(Z5="","",BEL!$I$3+Z5-1)</f>
        <v>32</v>
      </c>
      <c r="AB5" s="4">
        <v>1</v>
      </c>
      <c r="AC5" s="11">
        <f t="shared" ref="AC5:AC36" si="3">IF(Z5="","",$M$4)</f>
        <v>1.1273896401931431</v>
      </c>
      <c r="AD5" s="4">
        <f>IF(Z5="",0,VLOOKUP(AA5,BEL!$B$2:$C$118,2,0)*AC5)</f>
        <v>1.1747400050812552E-3</v>
      </c>
      <c r="AE5" s="4">
        <f t="shared" ref="AE5:AE36" si="4">IF(Z5="",0,AB5*(1-AD5))</f>
        <v>0.99882525999491878</v>
      </c>
      <c r="AF5" s="4">
        <f t="shared" ref="AF5:AF36" si="5">AB5*AD5</f>
        <v>1.1747400050812552E-3</v>
      </c>
      <c r="AG5" s="22">
        <f>BEL!$I$6*AF5</f>
        <v>1174.740005081255</v>
      </c>
      <c r="AH5" s="22">
        <f>BEL!$I$5*AB5*(1-$F$4)</f>
        <v>1050</v>
      </c>
      <c r="AJ5" s="4">
        <v>1</v>
      </c>
      <c r="AK5" s="4">
        <f>IF(AJ5="","",BEL!$I$3+AJ5-1)</f>
        <v>32</v>
      </c>
      <c r="AL5" s="4">
        <v>1</v>
      </c>
      <c r="AM5" s="11">
        <f t="shared" ref="AM5:AM39" si="6">AC5*(1+$N$13)^(AJ5-1)</f>
        <v>1.1273896401931431</v>
      </c>
      <c r="AN5" s="4">
        <f>IF(AJ5="",0,VLOOKUP(AK5,BEL!$B$2:$C$118,2,0)*AM5)</f>
        <v>1.1747400050812552E-3</v>
      </c>
      <c r="AO5" s="4">
        <f t="shared" ref="AO5:AO36" si="7">IF(AJ5="",0,AL5*(1-AN5))</f>
        <v>0.99882525999491878</v>
      </c>
      <c r="AP5" s="4">
        <f t="shared" ref="AP5:AP36" si="8">AL5*AN5</f>
        <v>1.1747400050812552E-3</v>
      </c>
      <c r="AQ5" s="22">
        <f>BEL!$I$6*AP5</f>
        <v>1174.740005081255</v>
      </c>
      <c r="AR5" s="22">
        <f>BEL!$I$5*AL5*(1-$F$4)</f>
        <v>1050</v>
      </c>
    </row>
    <row r="6" spans="2:44" x14ac:dyDescent="0.35">
      <c r="B6" s="8">
        <f>'Other Info'!F7</f>
        <v>3</v>
      </c>
      <c r="C6" s="8">
        <f>'Other Info'!G7</f>
        <v>4.6999999999999999E-4</v>
      </c>
      <c r="H6" s="4" t="s">
        <v>44</v>
      </c>
      <c r="I6" s="3">
        <v>1000000</v>
      </c>
      <c r="K6" s="4" t="s">
        <v>43</v>
      </c>
      <c r="L6" s="25">
        <f>NPV($F$3,W5:W68)</f>
        <v>50834.368790937799</v>
      </c>
      <c r="M6" s="25">
        <f>NPV($F$3,AG5:AG68)</f>
        <v>54299.839892588527</v>
      </c>
      <c r="N6" s="25">
        <f>NPV($F$3,AQ5:AQ68)</f>
        <v>56820.97324498948</v>
      </c>
      <c r="P6" s="4">
        <f>IF(P5&lt;BEL!$I$4,P5+1,"")</f>
        <v>2</v>
      </c>
      <c r="Q6" s="4">
        <f>IF(P6="","",BEL!$I$3+P6-1)</f>
        <v>33</v>
      </c>
      <c r="R6" s="4">
        <f t="shared" ref="R6:R37" si="9">IF(P6="",0,U5)</f>
        <v>0.99890590000000001</v>
      </c>
      <c r="S6" s="11">
        <f t="shared" si="0"/>
        <v>1.05</v>
      </c>
      <c r="T6" s="4">
        <f>IF(P6="",0,VLOOKUP(Q6,BEL!$B$2:$C$118,2,0)*S6)</f>
        <v>1.1402999999999999E-3</v>
      </c>
      <c r="U6" s="4">
        <f t="shared" si="1"/>
        <v>0.99776684760223</v>
      </c>
      <c r="V6" s="4">
        <f t="shared" si="2"/>
        <v>1.1390523977699999E-3</v>
      </c>
      <c r="W6" s="22">
        <f>BEL!$I$6*V6</f>
        <v>1139.05239777</v>
      </c>
      <c r="X6" s="22">
        <f>BEL!$I$5*R6*(1-$F$4)</f>
        <v>1048.851195</v>
      </c>
      <c r="Z6" s="4">
        <f>IF(Z5&lt;BEL!$I$4,Z5+1,"")</f>
        <v>2</v>
      </c>
      <c r="AA6" s="4">
        <f>IF(Z6="","",BEL!$I$3+Z6-1)</f>
        <v>33</v>
      </c>
      <c r="AB6" s="4">
        <f t="shared" ref="AB6:AB37" si="10">IF(Z6="",0,AE5)</f>
        <v>0.99882525999491878</v>
      </c>
      <c r="AC6" s="11">
        <f t="shared" si="3"/>
        <v>1.1273896401931431</v>
      </c>
      <c r="AD6" s="4">
        <f>IF(Z6="",0,VLOOKUP(AA6,BEL!$B$2:$C$118,2,0)*AC6)</f>
        <v>1.2243451492497533E-3</v>
      </c>
      <c r="AE6" s="4">
        <f t="shared" si="4"/>
        <v>0.99760235313289591</v>
      </c>
      <c r="AF6" s="4">
        <f t="shared" si="5"/>
        <v>1.2229068620229024E-3</v>
      </c>
      <c r="AG6" s="22">
        <f>BEL!$I$6*AF6</f>
        <v>1222.9068620229025</v>
      </c>
      <c r="AH6" s="22">
        <f>BEL!$I$5*AB6*(1-$F$4)</f>
        <v>1048.7665229946647</v>
      </c>
      <c r="AJ6" s="4">
        <f>IF(AJ5&lt;BEL!$I$4,AJ5+1,"")</f>
        <v>2</v>
      </c>
      <c r="AK6" s="4">
        <f>IF(AJ6="","",BEL!$I$3+AJ6-1)</f>
        <v>33</v>
      </c>
      <c r="AL6" s="4">
        <f t="shared" ref="AL6:AL37" si="11">IF(AJ6="",0,AO5)</f>
        <v>0.99882525999491878</v>
      </c>
      <c r="AM6" s="11">
        <f t="shared" si="6"/>
        <v>1.130208114293626</v>
      </c>
      <c r="AN6" s="4">
        <f>IF(AJ6="",0,VLOOKUP(AK6,BEL!$B$2:$C$118,2,0)*AM6)</f>
        <v>1.2274060121228777E-3</v>
      </c>
      <c r="AO6" s="4">
        <f t="shared" si="7"/>
        <v>0.99759929586574081</v>
      </c>
      <c r="AP6" s="4">
        <f t="shared" si="8"/>
        <v>1.2259641291779597E-3</v>
      </c>
      <c r="AQ6" s="22">
        <f>BEL!$I$6*AP6</f>
        <v>1225.9641291779596</v>
      </c>
      <c r="AR6" s="22">
        <f>BEL!$I$5*AL6*(1-$F$4)</f>
        <v>1048.7665229946647</v>
      </c>
    </row>
    <row r="7" spans="2:44" x14ac:dyDescent="0.35">
      <c r="B7" s="8">
        <f>'Other Info'!F8</f>
        <v>4</v>
      </c>
      <c r="C7" s="8">
        <f>'Other Info'!G8</f>
        <v>2.7099999999999997E-4</v>
      </c>
      <c r="K7" s="4" t="s">
        <v>42</v>
      </c>
      <c r="L7" s="25">
        <f>NPV($F$3,X5:X68)*(1+$F$3)</f>
        <v>15665.116461615333</v>
      </c>
      <c r="M7" s="25">
        <f>NPV($F$3,AH5:AH68)*(1+$F$3)</f>
        <v>15631.870312406072</v>
      </c>
      <c r="N7" s="25">
        <f>NPV($F$3,AR5:AR68)*(1+$F$3)</f>
        <v>15613.748078341505</v>
      </c>
      <c r="P7" s="4">
        <f>IF(P6&lt;BEL!$I$4,P6+1,"")</f>
        <v>3</v>
      </c>
      <c r="Q7" s="4">
        <f>IF(P7="","",BEL!$I$3+P7-1)</f>
        <v>34</v>
      </c>
      <c r="R7" s="4">
        <f t="shared" si="9"/>
        <v>0.99776684760223</v>
      </c>
      <c r="S7" s="11">
        <f t="shared" si="0"/>
        <v>1.05</v>
      </c>
      <c r="T7" s="4">
        <f>IF(P7="",0,VLOOKUP(Q7,BEL!$B$2:$C$118,2,0)*S7)</f>
        <v>1.1969999999999999E-3</v>
      </c>
      <c r="U7" s="4">
        <f t="shared" si="1"/>
        <v>0.99657252068565017</v>
      </c>
      <c r="V7" s="4">
        <f t="shared" si="2"/>
        <v>1.1943269165798692E-3</v>
      </c>
      <c r="W7" s="22">
        <f>BEL!$I$6*V7</f>
        <v>1194.3269165798692</v>
      </c>
      <c r="X7" s="22">
        <f>BEL!$I$5*R7*(1-$F$4)</f>
        <v>1047.6551899823414</v>
      </c>
      <c r="Z7" s="4">
        <f>IF(Z6&lt;BEL!$I$4,Z6+1,"")</f>
        <v>3</v>
      </c>
      <c r="AA7" s="4">
        <f>IF(Z7="","",BEL!$I$3+Z7-1)</f>
        <v>34</v>
      </c>
      <c r="AB7" s="4">
        <f t="shared" si="10"/>
        <v>0.99760235313289591</v>
      </c>
      <c r="AC7" s="11">
        <f t="shared" si="3"/>
        <v>1.1273896401931431</v>
      </c>
      <c r="AD7" s="4">
        <f>IF(Z7="",0,VLOOKUP(AA7,BEL!$B$2:$C$118,2,0)*AC7)</f>
        <v>1.2852241898201832E-3</v>
      </c>
      <c r="AE7" s="4">
        <f t="shared" si="4"/>
        <v>0.99632021045682806</v>
      </c>
      <c r="AF7" s="4">
        <f t="shared" si="5"/>
        <v>1.2821426760679345E-3</v>
      </c>
      <c r="AG7" s="22">
        <f>BEL!$I$6*AF7</f>
        <v>1282.1426760679344</v>
      </c>
      <c r="AH7" s="22">
        <f>BEL!$I$5*AB7*(1-$F$4)</f>
        <v>1047.4824707895407</v>
      </c>
      <c r="AJ7" s="4">
        <f>IF(AJ6&lt;BEL!$I$4,AJ6+1,"")</f>
        <v>3</v>
      </c>
      <c r="AK7" s="4">
        <f>IF(AJ7="","",BEL!$I$3+AJ7-1)</f>
        <v>34</v>
      </c>
      <c r="AL7" s="4">
        <f t="shared" si="11"/>
        <v>0.99759929586574081</v>
      </c>
      <c r="AM7" s="11">
        <f t="shared" si="6"/>
        <v>1.1330336345793599</v>
      </c>
      <c r="AN7" s="4">
        <f>IF(AJ7="",0,VLOOKUP(AK7,BEL!$B$2:$C$118,2,0)*AM7)</f>
        <v>1.2916583434204702E-3</v>
      </c>
      <c r="AO7" s="4">
        <f t="shared" si="7"/>
        <v>0.99631073841184548</v>
      </c>
      <c r="AP7" s="4">
        <f t="shared" si="8"/>
        <v>1.2885574538953704E-3</v>
      </c>
      <c r="AQ7" s="22">
        <f>BEL!$I$6*AP7</f>
        <v>1288.5574538953704</v>
      </c>
      <c r="AR7" s="22">
        <f>BEL!$I$5*AL7*(1-$F$4)</f>
        <v>1047.4792606590279</v>
      </c>
    </row>
    <row r="8" spans="2:44" x14ac:dyDescent="0.35">
      <c r="B8" s="8">
        <f>'Other Info'!F9</f>
        <v>5</v>
      </c>
      <c r="C8" s="8">
        <f>'Other Info'!G9</f>
        <v>1.85E-4</v>
      </c>
      <c r="K8" s="4" t="s">
        <v>69</v>
      </c>
      <c r="L8" s="24">
        <f>L6-L7</f>
        <v>35169.252329322466</v>
      </c>
      <c r="M8" s="24">
        <f>M6-M7</f>
        <v>38667.969580182456</v>
      </c>
      <c r="N8" s="24">
        <f>N6-N7</f>
        <v>41207.225166647971</v>
      </c>
      <c r="P8" s="4">
        <f>IF(P7&lt;BEL!$I$4,P7+1,"")</f>
        <v>4</v>
      </c>
      <c r="Q8" s="4">
        <f>IF(P8="","",BEL!$I$3+P8-1)</f>
        <v>35</v>
      </c>
      <c r="R8" s="4">
        <f t="shared" si="9"/>
        <v>0.99657252068565017</v>
      </c>
      <c r="S8" s="11">
        <f t="shared" si="0"/>
        <v>1.05</v>
      </c>
      <c r="T8" s="4">
        <f>IF(P8="",0,VLOOKUP(Q8,BEL!$B$2:$C$118,2,0)*S8)</f>
        <v>1.2620999999999999E-3</v>
      </c>
      <c r="U8" s="4">
        <f t="shared" si="1"/>
        <v>0.99531474650729279</v>
      </c>
      <c r="V8" s="4">
        <f t="shared" si="2"/>
        <v>1.257774178357359E-3</v>
      </c>
      <c r="W8" s="22">
        <f>BEL!$I$6*V8</f>
        <v>1257.774178357359</v>
      </c>
      <c r="X8" s="22">
        <f>BEL!$I$5*R8*(1-$F$4)</f>
        <v>1046.4011467199327</v>
      </c>
      <c r="Z8" s="4">
        <f>IF(Z7&lt;BEL!$I$4,Z7+1,"")</f>
        <v>4</v>
      </c>
      <c r="AA8" s="4">
        <f>IF(Z8="","",BEL!$I$3+Z8-1)</f>
        <v>35</v>
      </c>
      <c r="AB8" s="4">
        <f t="shared" si="10"/>
        <v>0.99632021045682806</v>
      </c>
      <c r="AC8" s="11">
        <f t="shared" si="3"/>
        <v>1.1273896401931431</v>
      </c>
      <c r="AD8" s="4">
        <f>IF(Z8="",0,VLOOKUP(AA8,BEL!$B$2:$C$118,2,0)*AC8)</f>
        <v>1.355122347512158E-3</v>
      </c>
      <c r="AE8" s="4">
        <f t="shared" si="4"/>
        <v>0.99497007467436005</v>
      </c>
      <c r="AF8" s="4">
        <f t="shared" si="5"/>
        <v>1.3501357824680642E-3</v>
      </c>
      <c r="AG8" s="22">
        <f>BEL!$I$6*AF8</f>
        <v>1350.1357824680642</v>
      </c>
      <c r="AH8" s="22">
        <f>BEL!$I$5*AB8*(1-$F$4)</f>
        <v>1046.1362209796694</v>
      </c>
      <c r="AJ8" s="4">
        <f>IF(AJ7&lt;BEL!$I$4,AJ7+1,"")</f>
        <v>4</v>
      </c>
      <c r="AK8" s="4">
        <f>IF(AJ8="","",BEL!$I$3+AJ8-1)</f>
        <v>35</v>
      </c>
      <c r="AL8" s="4">
        <f t="shared" si="11"/>
        <v>0.99631073841184548</v>
      </c>
      <c r="AM8" s="11">
        <f t="shared" si="6"/>
        <v>1.1358662186658082</v>
      </c>
      <c r="AN8" s="4">
        <f>IF(AJ8="",0,VLOOKUP(AK8,BEL!$B$2:$C$118,2,0)*AM8)</f>
        <v>1.3653111948363013E-3</v>
      </c>
      <c r="AO8" s="4">
        <f t="shared" si="7"/>
        <v>0.99495046420715616</v>
      </c>
      <c r="AP8" s="4">
        <f t="shared" si="8"/>
        <v>1.3602742046893144E-3</v>
      </c>
      <c r="AQ8" s="22">
        <f>BEL!$I$6*AP8</f>
        <v>1360.2742046893145</v>
      </c>
      <c r="AR8" s="22">
        <f>BEL!$I$5*AL8*(1-$F$4)</f>
        <v>1046.1262753324377</v>
      </c>
    </row>
    <row r="9" spans="2:44" x14ac:dyDescent="0.35">
      <c r="B9" s="8">
        <f>'Other Info'!F10</f>
        <v>6</v>
      </c>
      <c r="C9" s="8">
        <f>'Other Info'!G10</f>
        <v>1.5200000000000001E-4</v>
      </c>
      <c r="P9" s="4">
        <f>IF(P8&lt;BEL!$I$4,P8+1,"")</f>
        <v>5</v>
      </c>
      <c r="Q9" s="4">
        <f>IF(P9="","",BEL!$I$3+P9-1)</f>
        <v>36</v>
      </c>
      <c r="R9" s="4">
        <f t="shared" si="9"/>
        <v>0.99531474650729279</v>
      </c>
      <c r="S9" s="11">
        <f t="shared" si="0"/>
        <v>1.05</v>
      </c>
      <c r="T9" s="4">
        <f>IF(P9="",0,VLOOKUP(Q9,BEL!$B$2:$C$118,2,0)*S9)</f>
        <v>1.3387500000000001E-3</v>
      </c>
      <c r="U9" s="4">
        <f t="shared" si="1"/>
        <v>0.99398226889040608</v>
      </c>
      <c r="V9" s="4">
        <f t="shared" si="2"/>
        <v>1.3324776168866382E-3</v>
      </c>
      <c r="W9" s="22">
        <f>BEL!$I$6*V9</f>
        <v>1332.4776168866383</v>
      </c>
      <c r="X9" s="22">
        <f>BEL!$I$5*R9*(1-$F$4)</f>
        <v>1045.0804838326574</v>
      </c>
      <c r="Z9" s="4">
        <f>IF(Z8&lt;BEL!$I$4,Z8+1,"")</f>
        <v>5</v>
      </c>
      <c r="AA9" s="4">
        <f>IF(Z9="","",BEL!$I$3+Z9-1)</f>
        <v>36</v>
      </c>
      <c r="AB9" s="4">
        <f t="shared" si="10"/>
        <v>0.99497007467436005</v>
      </c>
      <c r="AC9" s="11">
        <f t="shared" si="3"/>
        <v>1.1273896401931431</v>
      </c>
      <c r="AD9" s="4">
        <f>IF(Z9="",0,VLOOKUP(AA9,BEL!$B$2:$C$118,2,0)*AC9)</f>
        <v>1.4374217912462577E-3</v>
      </c>
      <c r="AE9" s="4">
        <f t="shared" si="4"/>
        <v>0.99353988300738516</v>
      </c>
      <c r="AF9" s="4">
        <f t="shared" si="5"/>
        <v>1.4301916669748414E-3</v>
      </c>
      <c r="AG9" s="22">
        <f>BEL!$I$6*AF9</f>
        <v>1430.1916669748414</v>
      </c>
      <c r="AH9" s="22">
        <f>BEL!$I$5*AB9*(1-$F$4)</f>
        <v>1044.718578408078</v>
      </c>
      <c r="AJ9" s="4">
        <f>IF(AJ8&lt;BEL!$I$4,AJ8+1,"")</f>
        <v>5</v>
      </c>
      <c r="AK9" s="4">
        <f>IF(AJ9="","",BEL!$I$3+AJ9-1)</f>
        <v>36</v>
      </c>
      <c r="AL9" s="4">
        <f t="shared" si="11"/>
        <v>0.99495046420715616</v>
      </c>
      <c r="AM9" s="11">
        <f t="shared" si="6"/>
        <v>1.1387058842124727</v>
      </c>
      <c r="AN9" s="4">
        <f>IF(AJ9="",0,VLOOKUP(AK9,BEL!$B$2:$C$118,2,0)*AM9)</f>
        <v>1.4518500023709027E-3</v>
      </c>
      <c r="AO9" s="4">
        <f t="shared" si="7"/>
        <v>0.99350594537333803</v>
      </c>
      <c r="AP9" s="4">
        <f t="shared" si="8"/>
        <v>1.4445188338180904E-3</v>
      </c>
      <c r="AQ9" s="22">
        <f>BEL!$I$6*AP9</f>
        <v>1444.5188338180903</v>
      </c>
      <c r="AR9" s="22">
        <f>BEL!$I$5*AL9*(1-$F$4)</f>
        <v>1044.697987417514</v>
      </c>
    </row>
    <row r="10" spans="2:44" x14ac:dyDescent="0.35">
      <c r="B10" s="8">
        <f>'Other Info'!F11</f>
        <v>7</v>
      </c>
      <c r="C10" s="8">
        <f>'Other Info'!G11</f>
        <v>1.4899999999999999E-4</v>
      </c>
      <c r="K10" s="4" t="s">
        <v>41</v>
      </c>
      <c r="M10" s="23">
        <f>M8/L8-1</f>
        <v>9.9482275542801979E-2</v>
      </c>
      <c r="N10" s="23">
        <f>N8/M8-1</f>
        <v>6.5668190340330002E-2</v>
      </c>
      <c r="P10" s="4">
        <f>IF(P9&lt;BEL!$I$4,P9+1,"")</f>
        <v>6</v>
      </c>
      <c r="Q10" s="4">
        <f>IF(P10="","",BEL!$I$3+P10-1)</f>
        <v>37</v>
      </c>
      <c r="R10" s="4">
        <f t="shared" si="9"/>
        <v>0.99398226889040608</v>
      </c>
      <c r="S10" s="11">
        <f t="shared" si="0"/>
        <v>1.05</v>
      </c>
      <c r="T10" s="4">
        <f>IF(P10="",0,VLOOKUP(Q10,BEL!$B$2:$C$118,2,0)*S10)</f>
        <v>1.4259000000000001E-3</v>
      </c>
      <c r="U10" s="4">
        <f t="shared" si="1"/>
        <v>0.9925649495731953</v>
      </c>
      <c r="V10" s="4">
        <f t="shared" si="2"/>
        <v>1.4173193172108301E-3</v>
      </c>
      <c r="W10" s="22">
        <f>BEL!$I$6*V10</f>
        <v>1417.3193172108301</v>
      </c>
      <c r="X10" s="22">
        <f>BEL!$I$5*R10*(1-$F$4)</f>
        <v>1043.6813823349264</v>
      </c>
      <c r="Z10" s="4">
        <f>IF(Z9&lt;BEL!$I$4,Z9+1,"")</f>
        <v>6</v>
      </c>
      <c r="AA10" s="4">
        <f>IF(Z10="","",BEL!$I$3+Z10-1)</f>
        <v>37</v>
      </c>
      <c r="AB10" s="4">
        <f t="shared" si="10"/>
        <v>0.99353988300738516</v>
      </c>
      <c r="AC10" s="11">
        <f t="shared" si="3"/>
        <v>1.1273896401931431</v>
      </c>
      <c r="AD10" s="4">
        <f>IF(Z10="",0,VLOOKUP(AA10,BEL!$B$2:$C$118,2,0)*AC10)</f>
        <v>1.5309951313822884E-3</v>
      </c>
      <c r="AE10" s="4">
        <f t="shared" si="4"/>
        <v>0.99201877828366669</v>
      </c>
      <c r="AF10" s="4">
        <f t="shared" si="5"/>
        <v>1.5211047237184351E-3</v>
      </c>
      <c r="AG10" s="22">
        <f>BEL!$I$6*AF10</f>
        <v>1521.104723718435</v>
      </c>
      <c r="AH10" s="22">
        <f>BEL!$I$5*AB10*(1-$F$4)</f>
        <v>1043.2168771577544</v>
      </c>
      <c r="AJ10" s="4">
        <f>IF(AJ9&lt;BEL!$I$4,AJ9+1,"")</f>
        <v>6</v>
      </c>
      <c r="AK10" s="4">
        <f>IF(AJ10="","",BEL!$I$3+AJ10-1)</f>
        <v>37</v>
      </c>
      <c r="AL10" s="4">
        <f t="shared" si="11"/>
        <v>0.99350594537333803</v>
      </c>
      <c r="AM10" s="11">
        <f t="shared" si="6"/>
        <v>1.1415526489230039</v>
      </c>
      <c r="AN10" s="4">
        <f>IF(AJ10="",0,VLOOKUP(AK10,BEL!$B$2:$C$118,2,0)*AM10)</f>
        <v>1.5502284972374394E-3</v>
      </c>
      <c r="AO10" s="4">
        <f t="shared" si="7"/>
        <v>0.99196578414464553</v>
      </c>
      <c r="AP10" s="4">
        <f t="shared" si="8"/>
        <v>1.5401612286925714E-3</v>
      </c>
      <c r="AQ10" s="22">
        <f>BEL!$I$6*AP10</f>
        <v>1540.1612286925713</v>
      </c>
      <c r="AR10" s="22">
        <f>BEL!$I$5*AL10*(1-$F$4)</f>
        <v>1043.1812426420049</v>
      </c>
    </row>
    <row r="11" spans="2:44" x14ac:dyDescent="0.35">
      <c r="B11" s="8">
        <f>'Other Info'!F12</f>
        <v>8</v>
      </c>
      <c r="C11" s="8">
        <f>'Other Info'!G12</f>
        <v>1.6699999999999999E-4</v>
      </c>
      <c r="K11" s="4" t="s">
        <v>71</v>
      </c>
      <c r="N11" s="30">
        <f>N8/L8-1</f>
        <v>0.17168328688896595</v>
      </c>
      <c r="P11" s="4">
        <f>IF(P10&lt;BEL!$I$4,P10+1,"")</f>
        <v>7</v>
      </c>
      <c r="Q11" s="4">
        <f>IF(P11="","",BEL!$I$3+P11-1)</f>
        <v>38</v>
      </c>
      <c r="R11" s="4">
        <f t="shared" si="9"/>
        <v>0.9925649495731953</v>
      </c>
      <c r="S11" s="11">
        <f t="shared" si="0"/>
        <v>1.05</v>
      </c>
      <c r="T11" s="4">
        <f>IF(P11="",0,VLOOKUP(Q11,BEL!$B$2:$C$118,2,0)*S11)</f>
        <v>1.5256500000000001E-3</v>
      </c>
      <c r="U11" s="4">
        <f t="shared" si="1"/>
        <v>0.99105064285787892</v>
      </c>
      <c r="V11" s="4">
        <f t="shared" si="2"/>
        <v>1.5143067153163456E-3</v>
      </c>
      <c r="W11" s="22">
        <f>BEL!$I$6*V11</f>
        <v>1514.3067153163456</v>
      </c>
      <c r="X11" s="22">
        <f>BEL!$I$5*R11*(1-$F$4)</f>
        <v>1042.1931970518551</v>
      </c>
      <c r="Z11" s="4">
        <f>IF(Z10&lt;BEL!$I$4,Z10+1,"")</f>
        <v>7</v>
      </c>
      <c r="AA11" s="4">
        <f>IF(Z11="","",BEL!$I$3+Z11-1)</f>
        <v>38</v>
      </c>
      <c r="AB11" s="4">
        <f t="shared" si="10"/>
        <v>0.99201877828366669</v>
      </c>
      <c r="AC11" s="11">
        <f t="shared" si="3"/>
        <v>1.1273896401931431</v>
      </c>
      <c r="AD11" s="4">
        <f>IF(Z11="",0,VLOOKUP(AA11,BEL!$B$2:$C$118,2,0)*AC11)</f>
        <v>1.6380971472006371E-3</v>
      </c>
      <c r="AE11" s="4">
        <f t="shared" si="4"/>
        <v>0.99039375515299077</v>
      </c>
      <c r="AF11" s="4">
        <f t="shared" si="5"/>
        <v>1.6250231306759357E-3</v>
      </c>
      <c r="AG11" s="22">
        <f>BEL!$I$6*AF11</f>
        <v>1625.0231306759358</v>
      </c>
      <c r="AH11" s="22">
        <f>BEL!$I$5*AB11*(1-$F$4)</f>
        <v>1041.6197171978499</v>
      </c>
      <c r="AJ11" s="4">
        <f>IF(AJ10&lt;BEL!$I$4,AJ10+1,"")</f>
        <v>7</v>
      </c>
      <c r="AK11" s="4">
        <f>IF(AJ11="","",BEL!$I$3+AJ11-1)</f>
        <v>38</v>
      </c>
      <c r="AL11" s="4">
        <f t="shared" si="11"/>
        <v>0.99196578414464553</v>
      </c>
      <c r="AM11" s="11">
        <f t="shared" si="6"/>
        <v>1.1444065305453113</v>
      </c>
      <c r="AN11" s="4">
        <f>IF(AJ11="",0,VLOOKUP(AK11,BEL!$B$2:$C$118,2,0)*AM11)</f>
        <v>1.6628226888823375E-3</v>
      </c>
      <c r="AO11" s="4">
        <f t="shared" si="7"/>
        <v>0.99031632093217492</v>
      </c>
      <c r="AP11" s="4">
        <f t="shared" si="8"/>
        <v>1.6494632124706759E-3</v>
      </c>
      <c r="AQ11" s="22">
        <f>BEL!$I$6*AP11</f>
        <v>1649.4632124706759</v>
      </c>
      <c r="AR11" s="22">
        <f>BEL!$I$5*AL11*(1-$F$4)</f>
        <v>1041.5640733518778</v>
      </c>
    </row>
    <row r="12" spans="2:44" x14ac:dyDescent="0.35">
      <c r="B12" s="8">
        <f>'Other Info'!F13</f>
        <v>9</v>
      </c>
      <c r="C12" s="8">
        <f>'Other Info'!G13</f>
        <v>2.0599999999999999E-4</v>
      </c>
      <c r="P12" s="4">
        <f>IF(P11&lt;BEL!$I$4,P11+1,"")</f>
        <v>8</v>
      </c>
      <c r="Q12" s="4">
        <f>IF(P12="","",BEL!$I$3+P12-1)</f>
        <v>39</v>
      </c>
      <c r="R12" s="4">
        <f t="shared" si="9"/>
        <v>0.99105064285787892</v>
      </c>
      <c r="S12" s="11">
        <f t="shared" si="0"/>
        <v>1.05</v>
      </c>
      <c r="T12" s="4">
        <f>IF(P12="",0,VLOOKUP(Q12,BEL!$B$2:$C$118,2,0)*S12)</f>
        <v>1.6380000000000001E-3</v>
      </c>
      <c r="U12" s="4">
        <f t="shared" si="1"/>
        <v>0.98942730190487771</v>
      </c>
      <c r="V12" s="4">
        <f t="shared" si="2"/>
        <v>1.6233409530012058E-3</v>
      </c>
      <c r="W12" s="22">
        <f>BEL!$I$6*V12</f>
        <v>1623.3409530012057</v>
      </c>
      <c r="X12" s="22">
        <f>BEL!$I$5*R12*(1-$F$4)</f>
        <v>1040.6031750007728</v>
      </c>
      <c r="Z12" s="4">
        <f>IF(Z11&lt;BEL!$I$4,Z11+1,"")</f>
        <v>8</v>
      </c>
      <c r="AA12" s="4">
        <f>IF(Z12="","",BEL!$I$3+Z12-1)</f>
        <v>39</v>
      </c>
      <c r="AB12" s="4">
        <f t="shared" si="10"/>
        <v>0.99039375515299077</v>
      </c>
      <c r="AC12" s="11">
        <f t="shared" si="3"/>
        <v>1.1273896401931431</v>
      </c>
      <c r="AD12" s="4">
        <f>IF(Z12="",0,VLOOKUP(AA12,BEL!$B$2:$C$118,2,0)*AC12)</f>
        <v>1.7587278387013034E-3</v>
      </c>
      <c r="AE12" s="4">
        <f t="shared" si="4"/>
        <v>0.98865192208452723</v>
      </c>
      <c r="AF12" s="4">
        <f t="shared" si="5"/>
        <v>1.7418330684634872E-3</v>
      </c>
      <c r="AG12" s="22">
        <f>BEL!$I$6*AF12</f>
        <v>1741.8330684634873</v>
      </c>
      <c r="AH12" s="22">
        <f>BEL!$I$5*AB12*(1-$F$4)</f>
        <v>1039.9134429106402</v>
      </c>
      <c r="AJ12" s="4">
        <f>IF(AJ11&lt;BEL!$I$4,AJ11+1,"")</f>
        <v>8</v>
      </c>
      <c r="AK12" s="4">
        <f>IF(AJ12="","",BEL!$I$3+AJ12-1)</f>
        <v>39</v>
      </c>
      <c r="AL12" s="4">
        <f t="shared" si="11"/>
        <v>0.99031632093217492</v>
      </c>
      <c r="AM12" s="11">
        <f t="shared" si="6"/>
        <v>1.1472675468716744</v>
      </c>
      <c r="AN12" s="4">
        <f>IF(AJ12="",0,VLOOKUP(AK12,BEL!$B$2:$C$118,2,0)*AM12)</f>
        <v>1.789737373119812E-3</v>
      </c>
      <c r="AO12" s="4">
        <f t="shared" si="7"/>
        <v>0.98854391480139203</v>
      </c>
      <c r="AP12" s="4">
        <f t="shared" si="8"/>
        <v>1.7724061307828273E-3</v>
      </c>
      <c r="AQ12" s="22">
        <f>BEL!$I$6*AP12</f>
        <v>1772.4061307828274</v>
      </c>
      <c r="AR12" s="22">
        <f>BEL!$I$5*AL12*(1-$F$4)</f>
        <v>1039.8321369787836</v>
      </c>
    </row>
    <row r="13" spans="2:44" x14ac:dyDescent="0.35">
      <c r="B13" s="8">
        <f>'Other Info'!F14</f>
        <v>10</v>
      </c>
      <c r="C13" s="8">
        <f>'Other Info'!G14</f>
        <v>2.6499999999999999E-4</v>
      </c>
      <c r="K13" t="s">
        <v>75</v>
      </c>
      <c r="N13" s="29">
        <f>0.25%</f>
        <v>2.5000000000000001E-3</v>
      </c>
      <c r="P13" s="4">
        <f>IF(P12&lt;BEL!$I$4,P12+1,"")</f>
        <v>9</v>
      </c>
      <c r="Q13" s="4">
        <f>IF(P13="","",BEL!$I$3+P13-1)</f>
        <v>40</v>
      </c>
      <c r="R13" s="4">
        <f t="shared" si="9"/>
        <v>0.98942730190487771</v>
      </c>
      <c r="S13" s="11">
        <f t="shared" si="0"/>
        <v>1.05</v>
      </c>
      <c r="T13" s="4">
        <f>IF(P13="",0,VLOOKUP(Q13,BEL!$B$2:$C$118,2,0)*S13)</f>
        <v>1.7640000000000002E-3</v>
      </c>
      <c r="U13" s="4">
        <f t="shared" si="1"/>
        <v>0.98768195214431753</v>
      </c>
      <c r="V13" s="4">
        <f t="shared" si="2"/>
        <v>1.7453497605602044E-3</v>
      </c>
      <c r="W13" s="22">
        <f>BEL!$I$6*V13</f>
        <v>1745.3497605602045</v>
      </c>
      <c r="X13" s="22">
        <f>BEL!$I$5*R13*(1-$F$4)</f>
        <v>1038.8986670001216</v>
      </c>
      <c r="Z13" s="4">
        <f>IF(Z12&lt;BEL!$I$4,Z12+1,"")</f>
        <v>9</v>
      </c>
      <c r="AA13" s="4">
        <f>IF(Z13="","",BEL!$I$3+Z13-1)</f>
        <v>40</v>
      </c>
      <c r="AB13" s="4">
        <f t="shared" si="10"/>
        <v>0.98865192208452723</v>
      </c>
      <c r="AC13" s="11">
        <f t="shared" si="3"/>
        <v>1.1273896401931431</v>
      </c>
      <c r="AD13" s="4">
        <f>IF(Z13="",0,VLOOKUP(AA13,BEL!$B$2:$C$118,2,0)*AC13)</f>
        <v>1.8940145955244805E-3</v>
      </c>
      <c r="AE13" s="4">
        <f t="shared" si="4"/>
        <v>0.9867794009142058</v>
      </c>
      <c r="AF13" s="4">
        <f t="shared" si="5"/>
        <v>1.8725211703214261E-3</v>
      </c>
      <c r="AG13" s="22">
        <f>BEL!$I$6*AF13</f>
        <v>1872.5211703214261</v>
      </c>
      <c r="AH13" s="22">
        <f>BEL!$I$5*AB13*(1-$F$4)</f>
        <v>1038.0845181887535</v>
      </c>
      <c r="AJ13" s="4">
        <f>IF(AJ12&lt;BEL!$I$4,AJ12+1,"")</f>
        <v>9</v>
      </c>
      <c r="AK13" s="4">
        <f>IF(AJ13="","",BEL!$I$3+AJ13-1)</f>
        <v>40</v>
      </c>
      <c r="AL13" s="4">
        <f t="shared" si="11"/>
        <v>0.98854391480139203</v>
      </c>
      <c r="AM13" s="11">
        <f t="shared" si="6"/>
        <v>1.1501357157388536</v>
      </c>
      <c r="AN13" s="4">
        <f>IF(AJ13="",0,VLOOKUP(AK13,BEL!$B$2:$C$118,2,0)*AM13)</f>
        <v>1.9322280024412742E-3</v>
      </c>
      <c r="AO13" s="4">
        <f t="shared" si="7"/>
        <v>0.98663382256756982</v>
      </c>
      <c r="AP13" s="4">
        <f t="shared" si="8"/>
        <v>1.9100922338221708E-3</v>
      </c>
      <c r="AQ13" s="22">
        <f>BEL!$I$6*AP13</f>
        <v>1910.0922338221708</v>
      </c>
      <c r="AR13" s="22">
        <f>BEL!$I$5*AL13*(1-$F$4)</f>
        <v>1037.9711105414615</v>
      </c>
    </row>
    <row r="14" spans="2:44" x14ac:dyDescent="0.35">
      <c r="B14" s="8">
        <f>'Other Info'!F15</f>
        <v>11</v>
      </c>
      <c r="C14" s="8">
        <f>'Other Info'!G15</f>
        <v>3.4099999999999999E-4</v>
      </c>
      <c r="P14" s="4">
        <f>IF(P13&lt;BEL!$I$4,P13+1,"")</f>
        <v>10</v>
      </c>
      <c r="Q14" s="4">
        <f>IF(P14="","",BEL!$I$3+P14-1)</f>
        <v>41</v>
      </c>
      <c r="R14" s="4">
        <f t="shared" si="9"/>
        <v>0.98768195214431753</v>
      </c>
      <c r="S14" s="11">
        <f t="shared" si="0"/>
        <v>1.05</v>
      </c>
      <c r="T14" s="4">
        <f>IF(P14="",0,VLOOKUP(Q14,BEL!$B$2:$C$118,2,0)*S14)</f>
        <v>1.9057500000000001E-3</v>
      </c>
      <c r="U14" s="4">
        <f t="shared" si="1"/>
        <v>0.98579967726401851</v>
      </c>
      <c r="V14" s="4">
        <f t="shared" si="2"/>
        <v>1.8822748802990333E-3</v>
      </c>
      <c r="W14" s="22">
        <f>BEL!$I$6*V14</f>
        <v>1882.2748802990334</v>
      </c>
      <c r="X14" s="22">
        <f>BEL!$I$5*R14*(1-$F$4)</f>
        <v>1037.0660497515332</v>
      </c>
      <c r="Z14" s="4">
        <f>IF(Z13&lt;BEL!$I$4,Z13+1,"")</f>
        <v>10</v>
      </c>
      <c r="AA14" s="4">
        <f>IF(Z14="","",BEL!$I$3+Z14-1)</f>
        <v>41</v>
      </c>
      <c r="AB14" s="4">
        <f t="shared" si="10"/>
        <v>0.9867794009142058</v>
      </c>
      <c r="AC14" s="11">
        <f t="shared" si="3"/>
        <v>1.1273896401931431</v>
      </c>
      <c r="AD14" s="4">
        <f>IF(Z14="",0,VLOOKUP(AA14,BEL!$B$2:$C$118,2,0)*AC14)</f>
        <v>2.0462121969505548E-3</v>
      </c>
      <c r="AE14" s="4">
        <f t="shared" si="4"/>
        <v>0.98476024086835556</v>
      </c>
      <c r="AF14" s="4">
        <f t="shared" si="5"/>
        <v>2.0191600458502094E-3</v>
      </c>
      <c r="AG14" s="22">
        <f>BEL!$I$6*AF14</f>
        <v>2019.1600458502094</v>
      </c>
      <c r="AH14" s="22">
        <f>BEL!$I$5*AB14*(1-$F$4)</f>
        <v>1036.1183709599161</v>
      </c>
      <c r="AJ14" s="4">
        <f>IF(AJ13&lt;BEL!$I$4,AJ13+1,"")</f>
        <v>10</v>
      </c>
      <c r="AK14" s="4">
        <f>IF(AJ14="","",BEL!$I$3+AJ14-1)</f>
        <v>41</v>
      </c>
      <c r="AL14" s="4">
        <f t="shared" si="11"/>
        <v>0.98663382256756982</v>
      </c>
      <c r="AM14" s="11">
        <f t="shared" si="6"/>
        <v>1.1530110550282009</v>
      </c>
      <c r="AN14" s="4">
        <f>IF(AJ14="",0,VLOOKUP(AK14,BEL!$B$2:$C$118,2,0)*AM14)</f>
        <v>2.0927150648761845E-3</v>
      </c>
      <c r="AO14" s="4">
        <f t="shared" si="7"/>
        <v>0.98456907910356628</v>
      </c>
      <c r="AP14" s="4">
        <f t="shared" si="8"/>
        <v>2.0647434640035296E-3</v>
      </c>
      <c r="AQ14" s="22">
        <f>BEL!$I$6*AP14</f>
        <v>2064.7434640035294</v>
      </c>
      <c r="AR14" s="22">
        <f>BEL!$I$5*AL14*(1-$F$4)</f>
        <v>1035.9655136959482</v>
      </c>
    </row>
    <row r="15" spans="2:44" x14ac:dyDescent="0.35">
      <c r="B15" s="8">
        <f>'Other Info'!F16</f>
        <v>12</v>
      </c>
      <c r="C15" s="8">
        <f>'Other Info'!G16</f>
        <v>4.2900000000000002E-4</v>
      </c>
      <c r="P15" s="4">
        <f>IF(P14&lt;BEL!$I$4,P14+1,"")</f>
        <v>11</v>
      </c>
      <c r="Q15" s="4">
        <f>IF(P15="","",BEL!$I$3+P15-1)</f>
        <v>42</v>
      </c>
      <c r="R15" s="4">
        <f t="shared" si="9"/>
        <v>0.98579967726401851</v>
      </c>
      <c r="S15" s="11">
        <f t="shared" si="0"/>
        <v>1.05</v>
      </c>
      <c r="T15" s="4">
        <f>IF(P15="",0,VLOOKUP(Q15,BEL!$B$2:$C$118,2,0)*S15)</f>
        <v>2.0674499999999998E-3</v>
      </c>
      <c r="U15" s="4">
        <f t="shared" si="1"/>
        <v>0.98376158572125905</v>
      </c>
      <c r="V15" s="4">
        <f t="shared" si="2"/>
        <v>2.038091542759495E-3</v>
      </c>
      <c r="W15" s="22">
        <f>BEL!$I$6*V15</f>
        <v>2038.091542759495</v>
      </c>
      <c r="X15" s="22">
        <f>BEL!$I$5*R15*(1-$F$4)</f>
        <v>1035.0896611272194</v>
      </c>
      <c r="Z15" s="4">
        <f>IF(Z14&lt;BEL!$I$4,Z14+1,"")</f>
        <v>11</v>
      </c>
      <c r="AA15" s="4">
        <f>IF(Z15="","",BEL!$I$3+Z15-1)</f>
        <v>42</v>
      </c>
      <c r="AB15" s="4">
        <f t="shared" si="10"/>
        <v>0.98476024086835556</v>
      </c>
      <c r="AC15" s="11">
        <f t="shared" si="3"/>
        <v>1.1273896401931431</v>
      </c>
      <c r="AD15" s="4">
        <f>IF(Z15="",0,VLOOKUP(AA15,BEL!$B$2:$C$118,2,0)*AC15)</f>
        <v>2.2198302015402987E-3</v>
      </c>
      <c r="AE15" s="4">
        <f t="shared" si="4"/>
        <v>0.98257424034439989</v>
      </c>
      <c r="AF15" s="4">
        <f t="shared" si="5"/>
        <v>2.1860005239556749E-3</v>
      </c>
      <c r="AG15" s="22">
        <f>BEL!$I$6*AF15</f>
        <v>2186.0005239556749</v>
      </c>
      <c r="AH15" s="22">
        <f>BEL!$I$5*AB15*(1-$F$4)</f>
        <v>1033.9982529117733</v>
      </c>
      <c r="AJ15" s="4">
        <f>IF(AJ14&lt;BEL!$I$4,AJ14+1,"")</f>
        <v>11</v>
      </c>
      <c r="AK15" s="4">
        <f>IF(AJ15="","",BEL!$I$3+AJ15-1)</f>
        <v>42</v>
      </c>
      <c r="AL15" s="4">
        <f t="shared" si="11"/>
        <v>0.98456907910356628</v>
      </c>
      <c r="AM15" s="11">
        <f t="shared" si="6"/>
        <v>1.1558935826657712</v>
      </c>
      <c r="AN15" s="4">
        <f>IF(AJ15="",0,VLOOKUP(AK15,BEL!$B$2:$C$118,2,0)*AM15)</f>
        <v>2.2759544642689034E-3</v>
      </c>
      <c r="AO15" s="4">
        <f t="shared" si="7"/>
        <v>0.98232824471259939</v>
      </c>
      <c r="AP15" s="4">
        <f t="shared" si="8"/>
        <v>2.2408343909668849E-3</v>
      </c>
      <c r="AQ15" s="22">
        <f>BEL!$I$6*AP15</f>
        <v>2240.8343909668847</v>
      </c>
      <c r="AR15" s="22">
        <f>BEL!$I$5*AL15*(1-$F$4)</f>
        <v>1033.7975330587446</v>
      </c>
    </row>
    <row r="16" spans="2:44" x14ac:dyDescent="0.35">
      <c r="B16" s="8">
        <f>'Other Info'!F17</f>
        <v>13</v>
      </c>
      <c r="C16" s="8">
        <f>'Other Info'!G17</f>
        <v>5.22E-4</v>
      </c>
      <c r="P16" s="4">
        <f>IF(P15&lt;BEL!$I$4,P15+1,"")</f>
        <v>12</v>
      </c>
      <c r="Q16" s="4">
        <f>IF(P16="","",BEL!$I$3+P16-1)</f>
        <v>43</v>
      </c>
      <c r="R16" s="4">
        <f t="shared" si="9"/>
        <v>0.98376158572125905</v>
      </c>
      <c r="S16" s="11">
        <f t="shared" si="0"/>
        <v>1.05</v>
      </c>
      <c r="T16" s="4">
        <f>IF(P16="",0,VLOOKUP(Q16,BEL!$B$2:$C$118,2,0)*S16)</f>
        <v>2.2512000000000001E-3</v>
      </c>
      <c r="U16" s="4">
        <f t="shared" si="1"/>
        <v>0.98154694163948331</v>
      </c>
      <c r="V16" s="4">
        <f t="shared" si="2"/>
        <v>2.2146440817756986E-3</v>
      </c>
      <c r="W16" s="22">
        <f>BEL!$I$6*V16</f>
        <v>2214.6440817756984</v>
      </c>
      <c r="X16" s="22">
        <f>BEL!$I$5*R16*(1-$F$4)</f>
        <v>1032.949665007322</v>
      </c>
      <c r="Z16" s="4">
        <f>IF(Z15&lt;BEL!$I$4,Z15+1,"")</f>
        <v>12</v>
      </c>
      <c r="AA16" s="4">
        <f>IF(Z16="","",BEL!$I$3+Z16-1)</f>
        <v>43</v>
      </c>
      <c r="AB16" s="4">
        <f t="shared" si="10"/>
        <v>0.98257424034439989</v>
      </c>
      <c r="AC16" s="11">
        <f t="shared" si="3"/>
        <v>1.1273896401931431</v>
      </c>
      <c r="AD16" s="4">
        <f>IF(Z16="",0,VLOOKUP(AA16,BEL!$B$2:$C$118,2,0)*AC16)</f>
        <v>2.4171233885740989E-3</v>
      </c>
      <c r="AE16" s="4">
        <f t="shared" si="4"/>
        <v>0.98019923716705293</v>
      </c>
      <c r="AF16" s="4">
        <f t="shared" si="5"/>
        <v>2.3750031773468769E-3</v>
      </c>
      <c r="AG16" s="22">
        <f>BEL!$I$6*AF16</f>
        <v>2375.0031773468768</v>
      </c>
      <c r="AH16" s="22">
        <f>BEL!$I$5*AB16*(1-$F$4)</f>
        <v>1031.70295236162</v>
      </c>
      <c r="AJ16" s="4">
        <f>IF(AJ15&lt;BEL!$I$4,AJ15+1,"")</f>
        <v>12</v>
      </c>
      <c r="AK16" s="4">
        <f>IF(AJ16="","",BEL!$I$3+AJ16-1)</f>
        <v>43</v>
      </c>
      <c r="AL16" s="4">
        <f t="shared" si="11"/>
        <v>0.98232824471259939</v>
      </c>
      <c r="AM16" s="11">
        <f t="shared" si="6"/>
        <v>1.1587833166224355</v>
      </c>
      <c r="AN16" s="4">
        <f>IF(AJ16="",0,VLOOKUP(AK16,BEL!$B$2:$C$118,2,0)*AM16)</f>
        <v>2.4844314308385016E-3</v>
      </c>
      <c r="AO16" s="4">
        <f t="shared" si="7"/>
        <v>0.97988771754603499</v>
      </c>
      <c r="AP16" s="4">
        <f t="shared" si="8"/>
        <v>2.4405271665643969E-3</v>
      </c>
      <c r="AQ16" s="22">
        <f>BEL!$I$6*AP16</f>
        <v>2440.5271665643968</v>
      </c>
      <c r="AR16" s="22">
        <f>BEL!$I$5*AL16*(1-$F$4)</f>
        <v>1031.4446569482293</v>
      </c>
    </row>
    <row r="17" spans="2:44" x14ac:dyDescent="0.35">
      <c r="B17" s="8">
        <f>'Other Info'!F18</f>
        <v>14</v>
      </c>
      <c r="C17" s="8">
        <f>'Other Info'!G18</f>
        <v>6.1399999999999996E-4</v>
      </c>
      <c r="P17" s="4">
        <f>IF(P16&lt;BEL!$I$4,P16+1,"")</f>
        <v>13</v>
      </c>
      <c r="Q17" s="4">
        <f>IF(P17="","",BEL!$I$3+P17-1)</f>
        <v>44</v>
      </c>
      <c r="R17" s="4">
        <f t="shared" si="9"/>
        <v>0.98154694163948331</v>
      </c>
      <c r="S17" s="11">
        <f t="shared" si="0"/>
        <v>1.05</v>
      </c>
      <c r="T17" s="4">
        <f>IF(P17="",0,VLOOKUP(Q17,BEL!$B$2:$C$118,2,0)*S17)</f>
        <v>2.46225E-3</v>
      </c>
      <c r="U17" s="4">
        <f t="shared" si="1"/>
        <v>0.97913012768243146</v>
      </c>
      <c r="V17" s="4">
        <f t="shared" si="2"/>
        <v>2.4168139570518179E-3</v>
      </c>
      <c r="W17" s="22">
        <f>BEL!$I$6*V17</f>
        <v>2416.8139570518179</v>
      </c>
      <c r="X17" s="22">
        <f>BEL!$I$5*R17*(1-$F$4)</f>
        <v>1030.6242887214576</v>
      </c>
      <c r="Z17" s="4">
        <f>IF(Z16&lt;BEL!$I$4,Z16+1,"")</f>
        <v>13</v>
      </c>
      <c r="AA17" s="4">
        <f>IF(Z17="","",BEL!$I$3+Z17-1)</f>
        <v>44</v>
      </c>
      <c r="AB17" s="4">
        <f t="shared" si="10"/>
        <v>0.98019923716705293</v>
      </c>
      <c r="AC17" s="11">
        <f t="shared" si="3"/>
        <v>1.1273896401931431</v>
      </c>
      <c r="AD17" s="4">
        <f>IF(Z17="",0,VLOOKUP(AA17,BEL!$B$2:$C$118,2,0)*AC17)</f>
        <v>2.6437287062529204E-3</v>
      </c>
      <c r="AE17" s="4">
        <f t="shared" si="4"/>
        <v>0.97760785630590719</v>
      </c>
      <c r="AF17" s="4">
        <f t="shared" si="5"/>
        <v>2.5913808611457523E-3</v>
      </c>
      <c r="AG17" s="22">
        <f>BEL!$I$6*AF17</f>
        <v>2591.3808611457521</v>
      </c>
      <c r="AH17" s="22">
        <f>BEL!$I$5*AB17*(1-$F$4)</f>
        <v>1029.2091990254055</v>
      </c>
      <c r="AJ17" s="4">
        <f>IF(AJ16&lt;BEL!$I$4,AJ16+1,"")</f>
        <v>13</v>
      </c>
      <c r="AK17" s="4">
        <f>IF(AJ17="","",BEL!$I$3+AJ17-1)</f>
        <v>44</v>
      </c>
      <c r="AL17" s="4">
        <f t="shared" si="11"/>
        <v>0.97988771754603499</v>
      </c>
      <c r="AM17" s="11">
        <f t="shared" si="6"/>
        <v>1.1616802749139916</v>
      </c>
      <c r="AN17" s="4">
        <f>IF(AJ17="",0,VLOOKUP(AK17,BEL!$B$2:$C$118,2,0)*AM17)</f>
        <v>2.7241402446733102E-3</v>
      </c>
      <c r="AO17" s="4">
        <f t="shared" si="7"/>
        <v>0.97721836597940681</v>
      </c>
      <c r="AP17" s="4">
        <f t="shared" si="8"/>
        <v>2.6693515666282273E-3</v>
      </c>
      <c r="AQ17" s="22">
        <f>BEL!$I$6*AP17</f>
        <v>2669.3515666282274</v>
      </c>
      <c r="AR17" s="22">
        <f>BEL!$I$5*AL17*(1-$F$4)</f>
        <v>1028.8821034233365</v>
      </c>
    </row>
    <row r="18" spans="2:44" x14ac:dyDescent="0.35">
      <c r="B18" s="8">
        <f>'Other Info'!F19</f>
        <v>15</v>
      </c>
      <c r="C18" s="8">
        <f>'Other Info'!G19</f>
        <v>6.9800000000000005E-4</v>
      </c>
      <c r="P18" s="4">
        <f>IF(P17&lt;BEL!$I$4,P17+1,"")</f>
        <v>14</v>
      </c>
      <c r="Q18" s="4">
        <f>IF(P18="","",BEL!$I$3+P18-1)</f>
        <v>45</v>
      </c>
      <c r="R18" s="4">
        <f t="shared" si="9"/>
        <v>0.97913012768243146</v>
      </c>
      <c r="S18" s="11">
        <f t="shared" si="0"/>
        <v>1.05</v>
      </c>
      <c r="T18" s="4">
        <f>IF(P18="",0,VLOOKUP(Q18,BEL!$B$2:$C$118,2,0)*S18)</f>
        <v>2.7079500000000002E-3</v>
      </c>
      <c r="U18" s="4">
        <f t="shared" si="1"/>
        <v>0.97647869225317385</v>
      </c>
      <c r="V18" s="4">
        <f t="shared" si="2"/>
        <v>2.6514354292576404E-3</v>
      </c>
      <c r="W18" s="22">
        <f>BEL!$I$6*V18</f>
        <v>2651.4354292576404</v>
      </c>
      <c r="X18" s="22">
        <f>BEL!$I$5*R18*(1-$F$4)</f>
        <v>1028.086634066553</v>
      </c>
      <c r="Z18" s="4">
        <f>IF(Z17&lt;BEL!$I$4,Z17+1,"")</f>
        <v>14</v>
      </c>
      <c r="AA18" s="4">
        <f>IF(Z18="","",BEL!$I$3+Z18-1)</f>
        <v>45</v>
      </c>
      <c r="AB18" s="4">
        <f t="shared" si="10"/>
        <v>0.97760785630590719</v>
      </c>
      <c r="AC18" s="11">
        <f t="shared" si="3"/>
        <v>1.1273896401931431</v>
      </c>
      <c r="AD18" s="4">
        <f>IF(Z18="",0,VLOOKUP(AA18,BEL!$B$2:$C$118,2,0)*AC18)</f>
        <v>2.9075378820581162E-3</v>
      </c>
      <c r="AE18" s="4">
        <f t="shared" si="4"/>
        <v>0.97476542442990011</v>
      </c>
      <c r="AF18" s="4">
        <f t="shared" si="5"/>
        <v>2.8424318760070524E-3</v>
      </c>
      <c r="AG18" s="22">
        <f>BEL!$I$6*AF18</f>
        <v>2842.4318760070523</v>
      </c>
      <c r="AH18" s="22">
        <f>BEL!$I$5*AB18*(1-$F$4)</f>
        <v>1026.4882491212024</v>
      </c>
      <c r="AJ18" s="4">
        <f>IF(AJ17&lt;BEL!$I$4,AJ17+1,"")</f>
        <v>14</v>
      </c>
      <c r="AK18" s="4">
        <f>IF(AJ18="","",BEL!$I$3+AJ18-1)</f>
        <v>45</v>
      </c>
      <c r="AL18" s="4">
        <f t="shared" si="11"/>
        <v>0.97721836597940681</v>
      </c>
      <c r="AM18" s="11">
        <f t="shared" si="6"/>
        <v>1.1645844756012766</v>
      </c>
      <c r="AN18" s="4">
        <f>IF(AJ18="",0,VLOOKUP(AK18,BEL!$B$2:$C$118,2,0)*AM18)</f>
        <v>3.0034633625756926E-3</v>
      </c>
      <c r="AO18" s="4">
        <f t="shared" si="7"/>
        <v>0.97428332641995152</v>
      </c>
      <c r="AP18" s="4">
        <f t="shared" si="8"/>
        <v>2.935039559455233E-3</v>
      </c>
      <c r="AQ18" s="22">
        <f>BEL!$I$6*AP18</f>
        <v>2935.0395594552328</v>
      </c>
      <c r="AR18" s="22">
        <f>BEL!$I$5*AL18*(1-$F$4)</f>
        <v>1026.0792842783771</v>
      </c>
    </row>
    <row r="19" spans="2:44" x14ac:dyDescent="0.35">
      <c r="B19" s="8">
        <f>'Other Info'!F20</f>
        <v>16</v>
      </c>
      <c r="C19" s="8">
        <f>'Other Info'!G20</f>
        <v>7.6999999999999996E-4</v>
      </c>
      <c r="P19" s="4">
        <f>IF(P18&lt;BEL!$I$4,P18+1,"")</f>
        <v>15</v>
      </c>
      <c r="Q19" s="4">
        <f>IF(P19="","",BEL!$I$3+P19-1)</f>
        <v>46</v>
      </c>
      <c r="R19" s="4">
        <f t="shared" si="9"/>
        <v>0.97647869225317385</v>
      </c>
      <c r="S19" s="11">
        <f t="shared" si="0"/>
        <v>1.05</v>
      </c>
      <c r="T19" s="4">
        <f>IF(P19="",0,VLOOKUP(Q19,BEL!$B$2:$C$118,2,0)*S19)</f>
        <v>2.9935499999999998E-3</v>
      </c>
      <c r="U19" s="4">
        <f t="shared" si="1"/>
        <v>0.97355555446397934</v>
      </c>
      <c r="V19" s="4">
        <f t="shared" si="2"/>
        <v>2.9231377891944885E-3</v>
      </c>
      <c r="W19" s="22">
        <f>BEL!$I$6*V19</f>
        <v>2923.1377891944885</v>
      </c>
      <c r="X19" s="22">
        <f>BEL!$I$5*R19*(1-$F$4)</f>
        <v>1025.3026268658325</v>
      </c>
      <c r="Z19" s="4">
        <f>IF(Z18&lt;BEL!$I$4,Z18+1,"")</f>
        <v>15</v>
      </c>
      <c r="AA19" s="4">
        <f>IF(Z19="","",BEL!$I$3+Z19-1)</f>
        <v>46</v>
      </c>
      <c r="AB19" s="4">
        <f t="shared" si="10"/>
        <v>0.97476542442990011</v>
      </c>
      <c r="AC19" s="11">
        <f t="shared" si="3"/>
        <v>1.1273896401931431</v>
      </c>
      <c r="AD19" s="4">
        <f>IF(Z19="",0,VLOOKUP(AA19,BEL!$B$2:$C$118,2,0)*AC19)</f>
        <v>3.2141878641906508E-3</v>
      </c>
      <c r="AE19" s="4">
        <f t="shared" si="4"/>
        <v>0.97163234523226483</v>
      </c>
      <c r="AF19" s="4">
        <f t="shared" si="5"/>
        <v>3.1330791976352337E-3</v>
      </c>
      <c r="AG19" s="22">
        <f>BEL!$I$6*AF19</f>
        <v>3133.0791976352339</v>
      </c>
      <c r="AH19" s="22">
        <f>BEL!$I$5*AB19*(1-$F$4)</f>
        <v>1023.5036956513951</v>
      </c>
      <c r="AJ19" s="4">
        <f>IF(AJ18&lt;BEL!$I$4,AJ18+1,"")</f>
        <v>15</v>
      </c>
      <c r="AK19" s="4">
        <f>IF(AJ19="","",BEL!$I$3+AJ19-1)</f>
        <v>46</v>
      </c>
      <c r="AL19" s="4">
        <f t="shared" si="11"/>
        <v>0.97428332641995152</v>
      </c>
      <c r="AM19" s="11">
        <f t="shared" si="6"/>
        <v>1.1674959367902795</v>
      </c>
      <c r="AN19" s="4">
        <f>IF(AJ19="",0,VLOOKUP(AK19,BEL!$B$2:$C$118,2,0)*AM19)</f>
        <v>3.3285309157890866E-3</v>
      </c>
      <c r="AO19" s="4">
        <f t="shared" si="7"/>
        <v>0.97104039424722488</v>
      </c>
      <c r="AP19" s="4">
        <f t="shared" si="8"/>
        <v>3.242932172726639E-3</v>
      </c>
      <c r="AQ19" s="22">
        <f>BEL!$I$6*AP19</f>
        <v>3242.9321727266388</v>
      </c>
      <c r="AR19" s="22">
        <f>BEL!$I$5*AL19*(1-$F$4)</f>
        <v>1022.997492740949</v>
      </c>
    </row>
    <row r="20" spans="2:44" x14ac:dyDescent="0.35">
      <c r="B20" s="8">
        <f>'Other Info'!F21</f>
        <v>17</v>
      </c>
      <c r="C20" s="8">
        <f>'Other Info'!G21</f>
        <v>8.2899999999999998E-4</v>
      </c>
      <c r="P20" s="4">
        <f>IF(P19&lt;BEL!$I$4,P19+1,"")</f>
        <v>16</v>
      </c>
      <c r="Q20" s="4">
        <f>IF(P20="","",BEL!$I$3+P20-1)</f>
        <v>47</v>
      </c>
      <c r="R20" s="4">
        <f t="shared" si="9"/>
        <v>0.97355555446397934</v>
      </c>
      <c r="S20" s="11">
        <f t="shared" si="0"/>
        <v>1.05</v>
      </c>
      <c r="T20" s="4">
        <f>IF(P20="",0,VLOOKUP(Q20,BEL!$B$2:$C$118,2,0)*S20)</f>
        <v>3.3263999999999998E-3</v>
      </c>
      <c r="U20" s="4">
        <f t="shared" si="1"/>
        <v>0.97031711926761044</v>
      </c>
      <c r="V20" s="4">
        <f t="shared" si="2"/>
        <v>3.2384351963689805E-3</v>
      </c>
      <c r="W20" s="22">
        <f>BEL!$I$6*V20</f>
        <v>3238.4351963689805</v>
      </c>
      <c r="X20" s="22">
        <f>BEL!$I$5*R20*(1-$F$4)</f>
        <v>1022.2333321871782</v>
      </c>
      <c r="Z20" s="4">
        <f>IF(Z19&lt;BEL!$I$4,Z19+1,"")</f>
        <v>16</v>
      </c>
      <c r="AA20" s="4">
        <f>IF(Z20="","",BEL!$I$3+Z20-1)</f>
        <v>47</v>
      </c>
      <c r="AB20" s="4">
        <f t="shared" si="10"/>
        <v>0.97163234523226483</v>
      </c>
      <c r="AC20" s="11">
        <f t="shared" si="3"/>
        <v>1.1273896401931431</v>
      </c>
      <c r="AD20" s="4">
        <f>IF(Z20="",0,VLOOKUP(AA20,BEL!$B$2:$C$118,2,0)*AC20)</f>
        <v>3.5715703801318774E-3</v>
      </c>
      <c r="AE20" s="4">
        <f t="shared" si="4"/>
        <v>0.96816209192765523</v>
      </c>
      <c r="AF20" s="4">
        <f t="shared" si="5"/>
        <v>3.4702533046096274E-3</v>
      </c>
      <c r="AG20" s="22">
        <f>BEL!$I$6*AF20</f>
        <v>3470.2533046096273</v>
      </c>
      <c r="AH20" s="22">
        <f>BEL!$I$5*AB20*(1-$F$4)</f>
        <v>1020.2139624938779</v>
      </c>
      <c r="AJ20" s="4">
        <f>IF(AJ19&lt;BEL!$I$4,AJ19+1,"")</f>
        <v>16</v>
      </c>
      <c r="AK20" s="4">
        <f>IF(AJ20="","",BEL!$I$3+AJ20-1)</f>
        <v>47</v>
      </c>
      <c r="AL20" s="4">
        <f t="shared" si="11"/>
        <v>0.97104039424722488</v>
      </c>
      <c r="AM20" s="11">
        <f t="shared" si="6"/>
        <v>1.1704146766322552</v>
      </c>
      <c r="AN20" s="4">
        <f>IF(AJ20="",0,VLOOKUP(AK20,BEL!$B$2:$C$118,2,0)*AM20)</f>
        <v>3.707873695570984E-3</v>
      </c>
      <c r="AO20" s="4">
        <f t="shared" si="7"/>
        <v>0.96743989911205863</v>
      </c>
      <c r="AP20" s="4">
        <f t="shared" si="8"/>
        <v>3.600495135166163E-3</v>
      </c>
      <c r="AQ20" s="22">
        <f>BEL!$I$6*AP20</f>
        <v>3600.495135166163</v>
      </c>
      <c r="AR20" s="22">
        <f>BEL!$I$5*AL20*(1-$F$4)</f>
        <v>1019.592413959586</v>
      </c>
    </row>
    <row r="21" spans="2:44" x14ac:dyDescent="0.35">
      <c r="B21" s="8">
        <f>'Other Info'!F22</f>
        <v>18</v>
      </c>
      <c r="C21" s="8">
        <f>'Other Info'!G22</f>
        <v>8.7399999999999999E-4</v>
      </c>
      <c r="P21" s="4">
        <f>IF(P20&lt;BEL!$I$4,P20+1,"")</f>
        <v>17</v>
      </c>
      <c r="Q21" s="4">
        <f>IF(P21="","",BEL!$I$3+P21-1)</f>
        <v>48</v>
      </c>
      <c r="R21" s="4">
        <f t="shared" si="9"/>
        <v>0.97031711926761044</v>
      </c>
      <c r="S21" s="11">
        <f t="shared" si="0"/>
        <v>1.05</v>
      </c>
      <c r="T21" s="4">
        <f>IF(P21="",0,VLOOKUP(Q21,BEL!$B$2:$C$118,2,0)*S21)</f>
        <v>3.7128E-3</v>
      </c>
      <c r="U21" s="4">
        <f t="shared" si="1"/>
        <v>0.96671452586719364</v>
      </c>
      <c r="V21" s="4">
        <f t="shared" si="2"/>
        <v>3.6025934004167842E-3</v>
      </c>
      <c r="W21" s="22">
        <f>BEL!$I$6*V21</f>
        <v>3602.5934004167843</v>
      </c>
      <c r="X21" s="22">
        <f>BEL!$I$5*R21*(1-$F$4)</f>
        <v>1018.8329752309909</v>
      </c>
      <c r="Z21" s="4">
        <f>IF(Z20&lt;BEL!$I$4,Z20+1,"")</f>
        <v>17</v>
      </c>
      <c r="AA21" s="4">
        <f>IF(Z21="","",BEL!$I$3+Z21-1)</f>
        <v>48</v>
      </c>
      <c r="AB21" s="4">
        <f t="shared" si="10"/>
        <v>0.96816209192765523</v>
      </c>
      <c r="AC21" s="11">
        <f t="shared" si="3"/>
        <v>1.1273896401931431</v>
      </c>
      <c r="AD21" s="4">
        <f>IF(Z21="",0,VLOOKUP(AA21,BEL!$B$2:$C$118,2,0)*AC21)</f>
        <v>3.9864497677229542E-3</v>
      </c>
      <c r="AE21" s="4">
        <f t="shared" si="4"/>
        <v>0.96430256238117207</v>
      </c>
      <c r="AF21" s="4">
        <f t="shared" si="5"/>
        <v>3.8595295464831708E-3</v>
      </c>
      <c r="AG21" s="22">
        <f>BEL!$I$6*AF21</f>
        <v>3859.5295464831706</v>
      </c>
      <c r="AH21" s="22">
        <f>BEL!$I$5*AB21*(1-$F$4)</f>
        <v>1016.5701965240379</v>
      </c>
      <c r="AJ21" s="4">
        <f>IF(AJ20&lt;BEL!$I$4,AJ20+1,"")</f>
        <v>17</v>
      </c>
      <c r="AK21" s="4">
        <f>IF(AJ21="","",BEL!$I$3+AJ21-1)</f>
        <v>48</v>
      </c>
      <c r="AL21" s="4">
        <f t="shared" si="11"/>
        <v>0.96743989911205863</v>
      </c>
      <c r="AM21" s="11">
        <f t="shared" si="6"/>
        <v>1.173340713323836</v>
      </c>
      <c r="AN21" s="4">
        <f>IF(AJ21="",0,VLOOKUP(AK21,BEL!$B$2:$C$118,2,0)*AM21)</f>
        <v>4.1489327623130843E-3</v>
      </c>
      <c r="AO21" s="4">
        <f t="shared" si="7"/>
        <v>0.96342605601906373</v>
      </c>
      <c r="AP21" s="4">
        <f t="shared" si="8"/>
        <v>4.0138430929948848E-3</v>
      </c>
      <c r="AQ21" s="22">
        <f>BEL!$I$6*AP21</f>
        <v>4013.843092994885</v>
      </c>
      <c r="AR21" s="22">
        <f>BEL!$I$5*AL21*(1-$F$4)</f>
        <v>1015.8118940676616</v>
      </c>
    </row>
    <row r="22" spans="2:44" x14ac:dyDescent="0.35">
      <c r="B22" s="8">
        <f>'Other Info'!F23</f>
        <v>19</v>
      </c>
      <c r="C22" s="8">
        <f>'Other Info'!G23</f>
        <v>9.0499999999999999E-4</v>
      </c>
      <c r="P22" s="4">
        <f>IF(P21&lt;BEL!$I$4,P21+1,"")</f>
        <v>18</v>
      </c>
      <c r="Q22" s="4">
        <f>IF(P22="","",BEL!$I$3+P22-1)</f>
        <v>49</v>
      </c>
      <c r="R22" s="4">
        <f t="shared" si="9"/>
        <v>0.96671452586719364</v>
      </c>
      <c r="S22" s="11">
        <f t="shared" si="0"/>
        <v>1.05</v>
      </c>
      <c r="T22" s="4">
        <f>IF(P22="",0,VLOOKUP(Q22,BEL!$B$2:$C$118,2,0)*S22)</f>
        <v>4.1558999999999997E-3</v>
      </c>
      <c r="U22" s="4">
        <f t="shared" si="1"/>
        <v>0.96269695696914215</v>
      </c>
      <c r="V22" s="4">
        <f t="shared" si="2"/>
        <v>4.01756889805147E-3</v>
      </c>
      <c r="W22" s="22">
        <f>BEL!$I$6*V22</f>
        <v>4017.5688980514701</v>
      </c>
      <c r="X22" s="22">
        <f>BEL!$I$5*R22*(1-$F$4)</f>
        <v>1015.0502521605533</v>
      </c>
      <c r="Z22" s="4">
        <f>IF(Z21&lt;BEL!$I$4,Z21+1,"")</f>
        <v>18</v>
      </c>
      <c r="AA22" s="4">
        <f>IF(Z22="","",BEL!$I$3+Z22-1)</f>
        <v>49</v>
      </c>
      <c r="AB22" s="4">
        <f t="shared" si="10"/>
        <v>0.96430256238117207</v>
      </c>
      <c r="AC22" s="11">
        <f t="shared" si="3"/>
        <v>1.1273896401931431</v>
      </c>
      <c r="AD22" s="4">
        <f>IF(Z22="",0,VLOOKUP(AA22,BEL!$B$2:$C$118,2,0)*AC22)</f>
        <v>4.4622081958844602E-3</v>
      </c>
      <c r="AE22" s="4">
        <f t="shared" si="4"/>
        <v>0.95999964358400236</v>
      </c>
      <c r="AF22" s="4">
        <f t="shared" si="5"/>
        <v>4.3029187971696517E-3</v>
      </c>
      <c r="AG22" s="22">
        <f>BEL!$I$6*AF22</f>
        <v>4302.918797169652</v>
      </c>
      <c r="AH22" s="22">
        <f>BEL!$I$5*AB22*(1-$F$4)</f>
        <v>1012.5176905002306</v>
      </c>
      <c r="AJ22" s="4">
        <f>IF(AJ21&lt;BEL!$I$4,AJ21+1,"")</f>
        <v>18</v>
      </c>
      <c r="AK22" s="4">
        <f>IF(AJ22="","",BEL!$I$3+AJ22-1)</f>
        <v>49</v>
      </c>
      <c r="AL22" s="4">
        <f t="shared" si="11"/>
        <v>0.96342605601906373</v>
      </c>
      <c r="AM22" s="11">
        <f t="shared" si="6"/>
        <v>1.1762740651071455</v>
      </c>
      <c r="AN22" s="4">
        <f>IF(AJ22="",0,VLOOKUP(AK22,BEL!$B$2:$C$118,2,0)*AM22)</f>
        <v>4.6556927496940815E-3</v>
      </c>
      <c r="AO22" s="4">
        <f t="shared" si="7"/>
        <v>0.95894064031518933</v>
      </c>
      <c r="AP22" s="4">
        <f t="shared" si="8"/>
        <v>4.4854157038743186E-3</v>
      </c>
      <c r="AQ22" s="22">
        <f>BEL!$I$6*AP22</f>
        <v>4485.4157038743188</v>
      </c>
      <c r="AR22" s="22">
        <f>BEL!$I$5*AL22*(1-$F$4)</f>
        <v>1011.5973588200168</v>
      </c>
    </row>
    <row r="23" spans="2:44" x14ac:dyDescent="0.35">
      <c r="B23" s="8">
        <f>'Other Info'!F24</f>
        <v>20</v>
      </c>
      <c r="C23" s="8">
        <f>'Other Info'!G24</f>
        <v>9.2400000000000002E-4</v>
      </c>
      <c r="P23" s="4">
        <f>IF(P22&lt;BEL!$I$4,P22+1,"")</f>
        <v>19</v>
      </c>
      <c r="Q23" s="4">
        <f>IF(P23="","",BEL!$I$3+P23-1)</f>
        <v>50</v>
      </c>
      <c r="R23" s="4">
        <f t="shared" si="9"/>
        <v>0.96269695696914215</v>
      </c>
      <c r="S23" s="11">
        <f t="shared" si="0"/>
        <v>1.05</v>
      </c>
      <c r="T23" s="4">
        <f>IF(P23="",0,VLOOKUP(Q23,BEL!$B$2:$C$118,2,0)*S23)</f>
        <v>4.6578000000000001E-3</v>
      </c>
      <c r="U23" s="4">
        <f t="shared" si="1"/>
        <v>0.95821290708297124</v>
      </c>
      <c r="V23" s="4">
        <f t="shared" si="2"/>
        <v>4.4840498861708706E-3</v>
      </c>
      <c r="W23" s="22">
        <f>BEL!$I$6*V23</f>
        <v>4484.0498861708702</v>
      </c>
      <c r="X23" s="22">
        <f>BEL!$I$5*R23*(1-$F$4)</f>
        <v>1010.8318048175992</v>
      </c>
      <c r="Z23" s="4">
        <f>IF(Z22&lt;BEL!$I$4,Z22+1,"")</f>
        <v>19</v>
      </c>
      <c r="AA23" s="4">
        <f>IF(Z23="","",BEL!$I$3+Z23-1)</f>
        <v>50</v>
      </c>
      <c r="AB23" s="4">
        <f t="shared" si="10"/>
        <v>0.95999964358400236</v>
      </c>
      <c r="AC23" s="11">
        <f t="shared" si="3"/>
        <v>1.1273896401931431</v>
      </c>
      <c r="AD23" s="4">
        <f>IF(Z23="",0,VLOOKUP(AA23,BEL!$B$2:$C$118,2,0)*AC23)</f>
        <v>5.0011004438967827E-3</v>
      </c>
      <c r="AE23" s="4">
        <f t="shared" si="4"/>
        <v>0.9551985889403336</v>
      </c>
      <c r="AF23" s="4">
        <f t="shared" si="5"/>
        <v>4.8010546436687077E-3</v>
      </c>
      <c r="AG23" s="22">
        <f>BEL!$I$6*AF23</f>
        <v>4801.0546436687073</v>
      </c>
      <c r="AH23" s="22">
        <f>BEL!$I$5*AB23*(1-$F$4)</f>
        <v>1007.9996257632025</v>
      </c>
      <c r="AJ23" s="4">
        <f>IF(AJ22&lt;BEL!$I$4,AJ22+1,"")</f>
        <v>19</v>
      </c>
      <c r="AK23" s="4">
        <f>IF(AJ23="","",BEL!$I$3+AJ23-1)</f>
        <v>50</v>
      </c>
      <c r="AL23" s="4">
        <f t="shared" si="11"/>
        <v>0.95894064031518933</v>
      </c>
      <c r="AM23" s="11">
        <f t="shared" si="6"/>
        <v>1.1792147502699133</v>
      </c>
      <c r="AN23" s="4">
        <f>IF(AJ23="",0,VLOOKUP(AK23,BEL!$B$2:$C$118,2,0)*AM23)</f>
        <v>5.2309966321973352E-3</v>
      </c>
      <c r="AO23" s="4">
        <f t="shared" si="7"/>
        <v>0.95392442505522346</v>
      </c>
      <c r="AP23" s="4">
        <f t="shared" si="8"/>
        <v>5.0162152599659117E-3</v>
      </c>
      <c r="AQ23" s="22">
        <f>BEL!$I$6*AP23</f>
        <v>5016.2152599659121</v>
      </c>
      <c r="AR23" s="22">
        <f>BEL!$I$5*AL23*(1-$F$4)</f>
        <v>1006.8876723309487</v>
      </c>
    </row>
    <row r="24" spans="2:44" x14ac:dyDescent="0.35">
      <c r="B24" s="8">
        <f>'Other Info'!F25</f>
        <v>21</v>
      </c>
      <c r="C24" s="8">
        <f>'Other Info'!G25</f>
        <v>9.3400000000000004E-4</v>
      </c>
      <c r="P24" s="4">
        <f>IF(P23&lt;BEL!$I$4,P23+1,"")</f>
        <v>20</v>
      </c>
      <c r="Q24" s="4">
        <f>IF(P24="","",BEL!$I$3+P24-1)</f>
        <v>51</v>
      </c>
      <c r="R24" s="4">
        <f t="shared" si="9"/>
        <v>0.95821290708297124</v>
      </c>
      <c r="S24" s="11">
        <f t="shared" si="0"/>
        <v>1.05</v>
      </c>
      <c r="T24" s="4">
        <f>IF(P24="",0,VLOOKUP(Q24,BEL!$B$2:$C$118,2,0)*S24)</f>
        <v>5.2174500000000002E-3</v>
      </c>
      <c r="U24" s="4">
        <f t="shared" si="1"/>
        <v>0.95321347915091126</v>
      </c>
      <c r="V24" s="4">
        <f t="shared" si="2"/>
        <v>4.9994279320600488E-3</v>
      </c>
      <c r="W24" s="22">
        <f>BEL!$I$6*V24</f>
        <v>4999.427932060049</v>
      </c>
      <c r="X24" s="22">
        <f>BEL!$I$5*R24*(1-$F$4)</f>
        <v>1006.1235524371198</v>
      </c>
      <c r="Z24" s="4">
        <f>IF(Z23&lt;BEL!$I$4,Z23+1,"")</f>
        <v>20</v>
      </c>
      <c r="AA24" s="4">
        <f>IF(Z24="","",BEL!$I$3+Z24-1)</f>
        <v>51</v>
      </c>
      <c r="AB24" s="4">
        <f t="shared" si="10"/>
        <v>0.9551985889403336</v>
      </c>
      <c r="AC24" s="11">
        <f t="shared" si="3"/>
        <v>1.1273896401931431</v>
      </c>
      <c r="AD24" s="4">
        <f>IF(Z24="",0,VLOOKUP(AA24,BEL!$B$2:$C$118,2,0)*AC24)</f>
        <v>5.6019991221197283E-3</v>
      </c>
      <c r="AE24" s="4">
        <f t="shared" si="4"/>
        <v>0.94984756728363984</v>
      </c>
      <c r="AF24" s="4">
        <f t="shared" si="5"/>
        <v>5.3510216566937524E-3</v>
      </c>
      <c r="AG24" s="22">
        <f>BEL!$I$6*AF24</f>
        <v>5351.0216566937524</v>
      </c>
      <c r="AH24" s="22">
        <f>BEL!$I$5*AB24*(1-$F$4)</f>
        <v>1002.9585183873502</v>
      </c>
      <c r="AJ24" s="4">
        <f>IF(AJ23&lt;BEL!$I$4,AJ23+1,"")</f>
        <v>20</v>
      </c>
      <c r="AK24" s="4">
        <f>IF(AJ24="","",BEL!$I$3+AJ24-1)</f>
        <v>51</v>
      </c>
      <c r="AL24" s="4">
        <f t="shared" si="11"/>
        <v>0.95392442505522346</v>
      </c>
      <c r="AM24" s="11">
        <f t="shared" si="6"/>
        <v>1.182162787145588</v>
      </c>
      <c r="AN24" s="4">
        <f>IF(AJ24="",0,VLOOKUP(AK24,BEL!$B$2:$C$118,2,0)*AM24)</f>
        <v>5.8741668893264268E-3</v>
      </c>
      <c r="AO24" s="4">
        <f t="shared" si="7"/>
        <v>0.94832091378264438</v>
      </c>
      <c r="AP24" s="4">
        <f t="shared" si="8"/>
        <v>5.6035112725791418E-3</v>
      </c>
      <c r="AQ24" s="22">
        <f>BEL!$I$6*AP24</f>
        <v>5603.5112725791414</v>
      </c>
      <c r="AR24" s="22">
        <f>BEL!$I$5*AL24*(1-$F$4)</f>
        <v>1001.6206463079845</v>
      </c>
    </row>
    <row r="25" spans="2:44" x14ac:dyDescent="0.35">
      <c r="B25" s="8">
        <f>'Other Info'!F26</f>
        <v>22</v>
      </c>
      <c r="C25" s="8">
        <f>'Other Info'!G26</f>
        <v>9.3700000000000001E-4</v>
      </c>
      <c r="P25" s="4">
        <f>IF(P24&lt;BEL!$I$4,P24+1,"")</f>
        <v>21</v>
      </c>
      <c r="Q25" s="4">
        <f>IF(P25="","",BEL!$I$3+P25-1)</f>
        <v>52</v>
      </c>
      <c r="R25" s="4">
        <f t="shared" si="9"/>
        <v>0.95321347915091126</v>
      </c>
      <c r="S25" s="11">
        <f t="shared" si="0"/>
        <v>1.05</v>
      </c>
      <c r="T25" s="4">
        <f>IF(P25="",0,VLOOKUP(Q25,BEL!$B$2:$C$118,2,0)*S25)</f>
        <v>5.8275000000000002E-3</v>
      </c>
      <c r="U25" s="4">
        <f t="shared" si="1"/>
        <v>0.94765862760115938</v>
      </c>
      <c r="V25" s="4">
        <f t="shared" si="2"/>
        <v>5.5548515497519354E-3</v>
      </c>
      <c r="W25" s="22">
        <f>BEL!$I$6*V25</f>
        <v>5554.8515497519356</v>
      </c>
      <c r="X25" s="22">
        <f>BEL!$I$5*R25*(1-$F$4)</f>
        <v>1000.8741531084568</v>
      </c>
      <c r="Z25" s="4">
        <f>IF(Z24&lt;BEL!$I$4,Z24+1,"")</f>
        <v>21</v>
      </c>
      <c r="AA25" s="4">
        <f>IF(Z25="","",BEL!$I$3+Z25-1)</f>
        <v>52</v>
      </c>
      <c r="AB25" s="4">
        <f t="shared" si="10"/>
        <v>0.94984756728363984</v>
      </c>
      <c r="AC25" s="11">
        <f t="shared" si="3"/>
        <v>1.1273896401931431</v>
      </c>
      <c r="AD25" s="4">
        <f>IF(Z25="",0,VLOOKUP(AA25,BEL!$B$2:$C$118,2,0)*AC25)</f>
        <v>6.2570125030719445E-3</v>
      </c>
      <c r="AE25" s="4">
        <f t="shared" si="4"/>
        <v>0.94390435917913362</v>
      </c>
      <c r="AF25" s="4">
        <f t="shared" si="5"/>
        <v>5.9432081045062042E-3</v>
      </c>
      <c r="AG25" s="22">
        <f>BEL!$I$6*AF25</f>
        <v>5943.2081045062041</v>
      </c>
      <c r="AH25" s="22">
        <f>BEL!$I$5*AB25*(1-$F$4)</f>
        <v>997.33994564782176</v>
      </c>
      <c r="AJ25" s="4">
        <f>IF(AJ24&lt;BEL!$I$4,AJ24+1,"")</f>
        <v>21</v>
      </c>
      <c r="AK25" s="4">
        <f>IF(AJ25="","",BEL!$I$3+AJ25-1)</f>
        <v>52</v>
      </c>
      <c r="AL25" s="4">
        <f t="shared" si="11"/>
        <v>0.94832091378264438</v>
      </c>
      <c r="AM25" s="11">
        <f t="shared" si="6"/>
        <v>1.1851181941134521</v>
      </c>
      <c r="AN25" s="4">
        <f>IF(AJ25="",0,VLOOKUP(AK25,BEL!$B$2:$C$118,2,0)*AM25)</f>
        <v>6.5774059773296596E-3</v>
      </c>
      <c r="AO25" s="4">
        <f t="shared" si="7"/>
        <v>0.94208342213590368</v>
      </c>
      <c r="AP25" s="4">
        <f t="shared" si="8"/>
        <v>6.23749164674069E-3</v>
      </c>
      <c r="AQ25" s="22">
        <f>BEL!$I$6*AP25</f>
        <v>6237.4916467406902</v>
      </c>
      <c r="AR25" s="22">
        <f>BEL!$I$5*AL25*(1-$F$4)</f>
        <v>995.73695947177646</v>
      </c>
    </row>
    <row r="26" spans="2:44" x14ac:dyDescent="0.35">
      <c r="B26" s="8">
        <f>'Other Info'!F27</f>
        <v>23</v>
      </c>
      <c r="C26" s="8">
        <f>'Other Info'!G27</f>
        <v>9.3599999999999998E-4</v>
      </c>
      <c r="P26" s="4">
        <f>IF(P25&lt;BEL!$I$4,P25+1,"")</f>
        <v>22</v>
      </c>
      <c r="Q26" s="4">
        <f>IF(P26="","",BEL!$I$3+P26-1)</f>
        <v>53</v>
      </c>
      <c r="R26" s="4">
        <f t="shared" si="9"/>
        <v>0.94765862760115938</v>
      </c>
      <c r="S26" s="11">
        <f t="shared" si="0"/>
        <v>1.05</v>
      </c>
      <c r="T26" s="4">
        <f>IF(P26="",0,VLOOKUP(Q26,BEL!$B$2:$C$118,2,0)*S26)</f>
        <v>6.4827000000000001E-3</v>
      </c>
      <c r="U26" s="4">
        <f t="shared" si="1"/>
        <v>0.94151524101600936</v>
      </c>
      <c r="V26" s="4">
        <f t="shared" si="2"/>
        <v>6.1433865851500359E-3</v>
      </c>
      <c r="W26" s="22">
        <f>BEL!$I$6*V26</f>
        <v>6143.3865851500359</v>
      </c>
      <c r="X26" s="22">
        <f>BEL!$I$5*R26*(1-$F$4)</f>
        <v>995.04155898121735</v>
      </c>
      <c r="Z26" s="4">
        <f>IF(Z25&lt;BEL!$I$4,Z25+1,"")</f>
        <v>22</v>
      </c>
      <c r="AA26" s="4">
        <f>IF(Z26="","",BEL!$I$3+Z26-1)</f>
        <v>53</v>
      </c>
      <c r="AB26" s="4">
        <f t="shared" si="10"/>
        <v>0.94390435917913362</v>
      </c>
      <c r="AC26" s="11">
        <f t="shared" si="3"/>
        <v>1.1273896401931431</v>
      </c>
      <c r="AD26" s="4">
        <f>IF(Z26="",0,VLOOKUP(AA26,BEL!$B$2:$C$118,2,0)*AC26)</f>
        <v>6.9605036385524659E-3</v>
      </c>
      <c r="AE26" s="4">
        <f t="shared" si="4"/>
        <v>0.93733430945262175</v>
      </c>
      <c r="AF26" s="4">
        <f t="shared" si="5"/>
        <v>6.5700497265118929E-3</v>
      </c>
      <c r="AG26" s="22">
        <f>BEL!$I$6*AF26</f>
        <v>6570.0497265118929</v>
      </c>
      <c r="AH26" s="22">
        <f>BEL!$I$5*AB26*(1-$F$4)</f>
        <v>991.09957713809024</v>
      </c>
      <c r="AJ26" s="4">
        <f>IF(AJ25&lt;BEL!$I$4,AJ25+1,"")</f>
        <v>22</v>
      </c>
      <c r="AK26" s="4">
        <f>IF(AJ26="","",BEL!$I$3+AJ26-1)</f>
        <v>53</v>
      </c>
      <c r="AL26" s="4">
        <f t="shared" si="11"/>
        <v>0.94208342213590368</v>
      </c>
      <c r="AM26" s="11">
        <f t="shared" si="6"/>
        <v>1.1880809895987354</v>
      </c>
      <c r="AN26" s="4">
        <f>IF(AJ26="",0,VLOOKUP(AK26,BEL!$B$2:$C$118,2,0)*AM26)</f>
        <v>7.335212029782592E-3</v>
      </c>
      <c r="AO26" s="4">
        <f t="shared" si="7"/>
        <v>0.93517304048479366</v>
      </c>
      <c r="AP26" s="4">
        <f t="shared" si="8"/>
        <v>6.9103816511100324E-3</v>
      </c>
      <c r="AQ26" s="22">
        <f>BEL!$I$6*AP26</f>
        <v>6910.3816511100322</v>
      </c>
      <c r="AR26" s="22">
        <f>BEL!$I$5*AL26*(1-$F$4)</f>
        <v>989.18759324269877</v>
      </c>
    </row>
    <row r="27" spans="2:44" x14ac:dyDescent="0.35">
      <c r="B27" s="8">
        <f>'Other Info'!F28</f>
        <v>24</v>
      </c>
      <c r="C27" s="8">
        <f>'Other Info'!G28</f>
        <v>9.3300000000000002E-4</v>
      </c>
      <c r="P27" s="4">
        <f>IF(P26&lt;BEL!$I$4,P26+1,"")</f>
        <v>23</v>
      </c>
      <c r="Q27" s="4">
        <f>IF(P27="","",BEL!$I$3+P27-1)</f>
        <v>54</v>
      </c>
      <c r="R27" s="4">
        <f t="shared" si="9"/>
        <v>0.94151524101600936</v>
      </c>
      <c r="S27" s="11">
        <f t="shared" si="0"/>
        <v>1.05</v>
      </c>
      <c r="T27" s="4">
        <f>IF(P27="",0,VLOOKUP(Q27,BEL!$B$2:$C$118,2,0)*S27)</f>
        <v>7.1725500000000006E-3</v>
      </c>
      <c r="U27" s="4">
        <f t="shared" si="1"/>
        <v>0.93476217587405996</v>
      </c>
      <c r="V27" s="4">
        <f t="shared" si="2"/>
        <v>6.7530651419493784E-3</v>
      </c>
      <c r="W27" s="22">
        <f>BEL!$I$6*V27</f>
        <v>6753.0651419493788</v>
      </c>
      <c r="X27" s="22">
        <f>BEL!$I$5*R27*(1-$F$4)</f>
        <v>988.59100306680966</v>
      </c>
      <c r="Z27" s="4">
        <f>IF(Z26&lt;BEL!$I$4,Z26+1,"")</f>
        <v>23</v>
      </c>
      <c r="AA27" s="4">
        <f>IF(Z27="","",BEL!$I$3+Z27-1)</f>
        <v>54</v>
      </c>
      <c r="AB27" s="4">
        <f t="shared" si="10"/>
        <v>0.93733430945262175</v>
      </c>
      <c r="AC27" s="11">
        <f t="shared" si="3"/>
        <v>1.1273896401931431</v>
      </c>
      <c r="AD27" s="4">
        <f>IF(Z27="",0,VLOOKUP(AA27,BEL!$B$2:$C$118,2,0)*AC27)</f>
        <v>7.7011986321593607E-3</v>
      </c>
      <c r="AE27" s="4">
        <f t="shared" si="4"/>
        <v>0.93011571175078922</v>
      </c>
      <c r="AF27" s="4">
        <f t="shared" si="5"/>
        <v>7.2185977018325697E-3</v>
      </c>
      <c r="AG27" s="22">
        <f>BEL!$I$6*AF27</f>
        <v>7218.5977018325693</v>
      </c>
      <c r="AH27" s="22">
        <f>BEL!$I$5*AB27*(1-$F$4)</f>
        <v>984.20102492525268</v>
      </c>
      <c r="AJ27" s="4">
        <f>IF(AJ26&lt;BEL!$I$4,AJ26+1,"")</f>
        <v>23</v>
      </c>
      <c r="AK27" s="4">
        <f>IF(AJ27="","",BEL!$I$3+AJ27-1)</f>
        <v>54</v>
      </c>
      <c r="AL27" s="4">
        <f t="shared" si="11"/>
        <v>0.93517304048479366</v>
      </c>
      <c r="AM27" s="11">
        <f t="shared" si="6"/>
        <v>1.191051192072732</v>
      </c>
      <c r="AN27" s="4">
        <f>IF(AJ27="",0,VLOOKUP(AK27,BEL!$B$2:$C$118,2,0)*AM27)</f>
        <v>8.1360706930488323E-3</v>
      </c>
      <c r="AO27" s="4">
        <f t="shared" si="7"/>
        <v>0.92756440651717598</v>
      </c>
      <c r="AP27" s="4">
        <f t="shared" si="8"/>
        <v>7.6086339676176987E-3</v>
      </c>
      <c r="AQ27" s="22">
        <f>BEL!$I$6*AP27</f>
        <v>7608.6339676176985</v>
      </c>
      <c r="AR27" s="22">
        <f>BEL!$I$5*AL27*(1-$F$4)</f>
        <v>981.93169250903327</v>
      </c>
    </row>
    <row r="28" spans="2:44" x14ac:dyDescent="0.35">
      <c r="B28" s="8">
        <f>'Other Info'!F29</f>
        <v>25</v>
      </c>
      <c r="C28" s="8">
        <f>'Other Info'!G29</f>
        <v>9.3099999999999997E-4</v>
      </c>
      <c r="P28" s="4">
        <f>IF(P27&lt;BEL!$I$4,P27+1,"")</f>
        <v>24</v>
      </c>
      <c r="Q28" s="4">
        <f>IF(P28="","",BEL!$I$3+P28-1)</f>
        <v>55</v>
      </c>
      <c r="R28" s="4">
        <f t="shared" si="9"/>
        <v>0.93476217587405996</v>
      </c>
      <c r="S28" s="11">
        <f t="shared" si="0"/>
        <v>1.05</v>
      </c>
      <c r="T28" s="4">
        <f>IF(P28="",0,VLOOKUP(Q28,BEL!$B$2:$C$118,2,0)*S28)</f>
        <v>7.8886500000000005E-3</v>
      </c>
      <c r="U28" s="4">
        <f t="shared" si="1"/>
        <v>0.92738816423535098</v>
      </c>
      <c r="V28" s="4">
        <f t="shared" si="2"/>
        <v>7.3740116387089032E-3</v>
      </c>
      <c r="W28" s="22">
        <f>BEL!$I$6*V28</f>
        <v>7374.0116387089029</v>
      </c>
      <c r="X28" s="22">
        <f>BEL!$I$5*R28*(1-$F$4)</f>
        <v>981.50028466776291</v>
      </c>
      <c r="Z28" s="4">
        <f>IF(Z27&lt;BEL!$I$4,Z27+1,"")</f>
        <v>24</v>
      </c>
      <c r="AA28" s="4">
        <f>IF(Z28="","",BEL!$I$3+Z28-1)</f>
        <v>55</v>
      </c>
      <c r="AB28" s="4">
        <f t="shared" si="10"/>
        <v>0.93011571175078922</v>
      </c>
      <c r="AC28" s="11">
        <f t="shared" si="3"/>
        <v>1.1273896401931431</v>
      </c>
      <c r="AD28" s="4">
        <f>IF(Z28="",0,VLOOKUP(AA28,BEL!$B$2:$C$118,2,0)*AC28)</f>
        <v>8.4700783667710847E-3</v>
      </c>
      <c r="AE28" s="4">
        <f t="shared" si="4"/>
        <v>0.92223755878209501</v>
      </c>
      <c r="AF28" s="4">
        <f t="shared" si="5"/>
        <v>7.8781529686942492E-3</v>
      </c>
      <c r="AG28" s="22">
        <f>BEL!$I$6*AF28</f>
        <v>7878.1529686942495</v>
      </c>
      <c r="AH28" s="22">
        <f>BEL!$I$5*AB28*(1-$F$4)</f>
        <v>976.6214973383286</v>
      </c>
      <c r="AJ28" s="4">
        <f>IF(AJ27&lt;BEL!$I$4,AJ27+1,"")</f>
        <v>24</v>
      </c>
      <c r="AK28" s="4">
        <f>IF(AJ28="","",BEL!$I$3+AJ28-1)</f>
        <v>55</v>
      </c>
      <c r="AL28" s="4">
        <f t="shared" si="11"/>
        <v>0.92756440651717598</v>
      </c>
      <c r="AM28" s="11">
        <f t="shared" si="6"/>
        <v>1.1940288200529141</v>
      </c>
      <c r="AN28" s="4">
        <f>IF(AJ28="",0,VLOOKUP(AK28,BEL!$B$2:$C$118,2,0)*AM28)</f>
        <v>8.9707385250575433E-3</v>
      </c>
      <c r="AO28" s="4">
        <f t="shared" si="7"/>
        <v>0.91924346876116014</v>
      </c>
      <c r="AP28" s="4">
        <f t="shared" si="8"/>
        <v>8.3209377560157661E-3</v>
      </c>
      <c r="AQ28" s="22">
        <f>BEL!$I$6*AP28</f>
        <v>8320.9377560157664</v>
      </c>
      <c r="AR28" s="22">
        <f>BEL!$I$5*AL28*(1-$F$4)</f>
        <v>973.94262684303465</v>
      </c>
    </row>
    <row r="29" spans="2:44" x14ac:dyDescent="0.35">
      <c r="B29" s="8">
        <f>'Other Info'!F30</f>
        <v>26</v>
      </c>
      <c r="C29" s="8">
        <f>'Other Info'!G30</f>
        <v>9.3099999999999997E-4</v>
      </c>
      <c r="P29" s="4">
        <f>IF(P28&lt;BEL!$I$4,P28+1,"")</f>
        <v>25</v>
      </c>
      <c r="Q29" s="4">
        <f>IF(P29="","",BEL!$I$3+P29-1)</f>
        <v>56</v>
      </c>
      <c r="R29" s="4">
        <f t="shared" si="9"/>
        <v>0.92738816423535098</v>
      </c>
      <c r="S29" s="11">
        <f t="shared" si="0"/>
        <v>1.05</v>
      </c>
      <c r="T29" s="4">
        <f>IF(P29="",0,VLOOKUP(Q29,BEL!$B$2:$C$118,2,0)*S29)</f>
        <v>8.6226000000000011E-3</v>
      </c>
      <c r="U29" s="4">
        <f t="shared" si="1"/>
        <v>0.9193916670504152</v>
      </c>
      <c r="V29" s="4">
        <f t="shared" si="2"/>
        <v>7.9964971849357386E-3</v>
      </c>
      <c r="W29" s="22">
        <f>BEL!$I$6*V29</f>
        <v>7996.4971849357389</v>
      </c>
      <c r="X29" s="22">
        <f>BEL!$I$5*R29*(1-$F$4)</f>
        <v>973.75757244711849</v>
      </c>
      <c r="Z29" s="4">
        <f>IF(Z28&lt;BEL!$I$4,Z28+1,"")</f>
        <v>25</v>
      </c>
      <c r="AA29" s="4">
        <f>IF(Z29="","",BEL!$I$3+Z29-1)</f>
        <v>56</v>
      </c>
      <c r="AB29" s="4">
        <f t="shared" si="10"/>
        <v>0.92223755878209501</v>
      </c>
      <c r="AC29" s="11">
        <f t="shared" si="3"/>
        <v>1.1273896401931431</v>
      </c>
      <c r="AD29" s="4">
        <f>IF(Z29="",0,VLOOKUP(AA29,BEL!$B$2:$C$118,2,0)*AC29)</f>
        <v>9.258123725266092E-3</v>
      </c>
      <c r="AE29" s="4">
        <f t="shared" si="4"/>
        <v>0.91369936935880303</v>
      </c>
      <c r="AF29" s="4">
        <f t="shared" si="5"/>
        <v>8.5381894232919968E-3</v>
      </c>
      <c r="AG29" s="22">
        <f>BEL!$I$6*AF29</f>
        <v>8538.1894232919967</v>
      </c>
      <c r="AH29" s="22">
        <f>BEL!$I$5*AB29*(1-$F$4)</f>
        <v>968.34943672119971</v>
      </c>
      <c r="AJ29" s="4">
        <f>IF(AJ28&lt;BEL!$I$4,AJ28+1,"")</f>
        <v>25</v>
      </c>
      <c r="AK29" s="4">
        <f>IF(AJ29="","",BEL!$I$3+AJ29-1)</f>
        <v>56</v>
      </c>
      <c r="AL29" s="4">
        <f t="shared" si="11"/>
        <v>0.91924346876116014</v>
      </c>
      <c r="AM29" s="11">
        <f t="shared" si="6"/>
        <v>1.1970138921030462</v>
      </c>
      <c r="AN29" s="4">
        <f>IF(AJ29="",0,VLOOKUP(AK29,BEL!$B$2:$C$118,2,0)*AM29)</f>
        <v>9.8298780819502159E-3</v>
      </c>
      <c r="AO29" s="4">
        <f t="shared" si="7"/>
        <v>0.91020741753560885</v>
      </c>
      <c r="AP29" s="4">
        <f t="shared" si="8"/>
        <v>9.0360512255512164E-3</v>
      </c>
      <c r="AQ29" s="22">
        <f>BEL!$I$6*AP29</f>
        <v>9036.0512255512167</v>
      </c>
      <c r="AR29" s="22">
        <f>BEL!$I$5*AL29*(1-$F$4)</f>
        <v>965.20564219921812</v>
      </c>
    </row>
    <row r="30" spans="2:44" x14ac:dyDescent="0.35">
      <c r="B30" s="8">
        <f>'Other Info'!F31</f>
        <v>27</v>
      </c>
      <c r="C30" s="8">
        <f>'Other Info'!G31</f>
        <v>9.3400000000000004E-4</v>
      </c>
      <c r="P30" s="4">
        <f>IF(P29&lt;BEL!$I$4,P29+1,"")</f>
        <v>26</v>
      </c>
      <c r="Q30" s="4">
        <f>IF(P30="","",BEL!$I$3+P30-1)</f>
        <v>57</v>
      </c>
      <c r="R30" s="4">
        <f t="shared" si="9"/>
        <v>0.9193916670504152</v>
      </c>
      <c r="S30" s="11">
        <f t="shared" si="0"/>
        <v>1.05</v>
      </c>
      <c r="T30" s="4">
        <f>IF(P30="",0,VLOOKUP(Q30,BEL!$B$2:$C$118,2,0)*S30)</f>
        <v>9.3712500000000011E-3</v>
      </c>
      <c r="U30" s="4">
        <f t="shared" si="1"/>
        <v>0.91077581789056894</v>
      </c>
      <c r="V30" s="4">
        <f t="shared" si="2"/>
        <v>8.6158491598462041E-3</v>
      </c>
      <c r="W30" s="22">
        <f>BEL!$I$6*V30</f>
        <v>8615.8491598462042</v>
      </c>
      <c r="X30" s="22">
        <f>BEL!$I$5*R30*(1-$F$4)</f>
        <v>965.36125040293587</v>
      </c>
      <c r="Z30" s="4">
        <f>IF(Z29&lt;BEL!$I$4,Z29+1,"")</f>
        <v>26</v>
      </c>
      <c r="AA30" s="4">
        <f>IF(Z30="","",BEL!$I$3+Z30-1)</f>
        <v>57</v>
      </c>
      <c r="AB30" s="4">
        <f t="shared" si="10"/>
        <v>0.91369936935880303</v>
      </c>
      <c r="AC30" s="11">
        <f t="shared" si="3"/>
        <v>1.1273896401931431</v>
      </c>
      <c r="AD30" s="4">
        <f>IF(Z30="",0,VLOOKUP(AA30,BEL!$B$2:$C$118,2,0)*AC30)</f>
        <v>1.0061952538723802E-2</v>
      </c>
      <c r="AE30" s="4">
        <f t="shared" si="4"/>
        <v>0.9045057696696529</v>
      </c>
      <c r="AF30" s="4">
        <f t="shared" si="5"/>
        <v>9.1935996891501452E-3</v>
      </c>
      <c r="AG30" s="22">
        <f>BEL!$I$6*AF30</f>
        <v>9193.5996891501454</v>
      </c>
      <c r="AH30" s="22">
        <f>BEL!$I$5*AB30*(1-$F$4)</f>
        <v>959.38433782674315</v>
      </c>
      <c r="AJ30" s="4">
        <f>IF(AJ29&lt;BEL!$I$4,AJ29+1,"")</f>
        <v>26</v>
      </c>
      <c r="AK30" s="4">
        <f>IF(AJ30="","",BEL!$I$3+AJ30-1)</f>
        <v>57</v>
      </c>
      <c r="AL30" s="4">
        <f t="shared" si="11"/>
        <v>0.91020741753560885</v>
      </c>
      <c r="AM30" s="11">
        <f t="shared" si="6"/>
        <v>1.2000064268333039</v>
      </c>
      <c r="AN30" s="4">
        <f>IF(AJ30="",0,VLOOKUP(AK30,BEL!$B$2:$C$118,2,0)*AM30)</f>
        <v>1.0710057359487239E-2</v>
      </c>
      <c r="AO30" s="4">
        <f t="shared" si="7"/>
        <v>0.90045904388477171</v>
      </c>
      <c r="AP30" s="4">
        <f t="shared" si="8"/>
        <v>9.7483736508371215E-3</v>
      </c>
      <c r="AQ30" s="22">
        <f>BEL!$I$6*AP30</f>
        <v>9748.3736508371221</v>
      </c>
      <c r="AR30" s="22">
        <f>BEL!$I$5*AL30*(1-$F$4)</f>
        <v>955.71778841238915</v>
      </c>
    </row>
    <row r="31" spans="2:44" x14ac:dyDescent="0.35">
      <c r="B31" s="8">
        <f>'Other Info'!F32</f>
        <v>28</v>
      </c>
      <c r="C31" s="8">
        <f>'Other Info'!G32</f>
        <v>9.4200000000000002E-4</v>
      </c>
      <c r="P31" s="4">
        <f>IF(P30&lt;BEL!$I$4,P30+1,"")</f>
        <v>27</v>
      </c>
      <c r="Q31" s="4">
        <f>IF(P31="","",BEL!$I$3+P31-1)</f>
        <v>58</v>
      </c>
      <c r="R31" s="4">
        <f t="shared" si="9"/>
        <v>0.91077581789056894</v>
      </c>
      <c r="S31" s="11">
        <f t="shared" si="0"/>
        <v>1.05</v>
      </c>
      <c r="T31" s="4">
        <f>IF(P31="",0,VLOOKUP(Q31,BEL!$B$2:$C$118,2,0)*S31)</f>
        <v>1.013355E-2</v>
      </c>
      <c r="U31" s="4">
        <f t="shared" si="1"/>
        <v>0.90154642560118392</v>
      </c>
      <c r="V31" s="4">
        <f t="shared" si="2"/>
        <v>9.2293922893849755E-3</v>
      </c>
      <c r="W31" s="22">
        <f>BEL!$I$6*V31</f>
        <v>9229.3922893849758</v>
      </c>
      <c r="X31" s="22">
        <f>BEL!$I$5*R31*(1-$F$4)</f>
        <v>956.31460878509733</v>
      </c>
      <c r="Z31" s="4">
        <f>IF(Z30&lt;BEL!$I$4,Z30+1,"")</f>
        <v>27</v>
      </c>
      <c r="AA31" s="4">
        <f>IF(Z31="","",BEL!$I$3+Z31-1)</f>
        <v>58</v>
      </c>
      <c r="AB31" s="4">
        <f t="shared" si="10"/>
        <v>0.9045057696696529</v>
      </c>
      <c r="AC31" s="11">
        <f t="shared" si="3"/>
        <v>1.1273896401931431</v>
      </c>
      <c r="AD31" s="4">
        <f>IF(Z31="",0,VLOOKUP(AA31,BEL!$B$2:$C$118,2,0)*AC31)</f>
        <v>1.0880437417504024E-2</v>
      </c>
      <c r="AE31" s="4">
        <f t="shared" si="4"/>
        <v>0.89466435124899091</v>
      </c>
      <c r="AF31" s="4">
        <f t="shared" si="5"/>
        <v>9.8414184206619681E-3</v>
      </c>
      <c r="AG31" s="22">
        <f>BEL!$I$6*AF31</f>
        <v>9841.4184206619684</v>
      </c>
      <c r="AH31" s="22">
        <f>BEL!$I$5*AB31*(1-$F$4)</f>
        <v>949.73105815313556</v>
      </c>
      <c r="AJ31" s="4">
        <f>IF(AJ30&lt;BEL!$I$4,AJ30+1,"")</f>
        <v>27</v>
      </c>
      <c r="AK31" s="4">
        <f>IF(AJ31="","",BEL!$I$3+AJ31-1)</f>
        <v>58</v>
      </c>
      <c r="AL31" s="4">
        <f t="shared" si="11"/>
        <v>0.90045904388477171</v>
      </c>
      <c r="AM31" s="11">
        <f t="shared" si="6"/>
        <v>1.2030064429003871</v>
      </c>
      <c r="AN31" s="4">
        <f>IF(AJ31="",0,VLOOKUP(AK31,BEL!$B$2:$C$118,2,0)*AM31)</f>
        <v>1.1610215180431635E-2</v>
      </c>
      <c r="AO31" s="4">
        <f t="shared" si="7"/>
        <v>0.89000452062410385</v>
      </c>
      <c r="AP31" s="4">
        <f t="shared" si="8"/>
        <v>1.0454523260667932E-2</v>
      </c>
      <c r="AQ31" s="22">
        <f>BEL!$I$6*AP31</f>
        <v>10454.523260667933</v>
      </c>
      <c r="AR31" s="22">
        <f>BEL!$I$5*AL31*(1-$F$4)</f>
        <v>945.48199607901029</v>
      </c>
    </row>
    <row r="32" spans="2:44" x14ac:dyDescent="0.35">
      <c r="B32" s="8">
        <f>'Other Info'!F33</f>
        <v>29</v>
      </c>
      <c r="C32" s="8">
        <f>'Other Info'!G33</f>
        <v>9.5600000000000004E-4</v>
      </c>
      <c r="P32" s="4">
        <f>IF(P31&lt;BEL!$I$4,P31+1,"")</f>
        <v>28</v>
      </c>
      <c r="Q32" s="4">
        <f>IF(P32="","",BEL!$I$3+P32-1)</f>
        <v>59</v>
      </c>
      <c r="R32" s="4">
        <f t="shared" si="9"/>
        <v>0.90154642560118392</v>
      </c>
      <c r="S32" s="11">
        <f t="shared" si="0"/>
        <v>1.05</v>
      </c>
      <c r="T32" s="4">
        <f>IF(P32="",0,VLOOKUP(Q32,BEL!$B$2:$C$118,2,0)*S32)</f>
        <v>1.0912649999999999E-2</v>
      </c>
      <c r="U32" s="4">
        <f t="shared" si="1"/>
        <v>0.89170816499984717</v>
      </c>
      <c r="V32" s="4">
        <f t="shared" si="2"/>
        <v>9.8382606013367596E-3</v>
      </c>
      <c r="W32" s="22">
        <f>BEL!$I$6*V32</f>
        <v>9838.2606013367604</v>
      </c>
      <c r="X32" s="22">
        <f>BEL!$I$5*R32*(1-$F$4)</f>
        <v>946.62374688124305</v>
      </c>
      <c r="Z32" s="4">
        <f>IF(Z31&lt;BEL!$I$4,Z31+1,"")</f>
        <v>28</v>
      </c>
      <c r="AA32" s="4">
        <f>IF(Z32="","",BEL!$I$3+Z32-1)</f>
        <v>59</v>
      </c>
      <c r="AB32" s="4">
        <f t="shared" si="10"/>
        <v>0.89466435124899091</v>
      </c>
      <c r="AC32" s="11">
        <f t="shared" si="3"/>
        <v>1.1273896401931431</v>
      </c>
      <c r="AD32" s="4">
        <f>IF(Z32="",0,VLOOKUP(AA32,BEL!$B$2:$C$118,2,0)*AC32)</f>
        <v>1.1716960530527336E-2</v>
      </c>
      <c r="AE32" s="4">
        <f t="shared" si="4"/>
        <v>0.88418160435733673</v>
      </c>
      <c r="AF32" s="4">
        <f t="shared" si="5"/>
        <v>1.0482746891654271E-2</v>
      </c>
      <c r="AG32" s="22">
        <f>BEL!$I$6*AF32</f>
        <v>10482.746891654271</v>
      </c>
      <c r="AH32" s="22">
        <f>BEL!$I$5*AB32*(1-$F$4)</f>
        <v>939.39756881144035</v>
      </c>
      <c r="AJ32" s="4">
        <f>IF(AJ31&lt;BEL!$I$4,AJ31+1,"")</f>
        <v>28</v>
      </c>
      <c r="AK32" s="4">
        <f>IF(AJ32="","",BEL!$I$3+AJ32-1)</f>
        <v>59</v>
      </c>
      <c r="AL32" s="4">
        <f t="shared" si="11"/>
        <v>0.89000452062410385</v>
      </c>
      <c r="AM32" s="11">
        <f t="shared" si="6"/>
        <v>1.206013959007638</v>
      </c>
      <c r="AN32" s="4">
        <f>IF(AJ32="",0,VLOOKUP(AK32,BEL!$B$2:$C$118,2,0)*AM32)</f>
        <v>1.253410307596638E-2</v>
      </c>
      <c r="AO32" s="4">
        <f t="shared" si="7"/>
        <v>0.87884911222452533</v>
      </c>
      <c r="AP32" s="4">
        <f t="shared" si="8"/>
        <v>1.1155408399578563E-2</v>
      </c>
      <c r="AQ32" s="22">
        <f>BEL!$I$6*AP32</f>
        <v>11155.408399578564</v>
      </c>
      <c r="AR32" s="22">
        <f>BEL!$I$5*AL32*(1-$F$4)</f>
        <v>934.50474665530896</v>
      </c>
    </row>
    <row r="33" spans="2:44" x14ac:dyDescent="0.35">
      <c r="B33" s="8">
        <f>'Other Info'!F34</f>
        <v>30</v>
      </c>
      <c r="C33" s="8">
        <f>'Other Info'!G34</f>
        <v>9.77E-4</v>
      </c>
      <c r="P33" s="4">
        <f>IF(P32&lt;BEL!$I$4,P32+1,"")</f>
        <v>29</v>
      </c>
      <c r="Q33" s="4">
        <f>IF(P33="","",BEL!$I$3+P33-1)</f>
        <v>60</v>
      </c>
      <c r="R33" s="4">
        <f t="shared" si="9"/>
        <v>0.89170816499984717</v>
      </c>
      <c r="S33" s="11">
        <f t="shared" si="0"/>
        <v>1.05</v>
      </c>
      <c r="T33" s="4">
        <f>IF(P33="",0,VLOOKUP(Q33,BEL!$B$2:$C$118,2,0)*S33)</f>
        <v>1.1709600000000001E-2</v>
      </c>
      <c r="U33" s="4">
        <f t="shared" si="1"/>
        <v>0.88126661907096493</v>
      </c>
      <c r="V33" s="4">
        <f t="shared" si="2"/>
        <v>1.0441545928882211E-2</v>
      </c>
      <c r="W33" s="22">
        <f>BEL!$I$6*V33</f>
        <v>10441.545928882211</v>
      </c>
      <c r="X33" s="22">
        <f>BEL!$I$5*R33*(1-$F$4)</f>
        <v>936.29357324983948</v>
      </c>
      <c r="Z33" s="4">
        <f>IF(Z32&lt;BEL!$I$4,Z32+1,"")</f>
        <v>29</v>
      </c>
      <c r="AA33" s="4">
        <f>IF(Z33="","",BEL!$I$3+Z33-1)</f>
        <v>60</v>
      </c>
      <c r="AB33" s="4">
        <f t="shared" si="10"/>
        <v>0.88418160435733673</v>
      </c>
      <c r="AC33" s="11">
        <f t="shared" si="3"/>
        <v>1.1273896401931431</v>
      </c>
      <c r="AD33" s="4">
        <f>IF(Z33="",0,VLOOKUP(AA33,BEL!$B$2:$C$118,2,0)*AC33)</f>
        <v>1.2572649267433933E-2</v>
      </c>
      <c r="AE33" s="4">
        <f t="shared" si="4"/>
        <v>0.8730650991570349</v>
      </c>
      <c r="AF33" s="4">
        <f t="shared" si="5"/>
        <v>1.1116505200301829E-2</v>
      </c>
      <c r="AG33" s="22">
        <f>BEL!$I$6*AF33</f>
        <v>11116.50520030183</v>
      </c>
      <c r="AH33" s="22">
        <f>BEL!$I$5*AB33*(1-$F$4)</f>
        <v>928.39068457520352</v>
      </c>
      <c r="AJ33" s="4">
        <f>IF(AJ32&lt;BEL!$I$4,AJ32+1,"")</f>
        <v>29</v>
      </c>
      <c r="AK33" s="4">
        <f>IF(AJ33="","",BEL!$I$3+AJ33-1)</f>
        <v>60</v>
      </c>
      <c r="AL33" s="4">
        <f t="shared" si="11"/>
        <v>0.87884911222452533</v>
      </c>
      <c r="AM33" s="11">
        <f t="shared" si="6"/>
        <v>1.2090289939051571</v>
      </c>
      <c r="AN33" s="4">
        <f>IF(AJ33="",0,VLOOKUP(AK33,BEL!$B$2:$C$118,2,0)*AM33)</f>
        <v>1.3483091340030312E-2</v>
      </c>
      <c r="AO33" s="4">
        <f t="shared" si="7"/>
        <v>0.86699950937029746</v>
      </c>
      <c r="AP33" s="4">
        <f t="shared" si="8"/>
        <v>1.1849602854227825E-2</v>
      </c>
      <c r="AQ33" s="22">
        <f>BEL!$I$6*AP33</f>
        <v>11849.602854227825</v>
      </c>
      <c r="AR33" s="22">
        <f>BEL!$I$5*AL33*(1-$F$4)</f>
        <v>922.79156783575149</v>
      </c>
    </row>
    <row r="34" spans="2:44" x14ac:dyDescent="0.35">
      <c r="B34" s="8">
        <f>'Other Info'!F35</f>
        <v>31</v>
      </c>
      <c r="C34" s="8">
        <f>'Other Info'!G35</f>
        <v>1.005E-3</v>
      </c>
      <c r="P34" s="4">
        <f>IF(P33&lt;BEL!$I$4,P33+1,"")</f>
        <v>30</v>
      </c>
      <c r="Q34" s="4">
        <f>IF(P34="","",BEL!$I$3+P34-1)</f>
        <v>61</v>
      </c>
      <c r="R34" s="4">
        <f t="shared" si="9"/>
        <v>0.88126661907096493</v>
      </c>
      <c r="S34" s="11">
        <f t="shared" si="0"/>
        <v>1.05</v>
      </c>
      <c r="T34" s="4">
        <f>IF(P34="",0,VLOOKUP(Q34,BEL!$B$2:$C$118,2,0)*S34)</f>
        <v>1.2567450000000001E-2</v>
      </c>
      <c r="U34" s="4">
        <f t="shared" si="1"/>
        <v>0.87019134489912153</v>
      </c>
      <c r="V34" s="4">
        <f t="shared" si="2"/>
        <v>1.1075274171843398E-2</v>
      </c>
      <c r="W34" s="22">
        <f>BEL!$I$6*V34</f>
        <v>11075.274171843399</v>
      </c>
      <c r="X34" s="22">
        <f>BEL!$I$5*R34*(1-$F$4)</f>
        <v>925.32995002451321</v>
      </c>
      <c r="Z34" s="4">
        <f>IF(Z33&lt;BEL!$I$4,Z33+1,"")</f>
        <v>30</v>
      </c>
      <c r="AA34" s="4">
        <f>IF(Z34="","",BEL!$I$3+Z34-1)</f>
        <v>61</v>
      </c>
      <c r="AB34" s="4">
        <f t="shared" si="10"/>
        <v>0.8730650991570349</v>
      </c>
      <c r="AC34" s="11">
        <f t="shared" si="3"/>
        <v>1.1273896401931431</v>
      </c>
      <c r="AD34" s="4">
        <f>IF(Z34="",0,VLOOKUP(AA34,BEL!$B$2:$C$118,2,0)*AC34)</f>
        <v>1.349372660347173E-2</v>
      </c>
      <c r="AE34" s="4">
        <f t="shared" si="4"/>
        <v>0.86128419740197693</v>
      </c>
      <c r="AF34" s="4">
        <f t="shared" si="5"/>
        <v>1.1780901755057966E-2</v>
      </c>
      <c r="AG34" s="22">
        <f>BEL!$I$6*AF34</f>
        <v>11780.901755057967</v>
      </c>
      <c r="AH34" s="22">
        <f>BEL!$I$5*AB34*(1-$F$4)</f>
        <v>916.71835411488667</v>
      </c>
      <c r="AJ34" s="4">
        <f>IF(AJ33&lt;BEL!$I$4,AJ33+1,"")</f>
        <v>30</v>
      </c>
      <c r="AK34" s="4">
        <f>IF(AJ34="","",BEL!$I$3+AJ34-1)</f>
        <v>61</v>
      </c>
      <c r="AL34" s="4">
        <f t="shared" si="11"/>
        <v>0.86699950937029746</v>
      </c>
      <c r="AM34" s="11">
        <f t="shared" si="6"/>
        <v>1.2120515663899201</v>
      </c>
      <c r="AN34" s="4">
        <f>IF(AJ34="",0,VLOOKUP(AK34,BEL!$B$2:$C$118,2,0)*AM34)</f>
        <v>1.4507045198120953E-2</v>
      </c>
      <c r="AO34" s="4">
        <f t="shared" si="7"/>
        <v>0.85442190830111386</v>
      </c>
      <c r="AP34" s="4">
        <f t="shared" si="8"/>
        <v>1.2577601069183597E-2</v>
      </c>
      <c r="AQ34" s="22">
        <f>BEL!$I$6*AP34</f>
        <v>12577.601069183596</v>
      </c>
      <c r="AR34" s="22">
        <f>BEL!$I$5*AL34*(1-$F$4)</f>
        <v>910.34948483881226</v>
      </c>
    </row>
    <row r="35" spans="2:44" x14ac:dyDescent="0.35">
      <c r="B35" s="8">
        <f>'Other Info'!F36</f>
        <v>32</v>
      </c>
      <c r="C35" s="8">
        <f>'Other Info'!G36</f>
        <v>1.042E-3</v>
      </c>
      <c r="P35" s="4">
        <f>IF(P34&lt;BEL!$I$4,P34+1,"")</f>
        <v>31</v>
      </c>
      <c r="Q35" s="4">
        <f>IF(P35="","",BEL!$I$3+P35-1)</f>
        <v>62</v>
      </c>
      <c r="R35" s="4">
        <f t="shared" si="9"/>
        <v>0.87019134489912153</v>
      </c>
      <c r="S35" s="11">
        <f t="shared" si="0"/>
        <v>1.05</v>
      </c>
      <c r="T35" s="4">
        <f>IF(P35="",0,VLOOKUP(Q35,BEL!$B$2:$C$118,2,0)*S35)</f>
        <v>1.294755E-2</v>
      </c>
      <c r="U35" s="4">
        <f t="shared" si="1"/>
        <v>0.85892449895147294</v>
      </c>
      <c r="V35" s="4">
        <f t="shared" si="2"/>
        <v>1.1266845947648622E-2</v>
      </c>
      <c r="W35" s="22">
        <f>BEL!$I$6*V35</f>
        <v>11266.845947648622</v>
      </c>
      <c r="X35" s="22">
        <f>BEL!$I$5*R35*(1-$F$4)</f>
        <v>913.70091214407762</v>
      </c>
      <c r="Z35" s="4">
        <f>IF(Z34&lt;BEL!$I$4,Z34+1,"")</f>
        <v>31</v>
      </c>
      <c r="AA35" s="4">
        <f>IF(Z35="","",BEL!$I$3+Z35-1)</f>
        <v>62</v>
      </c>
      <c r="AB35" s="4">
        <f t="shared" si="10"/>
        <v>0.86128419740197693</v>
      </c>
      <c r="AC35" s="11">
        <f t="shared" si="3"/>
        <v>1.1273896401931431</v>
      </c>
      <c r="AD35" s="4">
        <f>IF(Z35="",0,VLOOKUP(AA35,BEL!$B$2:$C$118,2,0)*AC35)</f>
        <v>1.3901841653221648E-2</v>
      </c>
      <c r="AE35" s="4">
        <f t="shared" si="4"/>
        <v>0.84931076087127255</v>
      </c>
      <c r="AF35" s="4">
        <f t="shared" si="5"/>
        <v>1.197343653070438E-2</v>
      </c>
      <c r="AG35" s="22">
        <f>BEL!$I$6*AF35</f>
        <v>11973.436530704381</v>
      </c>
      <c r="AH35" s="22">
        <f>BEL!$I$5*AB35*(1-$F$4)</f>
        <v>904.34840727207563</v>
      </c>
      <c r="AJ35" s="4">
        <f>IF(AJ34&lt;BEL!$I$4,AJ34+1,"")</f>
        <v>31</v>
      </c>
      <c r="AK35" s="4">
        <f>IF(AJ35="","",BEL!$I$3+AJ35-1)</f>
        <v>62</v>
      </c>
      <c r="AL35" s="4">
        <f t="shared" si="11"/>
        <v>0.85442190830111386</v>
      </c>
      <c r="AM35" s="11">
        <f t="shared" si="6"/>
        <v>1.2150816953058945</v>
      </c>
      <c r="AN35" s="4">
        <f>IF(AJ35="",0,VLOOKUP(AK35,BEL!$B$2:$C$118,2,0)*AM35)</f>
        <v>1.4983172384816985E-2</v>
      </c>
      <c r="AO35" s="4">
        <f t="shared" si="7"/>
        <v>0.841619957559674</v>
      </c>
      <c r="AP35" s="4">
        <f t="shared" si="8"/>
        <v>1.2801950741439879E-2</v>
      </c>
      <c r="AQ35" s="22">
        <f>BEL!$I$6*AP35</f>
        <v>12801.950741439879</v>
      </c>
      <c r="AR35" s="22">
        <f>BEL!$I$5*AL35*(1-$F$4)</f>
        <v>897.14300371616946</v>
      </c>
    </row>
    <row r="36" spans="2:44" x14ac:dyDescent="0.35">
      <c r="B36" s="8">
        <f>'Other Info'!F37</f>
        <v>33</v>
      </c>
      <c r="C36" s="8">
        <f>'Other Info'!G37</f>
        <v>1.0859999999999999E-3</v>
      </c>
      <c r="P36" s="4">
        <f>IF(P35&lt;BEL!$I$4,P35+1,"")</f>
        <v>32</v>
      </c>
      <c r="Q36" s="4">
        <f>IF(P36="","",BEL!$I$3+P36-1)</f>
        <v>63</v>
      </c>
      <c r="R36" s="4">
        <f t="shared" si="9"/>
        <v>0.85892449895147294</v>
      </c>
      <c r="S36" s="11">
        <f t="shared" si="0"/>
        <v>1.05</v>
      </c>
      <c r="T36" s="4">
        <f>IF(P36="",0,VLOOKUP(Q36,BEL!$B$2:$C$118,2,0)*S36)</f>
        <v>1.4453250000000001E-2</v>
      </c>
      <c r="U36" s="4">
        <f t="shared" si="1"/>
        <v>0.84651024843700262</v>
      </c>
      <c r="V36" s="4">
        <f t="shared" si="2"/>
        <v>1.2414250514470378E-2</v>
      </c>
      <c r="W36" s="22">
        <f>BEL!$I$6*V36</f>
        <v>12414.250514470377</v>
      </c>
      <c r="X36" s="22">
        <f>BEL!$I$5*R36*(1-$F$4)</f>
        <v>901.87072389904642</v>
      </c>
      <c r="Z36" s="4">
        <f>IF(Z35&lt;BEL!$I$4,Z35+1,"")</f>
        <v>32</v>
      </c>
      <c r="AA36" s="4">
        <f>IF(Z36="","",BEL!$I$3+Z36-1)</f>
        <v>63</v>
      </c>
      <c r="AB36" s="4">
        <f t="shared" si="10"/>
        <v>0.84931076087127255</v>
      </c>
      <c r="AC36" s="11">
        <f t="shared" si="3"/>
        <v>1.1273896401931431</v>
      </c>
      <c r="AD36" s="4">
        <f>IF(Z36="",0,VLOOKUP(AA36,BEL!$B$2:$C$118,2,0)*AC36)</f>
        <v>1.5518518397258615E-2</v>
      </c>
      <c r="AE36" s="4">
        <f t="shared" si="4"/>
        <v>0.83613071620370205</v>
      </c>
      <c r="AF36" s="4">
        <f t="shared" si="5"/>
        <v>1.3180044667570556E-2</v>
      </c>
      <c r="AG36" s="22">
        <f>BEL!$I$6*AF36</f>
        <v>13180.044667570557</v>
      </c>
      <c r="AH36" s="22">
        <f>BEL!$I$5*AB36*(1-$F$4)</f>
        <v>891.77629891483616</v>
      </c>
      <c r="AJ36" s="4">
        <f>IF(AJ35&lt;BEL!$I$4,AJ35+1,"")</f>
        <v>32</v>
      </c>
      <c r="AK36" s="4">
        <f>IF(AJ36="","",BEL!$I$3+AJ36-1)</f>
        <v>63</v>
      </c>
      <c r="AL36" s="4">
        <f t="shared" si="11"/>
        <v>0.841619957559674</v>
      </c>
      <c r="AM36" s="11">
        <f t="shared" si="6"/>
        <v>1.218119399544159</v>
      </c>
      <c r="AN36" s="4">
        <f>IF(AJ36="",0,VLOOKUP(AK36,BEL!$B$2:$C$118,2,0)*AM36)</f>
        <v>1.6767413534725349E-2</v>
      </c>
      <c r="AO36" s="4">
        <f t="shared" si="7"/>
        <v>0.82750816769219293</v>
      </c>
      <c r="AP36" s="4">
        <f t="shared" si="8"/>
        <v>1.4111789867481052E-2</v>
      </c>
      <c r="AQ36" s="22">
        <f>BEL!$I$6*AP36</f>
        <v>14111.789867481051</v>
      </c>
      <c r="AR36" s="22">
        <f>BEL!$I$5*AL36*(1-$F$4)</f>
        <v>883.70095543765763</v>
      </c>
    </row>
    <row r="37" spans="2:44" x14ac:dyDescent="0.35">
      <c r="B37" s="8">
        <f>'Other Info'!F38</f>
        <v>34</v>
      </c>
      <c r="C37" s="8">
        <f>'Other Info'!G38</f>
        <v>1.14E-3</v>
      </c>
      <c r="P37" s="4">
        <f>IF(P36&lt;BEL!$I$4,P36+1,"")</f>
        <v>33</v>
      </c>
      <c r="Q37" s="4">
        <f>IF(P37="","",BEL!$I$3+P37-1)</f>
        <v>64</v>
      </c>
      <c r="R37" s="4">
        <f t="shared" si="9"/>
        <v>0.84651024843700262</v>
      </c>
      <c r="S37" s="11">
        <f t="shared" ref="S37:S68" si="12">IF(P37="","",$L$4)</f>
        <v>1.05</v>
      </c>
      <c r="T37" s="4">
        <f>IF(P37="",0,VLOOKUP(Q37,BEL!$B$2:$C$118,2,0)*S37)</f>
        <v>1.55316E-2</v>
      </c>
      <c r="U37" s="4">
        <f t="shared" ref="U37:U68" si="13">IF(P37="",0,R37*(1-T37))</f>
        <v>0.83336258986237854</v>
      </c>
      <c r="V37" s="4">
        <f t="shared" ref="V37:V68" si="14">R37*T37</f>
        <v>1.314765857462415E-2</v>
      </c>
      <c r="W37" s="22">
        <f>BEL!$I$6*V37</f>
        <v>13147.658574624151</v>
      </c>
      <c r="X37" s="22">
        <f>BEL!$I$5*R37*(1-$F$4)</f>
        <v>888.83576085885261</v>
      </c>
      <c r="Z37" s="4">
        <f>IF(Z36&lt;BEL!$I$4,Z36+1,"")</f>
        <v>33</v>
      </c>
      <c r="AA37" s="4">
        <f>IF(Z37="","",BEL!$I$3+Z37-1)</f>
        <v>64</v>
      </c>
      <c r="AB37" s="4">
        <f t="shared" si="10"/>
        <v>0.83613071620370205</v>
      </c>
      <c r="AC37" s="11">
        <f t="shared" ref="AC37:AC68" si="15">IF(Z37="","",$M$4)</f>
        <v>1.1273896401931431</v>
      </c>
      <c r="AD37" s="4">
        <f>IF(Z37="",0,VLOOKUP(AA37,BEL!$B$2:$C$118,2,0)*AC37)</f>
        <v>1.6676347557736972E-2</v>
      </c>
      <c r="AE37" s="4">
        <f t="shared" ref="AE37:AE68" si="16">IF(Z37="",0,AB37*(1-AD37))</f>
        <v>0.8221871097765896</v>
      </c>
      <c r="AF37" s="4">
        <f t="shared" ref="AF37:AF68" si="17">AB37*AD37</f>
        <v>1.3943606427112473E-2</v>
      </c>
      <c r="AG37" s="22">
        <f>BEL!$I$6*AF37</f>
        <v>13943.606427112472</v>
      </c>
      <c r="AH37" s="22">
        <f>BEL!$I$5*AB37*(1-$F$4)</f>
        <v>877.93725201388713</v>
      </c>
      <c r="AJ37" s="4">
        <f>IF(AJ36&lt;BEL!$I$4,AJ36+1,"")</f>
        <v>33</v>
      </c>
      <c r="AK37" s="4">
        <f>IF(AJ37="","",BEL!$I$3+AJ37-1)</f>
        <v>64</v>
      </c>
      <c r="AL37" s="4">
        <f t="shared" si="11"/>
        <v>0.82750816769219293</v>
      </c>
      <c r="AM37" s="11">
        <f t="shared" si="6"/>
        <v>1.2211646980430197</v>
      </c>
      <c r="AN37" s="4">
        <f>IF(AJ37="",0,VLOOKUP(AK37,BEL!$B$2:$C$118,2,0)*AM37)</f>
        <v>1.8063468213452349E-2</v>
      </c>
      <c r="AO37" s="4">
        <f t="shared" ref="AO37:AO68" si="18">IF(AJ37="",0,AL37*(1-AN37))</f>
        <v>0.81256050020871273</v>
      </c>
      <c r="AP37" s="4">
        <f t="shared" ref="AP37:AP68" si="19">AL37*AN37</f>
        <v>1.4947667483480124E-2</v>
      </c>
      <c r="AQ37" s="22">
        <f>BEL!$I$6*AP37</f>
        <v>14947.667483480123</v>
      </c>
      <c r="AR37" s="22">
        <f>BEL!$I$5*AL37*(1-$F$4)</f>
        <v>868.88357607680246</v>
      </c>
    </row>
    <row r="38" spans="2:44" x14ac:dyDescent="0.35">
      <c r="B38" s="8">
        <f>'Other Info'!F39</f>
        <v>35</v>
      </c>
      <c r="C38" s="8">
        <f>'Other Info'!G39</f>
        <v>1.2019999999999999E-3</v>
      </c>
      <c r="P38" s="4">
        <f>IF(P37&lt;BEL!$I$4,P37+1,"")</f>
        <v>34</v>
      </c>
      <c r="Q38" s="4">
        <f>IF(P38="","",BEL!$I$3+P38-1)</f>
        <v>65</v>
      </c>
      <c r="R38" s="4">
        <f t="shared" ref="R38:R68" si="20">IF(P38="",0,U37)</f>
        <v>0.83336258986237854</v>
      </c>
      <c r="S38" s="11">
        <f t="shared" si="12"/>
        <v>1.05</v>
      </c>
      <c r="T38" s="4">
        <f>IF(P38="",0,VLOOKUP(Q38,BEL!$B$2:$C$118,2,0)*S38)</f>
        <v>1.6728600000000003E-2</v>
      </c>
      <c r="U38" s="4">
        <f t="shared" si="13"/>
        <v>0.81942160044160672</v>
      </c>
      <c r="V38" s="4">
        <f t="shared" si="14"/>
        <v>1.3940989420771788E-2</v>
      </c>
      <c r="W38" s="22">
        <f>BEL!$I$6*V38</f>
        <v>13940.989420771788</v>
      </c>
      <c r="X38" s="22">
        <f>BEL!$I$5*R38*(1-$F$4)</f>
        <v>875.03071935549735</v>
      </c>
      <c r="Z38" s="4">
        <f>IF(Z37&lt;BEL!$I$4,Z37+1,"")</f>
        <v>34</v>
      </c>
      <c r="AA38" s="4">
        <f>IF(Z38="","",BEL!$I$3+Z38-1)</f>
        <v>65</v>
      </c>
      <c r="AB38" s="4">
        <f t="shared" ref="AB38:AB68" si="21">IF(Z38="",0,AE37)</f>
        <v>0.8221871097765896</v>
      </c>
      <c r="AC38" s="11">
        <f t="shared" si="15"/>
        <v>1.1273896401931431</v>
      </c>
      <c r="AD38" s="4">
        <f>IF(Z38="",0,VLOOKUP(AA38,BEL!$B$2:$C$118,2,0)*AC38)</f>
        <v>1.7961571747557158E-2</v>
      </c>
      <c r="AE38" s="4">
        <f t="shared" si="16"/>
        <v>0.8074193370144207</v>
      </c>
      <c r="AF38" s="4">
        <f t="shared" si="17"/>
        <v>1.4767772762168866E-2</v>
      </c>
      <c r="AG38" s="22">
        <f>BEL!$I$6*AF38</f>
        <v>14767.772762168866</v>
      </c>
      <c r="AH38" s="22">
        <f>BEL!$I$5*AB38*(1-$F$4)</f>
        <v>863.29646526541899</v>
      </c>
      <c r="AJ38" s="4">
        <f>IF(AJ37&lt;BEL!$I$4,AJ37+1,"")</f>
        <v>34</v>
      </c>
      <c r="AK38" s="4">
        <f>IF(AJ38="","",BEL!$I$3+AJ38-1)</f>
        <v>65</v>
      </c>
      <c r="AL38" s="4">
        <f t="shared" ref="AL38:AL68" si="22">IF(AJ38="",0,AO37)</f>
        <v>0.81256050020871273</v>
      </c>
      <c r="AM38" s="11">
        <f t="shared" si="6"/>
        <v>1.2242176097881272</v>
      </c>
      <c r="AN38" s="4">
        <f>IF(AJ38="",0,VLOOKUP(AK38,BEL!$B$2:$C$118,2,0)*AM38)</f>
        <v>1.9504234959144443E-2</v>
      </c>
      <c r="AO38" s="4">
        <f t="shared" si="18"/>
        <v>0.79671212929412205</v>
      </c>
      <c r="AP38" s="4">
        <f t="shared" si="19"/>
        <v>1.5848370914590671E-2</v>
      </c>
      <c r="AQ38" s="22">
        <f>BEL!$I$6*AP38</f>
        <v>15848.370914590671</v>
      </c>
      <c r="AR38" s="22">
        <f>BEL!$I$5*AL38*(1-$F$4)</f>
        <v>853.18852521914835</v>
      </c>
    </row>
    <row r="39" spans="2:44" x14ac:dyDescent="0.35">
      <c r="B39" s="8">
        <f>'Other Info'!F40</f>
        <v>36</v>
      </c>
      <c r="C39" s="8">
        <f>'Other Info'!G40</f>
        <v>1.2750000000000001E-3</v>
      </c>
      <c r="P39" s="4">
        <f>IF(P38&lt;BEL!$I$4,P38+1,"")</f>
        <v>35</v>
      </c>
      <c r="Q39" s="4">
        <f>IF(P39="","",BEL!$I$3+P39-1)</f>
        <v>66</v>
      </c>
      <c r="R39" s="4">
        <f t="shared" si="20"/>
        <v>0.81942160044160672</v>
      </c>
      <c r="S39" s="11">
        <f t="shared" si="12"/>
        <v>1.05</v>
      </c>
      <c r="T39" s="4">
        <f>IF(P39="",0,VLOOKUP(Q39,BEL!$B$2:$C$118,2,0)*S39)</f>
        <v>1.80663E-2</v>
      </c>
      <c r="U39" s="4">
        <f t="shared" si="13"/>
        <v>0.80461768398154854</v>
      </c>
      <c r="V39" s="4">
        <f t="shared" si="14"/>
        <v>1.48039164600582E-2</v>
      </c>
      <c r="W39" s="22">
        <f>BEL!$I$6*V39</f>
        <v>14803.916460058201</v>
      </c>
      <c r="X39" s="22">
        <f>BEL!$I$5*R39*(1-$F$4)</f>
        <v>860.39268046368704</v>
      </c>
      <c r="Z39" s="4">
        <f>IF(Z38&lt;BEL!$I$4,Z38+1,"")</f>
        <v>35</v>
      </c>
      <c r="AA39" s="4">
        <f>IF(Z39="","",BEL!$I$3+Z39-1)</f>
        <v>66</v>
      </c>
      <c r="AB39" s="4">
        <f t="shared" si="21"/>
        <v>0.8074193370144207</v>
      </c>
      <c r="AC39" s="11">
        <f t="shared" si="15"/>
        <v>1.1273896401931431</v>
      </c>
      <c r="AD39" s="4">
        <f>IF(Z39="",0,VLOOKUP(AA39,BEL!$B$2:$C$118,2,0)*AC39)</f>
        <v>1.939786614916322E-2</v>
      </c>
      <c r="AE39" s="4">
        <f t="shared" si="16"/>
        <v>0.79175712478876892</v>
      </c>
      <c r="AF39" s="4">
        <f t="shared" si="17"/>
        <v>1.5662212225651839E-2</v>
      </c>
      <c r="AG39" s="22">
        <f>BEL!$I$6*AF39</f>
        <v>15662.21222565184</v>
      </c>
      <c r="AH39" s="22">
        <f>BEL!$I$5*AB39*(1-$F$4)</f>
        <v>847.79030386514171</v>
      </c>
      <c r="AJ39" s="4">
        <f>IF(AJ38&lt;BEL!$I$4,AJ38+1,"")</f>
        <v>35</v>
      </c>
      <c r="AK39" s="4">
        <f>IF(AJ39="","",BEL!$I$3+AJ39-1)</f>
        <v>66</v>
      </c>
      <c r="AL39" s="4">
        <f t="shared" si="22"/>
        <v>0.79671212929412205</v>
      </c>
      <c r="AM39" s="11">
        <f t="shared" si="6"/>
        <v>1.2272781538125974</v>
      </c>
      <c r="AN39" s="4">
        <f>IF(AJ39="",0,VLOOKUP(AK39,BEL!$B$2:$C$118,2,0)*AM39)</f>
        <v>2.1116547914499548E-2</v>
      </c>
      <c r="AO39" s="4">
        <f t="shared" si="18"/>
        <v>0.7798883194418198</v>
      </c>
      <c r="AP39" s="4">
        <f t="shared" si="19"/>
        <v>1.6823809852302286E-2</v>
      </c>
      <c r="AQ39" s="22">
        <f>BEL!$I$6*AP39</f>
        <v>16823.809852302285</v>
      </c>
      <c r="AR39" s="22">
        <f>BEL!$I$5*AL39*(1-$F$4)</f>
        <v>836.54773575882814</v>
      </c>
    </row>
    <row r="40" spans="2:44" x14ac:dyDescent="0.35">
      <c r="B40" s="8">
        <f>'Other Info'!F41</f>
        <v>37</v>
      </c>
      <c r="C40" s="8">
        <f>'Other Info'!G41</f>
        <v>1.358E-3</v>
      </c>
      <c r="P40" s="4" t="str">
        <f>IF(P39&lt;BEL!$I$4,P39+1,"")</f>
        <v/>
      </c>
      <c r="Q40" s="4" t="str">
        <f>IF(P40="","",BEL!$I$3+P40-1)</f>
        <v/>
      </c>
      <c r="R40" s="4">
        <f t="shared" si="20"/>
        <v>0</v>
      </c>
      <c r="S40" s="11" t="str">
        <f t="shared" si="12"/>
        <v/>
      </c>
      <c r="T40" s="4">
        <f>IF(P40="",0,VLOOKUP(Q40,BEL!$B$2:$C$118,2,0)*S40)</f>
        <v>0</v>
      </c>
      <c r="U40" s="4">
        <f t="shared" si="13"/>
        <v>0</v>
      </c>
      <c r="V40" s="4">
        <f t="shared" si="14"/>
        <v>0</v>
      </c>
      <c r="W40" s="22">
        <f>BEL!$I$6*V40</f>
        <v>0</v>
      </c>
      <c r="X40" s="22">
        <f>BEL!$I$5*R40*(1-$F$4)</f>
        <v>0</v>
      </c>
      <c r="Z40" s="4" t="str">
        <f>IF(Z39&lt;BEL!$I$4,Z39+1,"")</f>
        <v/>
      </c>
      <c r="AA40" s="4" t="str">
        <f>IF(Z40="","",BEL!$I$3+Z40-1)</f>
        <v/>
      </c>
      <c r="AB40" s="4">
        <f t="shared" si="21"/>
        <v>0</v>
      </c>
      <c r="AC40" s="11" t="str">
        <f t="shared" si="15"/>
        <v/>
      </c>
      <c r="AD40" s="4">
        <f>IF(Z40="",0,VLOOKUP(AA40,BEL!$B$2:$C$118,2,0)*AC40)</f>
        <v>0</v>
      </c>
      <c r="AE40" s="4">
        <f t="shared" si="16"/>
        <v>0</v>
      </c>
      <c r="AF40" s="4">
        <f t="shared" si="17"/>
        <v>0</v>
      </c>
      <c r="AG40" s="22">
        <f>BEL!$I$6*AF40</f>
        <v>0</v>
      </c>
      <c r="AH40" s="22">
        <f>BEL!$I$5*AB40*(1-$F$4)</f>
        <v>0</v>
      </c>
      <c r="AJ40" s="4" t="str">
        <f>IF(AJ39&lt;BEL!$I$4,AJ39+1,"")</f>
        <v/>
      </c>
      <c r="AK40" s="4" t="str">
        <f>IF(AJ40="","",BEL!$I$3+AJ40-1)</f>
        <v/>
      </c>
      <c r="AL40" s="4">
        <f t="shared" si="22"/>
        <v>0</v>
      </c>
      <c r="AM40" s="11"/>
      <c r="AN40" s="4">
        <f>IF(AJ40="",0,VLOOKUP(AK40,BEL!$B$2:$C$118,2,0)*AM40)</f>
        <v>0</v>
      </c>
      <c r="AO40" s="4">
        <f t="shared" si="18"/>
        <v>0</v>
      </c>
      <c r="AP40" s="4">
        <f t="shared" si="19"/>
        <v>0</v>
      </c>
      <c r="AQ40" s="22">
        <f>BEL!$I$6*AP40</f>
        <v>0</v>
      </c>
      <c r="AR40" s="22">
        <f>BEL!$I$5*AL40*(1-$F$4)</f>
        <v>0</v>
      </c>
    </row>
    <row r="41" spans="2:44" x14ac:dyDescent="0.35">
      <c r="B41" s="8">
        <f>'Other Info'!F42</f>
        <v>38</v>
      </c>
      <c r="C41" s="8">
        <f>'Other Info'!G42</f>
        <v>1.4530000000000001E-3</v>
      </c>
      <c r="P41" s="4" t="str">
        <f>IF(P40&lt;BEL!$I$4,P40+1,"")</f>
        <v/>
      </c>
      <c r="Q41" s="4" t="str">
        <f>IF(P41="","",BEL!$I$3+P41-1)</f>
        <v/>
      </c>
      <c r="R41" s="4">
        <f t="shared" si="20"/>
        <v>0</v>
      </c>
      <c r="S41" s="11" t="str">
        <f t="shared" si="12"/>
        <v/>
      </c>
      <c r="T41" s="4">
        <f>IF(P41="",0,VLOOKUP(Q41,BEL!$B$2:$C$118,2,0)*S41)</f>
        <v>0</v>
      </c>
      <c r="U41" s="4">
        <f t="shared" si="13"/>
        <v>0</v>
      </c>
      <c r="V41" s="4">
        <f t="shared" si="14"/>
        <v>0</v>
      </c>
      <c r="W41" s="22">
        <f>BEL!$I$6*V41</f>
        <v>0</v>
      </c>
      <c r="X41" s="22">
        <f>BEL!$I$5*R41*(1-$F$4)</f>
        <v>0</v>
      </c>
      <c r="Z41" s="4" t="str">
        <f>IF(Z40&lt;BEL!$I$4,Z40+1,"")</f>
        <v/>
      </c>
      <c r="AA41" s="4" t="str">
        <f>IF(Z41="","",BEL!$I$3+Z41-1)</f>
        <v/>
      </c>
      <c r="AB41" s="4">
        <f t="shared" si="21"/>
        <v>0</v>
      </c>
      <c r="AC41" s="11" t="str">
        <f t="shared" si="15"/>
        <v/>
      </c>
      <c r="AD41" s="4">
        <f>IF(Z41="",0,VLOOKUP(AA41,BEL!$B$2:$C$118,2,0)*AC41)</f>
        <v>0</v>
      </c>
      <c r="AE41" s="4">
        <f t="shared" si="16"/>
        <v>0</v>
      </c>
      <c r="AF41" s="4">
        <f t="shared" si="17"/>
        <v>0</v>
      </c>
      <c r="AG41" s="22">
        <f>BEL!$I$6*AF41</f>
        <v>0</v>
      </c>
      <c r="AH41" s="22">
        <f>BEL!$I$5*AB41*(1-$F$4)</f>
        <v>0</v>
      </c>
      <c r="AJ41" s="4" t="str">
        <f>IF(AJ40&lt;BEL!$I$4,AJ40+1,"")</f>
        <v/>
      </c>
      <c r="AK41" s="4" t="str">
        <f>IF(AJ41="","",BEL!$I$3+AJ41-1)</f>
        <v/>
      </c>
      <c r="AL41" s="4">
        <f t="shared" si="22"/>
        <v>0</v>
      </c>
      <c r="AM41" s="11"/>
      <c r="AN41" s="4">
        <f>IF(AJ41="",0,VLOOKUP(AK41,BEL!$B$2:$C$118,2,0)*AM41)</f>
        <v>0</v>
      </c>
      <c r="AO41" s="4">
        <f t="shared" si="18"/>
        <v>0</v>
      </c>
      <c r="AP41" s="4">
        <f t="shared" si="19"/>
        <v>0</v>
      </c>
      <c r="AQ41" s="22">
        <f>BEL!$I$6*AP41</f>
        <v>0</v>
      </c>
      <c r="AR41" s="22">
        <f>BEL!$I$5*AL41*(1-$F$4)</f>
        <v>0</v>
      </c>
    </row>
    <row r="42" spans="2:44" x14ac:dyDescent="0.35">
      <c r="B42" s="8">
        <f>'Other Info'!F43</f>
        <v>39</v>
      </c>
      <c r="C42" s="8">
        <f>'Other Info'!G43</f>
        <v>1.56E-3</v>
      </c>
      <c r="P42" s="4" t="str">
        <f>IF(P41&lt;BEL!$I$4,P41+1,"")</f>
        <v/>
      </c>
      <c r="Q42" s="4" t="str">
        <f>IF(P42="","",BEL!$I$3+P42-1)</f>
        <v/>
      </c>
      <c r="R42" s="4">
        <f t="shared" si="20"/>
        <v>0</v>
      </c>
      <c r="S42" s="11" t="str">
        <f t="shared" si="12"/>
        <v/>
      </c>
      <c r="T42" s="4">
        <f>IF(P42="",0,VLOOKUP(Q42,BEL!$B$2:$C$118,2,0)*S42)</f>
        <v>0</v>
      </c>
      <c r="U42" s="4">
        <f t="shared" si="13"/>
        <v>0</v>
      </c>
      <c r="V42" s="4">
        <f t="shared" si="14"/>
        <v>0</v>
      </c>
      <c r="W42" s="22">
        <f>BEL!$I$6*V42</f>
        <v>0</v>
      </c>
      <c r="X42" s="22">
        <f>BEL!$I$5*R42*(1-$F$4)</f>
        <v>0</v>
      </c>
      <c r="Z42" s="4" t="str">
        <f>IF(Z41&lt;BEL!$I$4,Z41+1,"")</f>
        <v/>
      </c>
      <c r="AA42" s="4" t="str">
        <f>IF(Z42="","",BEL!$I$3+Z42-1)</f>
        <v/>
      </c>
      <c r="AB42" s="4">
        <f t="shared" si="21"/>
        <v>0</v>
      </c>
      <c r="AC42" s="11" t="str">
        <f t="shared" si="15"/>
        <v/>
      </c>
      <c r="AD42" s="4">
        <f>IF(Z42="",0,VLOOKUP(AA42,BEL!$B$2:$C$118,2,0)*AC42)</f>
        <v>0</v>
      </c>
      <c r="AE42" s="4">
        <f t="shared" si="16"/>
        <v>0</v>
      </c>
      <c r="AF42" s="4">
        <f t="shared" si="17"/>
        <v>0</v>
      </c>
      <c r="AG42" s="22">
        <f>BEL!$I$6*AF42</f>
        <v>0</v>
      </c>
      <c r="AH42" s="22">
        <f>BEL!$I$5*AB42*(1-$F$4)</f>
        <v>0</v>
      </c>
      <c r="AJ42" s="4" t="str">
        <f>IF(AJ41&lt;BEL!$I$4,AJ41+1,"")</f>
        <v/>
      </c>
      <c r="AK42" s="4" t="str">
        <f>IF(AJ42="","",BEL!$I$3+AJ42-1)</f>
        <v/>
      </c>
      <c r="AL42" s="4">
        <f t="shared" si="22"/>
        <v>0</v>
      </c>
      <c r="AM42" s="11"/>
      <c r="AN42" s="4">
        <f>IF(AJ42="",0,VLOOKUP(AK42,BEL!$B$2:$C$118,2,0)*AM42)</f>
        <v>0</v>
      </c>
      <c r="AO42" s="4">
        <f t="shared" si="18"/>
        <v>0</v>
      </c>
      <c r="AP42" s="4">
        <f t="shared" si="19"/>
        <v>0</v>
      </c>
      <c r="AQ42" s="22">
        <f>BEL!$I$6*AP42</f>
        <v>0</v>
      </c>
      <c r="AR42" s="22">
        <f>BEL!$I$5*AL42*(1-$F$4)</f>
        <v>0</v>
      </c>
    </row>
    <row r="43" spans="2:44" x14ac:dyDescent="0.35">
      <c r="B43" s="8">
        <f>'Other Info'!F44</f>
        <v>40</v>
      </c>
      <c r="C43" s="8">
        <f>'Other Info'!G44</f>
        <v>1.6800000000000001E-3</v>
      </c>
      <c r="P43" s="4" t="str">
        <f>IF(P42&lt;BEL!$I$4,P42+1,"")</f>
        <v/>
      </c>
      <c r="Q43" s="4" t="str">
        <f>IF(P43="","",BEL!$I$3+P43-1)</f>
        <v/>
      </c>
      <c r="R43" s="4">
        <f t="shared" si="20"/>
        <v>0</v>
      </c>
      <c r="S43" s="11" t="str">
        <f t="shared" si="12"/>
        <v/>
      </c>
      <c r="T43" s="4">
        <f>IF(P43="",0,VLOOKUP(Q43,BEL!$B$2:$C$118,2,0)*S43)</f>
        <v>0</v>
      </c>
      <c r="U43" s="4">
        <f t="shared" si="13"/>
        <v>0</v>
      </c>
      <c r="V43" s="4">
        <f t="shared" si="14"/>
        <v>0</v>
      </c>
      <c r="W43" s="22">
        <f>BEL!$I$6*V43</f>
        <v>0</v>
      </c>
      <c r="X43" s="22">
        <f>BEL!$I$5*R43*(1-$F$4)</f>
        <v>0</v>
      </c>
      <c r="Z43" s="4" t="str">
        <f>IF(Z42&lt;BEL!$I$4,Z42+1,"")</f>
        <v/>
      </c>
      <c r="AA43" s="4" t="str">
        <f>IF(Z43="","",BEL!$I$3+Z43-1)</f>
        <v/>
      </c>
      <c r="AB43" s="4">
        <f t="shared" si="21"/>
        <v>0</v>
      </c>
      <c r="AC43" s="11" t="str">
        <f t="shared" si="15"/>
        <v/>
      </c>
      <c r="AD43" s="4">
        <f>IF(Z43="",0,VLOOKUP(AA43,BEL!$B$2:$C$118,2,0)*AC43)</f>
        <v>0</v>
      </c>
      <c r="AE43" s="4">
        <f t="shared" si="16"/>
        <v>0</v>
      </c>
      <c r="AF43" s="4">
        <f t="shared" si="17"/>
        <v>0</v>
      </c>
      <c r="AG43" s="22">
        <f>BEL!$I$6*AF43</f>
        <v>0</v>
      </c>
      <c r="AH43" s="22">
        <f>BEL!$I$5*AB43*(1-$F$4)</f>
        <v>0</v>
      </c>
      <c r="AJ43" s="4" t="str">
        <f>IF(AJ42&lt;BEL!$I$4,AJ42+1,"")</f>
        <v/>
      </c>
      <c r="AK43" s="4" t="str">
        <f>IF(AJ43="","",BEL!$I$3+AJ43-1)</f>
        <v/>
      </c>
      <c r="AL43" s="4">
        <f t="shared" si="22"/>
        <v>0</v>
      </c>
      <c r="AM43" s="11"/>
      <c r="AN43" s="4">
        <f>IF(AJ43="",0,VLOOKUP(AK43,BEL!$B$2:$C$118,2,0)*AM43)</f>
        <v>0</v>
      </c>
      <c r="AO43" s="4">
        <f t="shared" si="18"/>
        <v>0</v>
      </c>
      <c r="AP43" s="4">
        <f t="shared" si="19"/>
        <v>0</v>
      </c>
      <c r="AQ43" s="22">
        <f>BEL!$I$6*AP43</f>
        <v>0</v>
      </c>
      <c r="AR43" s="22">
        <f>BEL!$I$5*AL43*(1-$F$4)</f>
        <v>0</v>
      </c>
    </row>
    <row r="44" spans="2:44" x14ac:dyDescent="0.35">
      <c r="B44" s="8">
        <f>'Other Info'!F45</f>
        <v>41</v>
      </c>
      <c r="C44" s="8">
        <f>'Other Info'!G45</f>
        <v>1.815E-3</v>
      </c>
      <c r="P44" s="4" t="str">
        <f>IF(P43&lt;BEL!$I$4,P43+1,"")</f>
        <v/>
      </c>
      <c r="Q44" s="4" t="str">
        <f>IF(P44="","",BEL!$I$3+P44-1)</f>
        <v/>
      </c>
      <c r="R44" s="4">
        <f t="shared" si="20"/>
        <v>0</v>
      </c>
      <c r="S44" s="11" t="str">
        <f t="shared" si="12"/>
        <v/>
      </c>
      <c r="T44" s="4">
        <f>IF(P44="",0,VLOOKUP(Q44,BEL!$B$2:$C$118,2,0)*S44)</f>
        <v>0</v>
      </c>
      <c r="U44" s="4">
        <f t="shared" si="13"/>
        <v>0</v>
      </c>
      <c r="V44" s="4">
        <f t="shared" si="14"/>
        <v>0</v>
      </c>
      <c r="W44" s="22">
        <f>BEL!$I$6*V44</f>
        <v>0</v>
      </c>
      <c r="X44" s="22">
        <f>BEL!$I$5*R44*(1-$F$4)</f>
        <v>0</v>
      </c>
      <c r="Z44" s="4" t="str">
        <f>IF(Z43&lt;BEL!$I$4,Z43+1,"")</f>
        <v/>
      </c>
      <c r="AA44" s="4" t="str">
        <f>IF(Z44="","",BEL!$I$3+Z44-1)</f>
        <v/>
      </c>
      <c r="AB44" s="4">
        <f t="shared" si="21"/>
        <v>0</v>
      </c>
      <c r="AC44" s="11" t="str">
        <f t="shared" si="15"/>
        <v/>
      </c>
      <c r="AD44" s="4">
        <f>IF(Z44="",0,VLOOKUP(AA44,BEL!$B$2:$C$118,2,0)*AC44)</f>
        <v>0</v>
      </c>
      <c r="AE44" s="4">
        <f t="shared" si="16"/>
        <v>0</v>
      </c>
      <c r="AF44" s="4">
        <f t="shared" si="17"/>
        <v>0</v>
      </c>
      <c r="AG44" s="22">
        <f>BEL!$I$6*AF44</f>
        <v>0</v>
      </c>
      <c r="AH44" s="22">
        <f>BEL!$I$5*AB44*(1-$F$4)</f>
        <v>0</v>
      </c>
      <c r="AJ44" s="4" t="str">
        <f>IF(AJ43&lt;BEL!$I$4,AJ43+1,"")</f>
        <v/>
      </c>
      <c r="AK44" s="4" t="str">
        <f>IF(AJ44="","",BEL!$I$3+AJ44-1)</f>
        <v/>
      </c>
      <c r="AL44" s="4">
        <f t="shared" si="22"/>
        <v>0</v>
      </c>
      <c r="AM44" s="11"/>
      <c r="AN44" s="4">
        <f>IF(AJ44="",0,VLOOKUP(AK44,BEL!$B$2:$C$118,2,0)*AM44)</f>
        <v>0</v>
      </c>
      <c r="AO44" s="4">
        <f t="shared" si="18"/>
        <v>0</v>
      </c>
      <c r="AP44" s="4">
        <f t="shared" si="19"/>
        <v>0</v>
      </c>
      <c r="AQ44" s="22">
        <f>BEL!$I$6*AP44</f>
        <v>0</v>
      </c>
      <c r="AR44" s="22">
        <f>BEL!$I$5*AL44*(1-$F$4)</f>
        <v>0</v>
      </c>
    </row>
    <row r="45" spans="2:44" x14ac:dyDescent="0.35">
      <c r="B45" s="8">
        <f>'Other Info'!F46</f>
        <v>42</v>
      </c>
      <c r="C45" s="8">
        <f>'Other Info'!G46</f>
        <v>1.9689999999999998E-3</v>
      </c>
      <c r="P45" s="4" t="str">
        <f>IF(P44&lt;BEL!$I$4,P44+1,"")</f>
        <v/>
      </c>
      <c r="Q45" s="4" t="str">
        <f>IF(P45="","",BEL!$I$3+P45-1)</f>
        <v/>
      </c>
      <c r="R45" s="4">
        <f t="shared" si="20"/>
        <v>0</v>
      </c>
      <c r="S45" s="11" t="str">
        <f t="shared" si="12"/>
        <v/>
      </c>
      <c r="T45" s="4">
        <f>IF(P45="",0,VLOOKUP(Q45,BEL!$B$2:$C$118,2,0)*S45)</f>
        <v>0</v>
      </c>
      <c r="U45" s="4">
        <f t="shared" si="13"/>
        <v>0</v>
      </c>
      <c r="V45" s="4">
        <f t="shared" si="14"/>
        <v>0</v>
      </c>
      <c r="W45" s="22">
        <f>BEL!$I$6*V45</f>
        <v>0</v>
      </c>
      <c r="X45" s="22">
        <f>BEL!$I$5*R45*(1-$F$4)</f>
        <v>0</v>
      </c>
      <c r="Z45" s="4" t="str">
        <f>IF(Z44&lt;BEL!$I$4,Z44+1,"")</f>
        <v/>
      </c>
      <c r="AA45" s="4" t="str">
        <f>IF(Z45="","",BEL!$I$3+Z45-1)</f>
        <v/>
      </c>
      <c r="AB45" s="4">
        <f t="shared" si="21"/>
        <v>0</v>
      </c>
      <c r="AC45" s="11" t="str">
        <f t="shared" si="15"/>
        <v/>
      </c>
      <c r="AD45" s="4">
        <f>IF(Z45="",0,VLOOKUP(AA45,BEL!$B$2:$C$118,2,0)*AC45)</f>
        <v>0</v>
      </c>
      <c r="AE45" s="4">
        <f t="shared" si="16"/>
        <v>0</v>
      </c>
      <c r="AF45" s="4">
        <f t="shared" si="17"/>
        <v>0</v>
      </c>
      <c r="AG45" s="22">
        <f>BEL!$I$6*AF45</f>
        <v>0</v>
      </c>
      <c r="AH45" s="22">
        <f>BEL!$I$5*AB45*(1-$F$4)</f>
        <v>0</v>
      </c>
      <c r="AJ45" s="4" t="str">
        <f>IF(AJ44&lt;BEL!$I$4,AJ44+1,"")</f>
        <v/>
      </c>
      <c r="AK45" s="4" t="str">
        <f>IF(AJ45="","",BEL!$I$3+AJ45-1)</f>
        <v/>
      </c>
      <c r="AL45" s="4">
        <f t="shared" si="22"/>
        <v>0</v>
      </c>
      <c r="AM45" s="11"/>
      <c r="AN45" s="4">
        <f>IF(AJ45="",0,VLOOKUP(AK45,BEL!$B$2:$C$118,2,0)*AM45)</f>
        <v>0</v>
      </c>
      <c r="AO45" s="4">
        <f t="shared" si="18"/>
        <v>0</v>
      </c>
      <c r="AP45" s="4">
        <f t="shared" si="19"/>
        <v>0</v>
      </c>
      <c r="AQ45" s="22">
        <f>BEL!$I$6*AP45</f>
        <v>0</v>
      </c>
      <c r="AR45" s="22">
        <f>BEL!$I$5*AL45*(1-$F$4)</f>
        <v>0</v>
      </c>
    </row>
    <row r="46" spans="2:44" x14ac:dyDescent="0.35">
      <c r="B46" s="8">
        <f>'Other Info'!F47</f>
        <v>43</v>
      </c>
      <c r="C46" s="8">
        <f>'Other Info'!G47</f>
        <v>2.1440000000000001E-3</v>
      </c>
      <c r="P46" s="4" t="str">
        <f>IF(P45&lt;BEL!$I$4,P45+1,"")</f>
        <v/>
      </c>
      <c r="Q46" s="4" t="str">
        <f>IF(P46="","",BEL!$I$3+P46-1)</f>
        <v/>
      </c>
      <c r="R46" s="4">
        <f t="shared" si="20"/>
        <v>0</v>
      </c>
      <c r="S46" s="11" t="str">
        <f t="shared" si="12"/>
        <v/>
      </c>
      <c r="T46" s="4">
        <f>IF(P46="",0,VLOOKUP(Q46,BEL!$B$2:$C$118,2,0)*S46)</f>
        <v>0</v>
      </c>
      <c r="U46" s="4">
        <f t="shared" si="13"/>
        <v>0</v>
      </c>
      <c r="V46" s="4">
        <f t="shared" si="14"/>
        <v>0</v>
      </c>
      <c r="W46" s="22">
        <f>BEL!$I$6*V46</f>
        <v>0</v>
      </c>
      <c r="X46" s="22">
        <f>BEL!$I$5*R46*(1-$F$4)</f>
        <v>0</v>
      </c>
      <c r="Z46" s="4" t="str">
        <f>IF(Z45&lt;BEL!$I$4,Z45+1,"")</f>
        <v/>
      </c>
      <c r="AA46" s="4" t="str">
        <f>IF(Z46="","",BEL!$I$3+Z46-1)</f>
        <v/>
      </c>
      <c r="AB46" s="4">
        <f t="shared" si="21"/>
        <v>0</v>
      </c>
      <c r="AC46" s="11" t="str">
        <f t="shared" si="15"/>
        <v/>
      </c>
      <c r="AD46" s="4">
        <f>IF(Z46="",0,VLOOKUP(AA46,BEL!$B$2:$C$118,2,0)*AC46)</f>
        <v>0</v>
      </c>
      <c r="AE46" s="4">
        <f t="shared" si="16"/>
        <v>0</v>
      </c>
      <c r="AF46" s="4">
        <f t="shared" si="17"/>
        <v>0</v>
      </c>
      <c r="AG46" s="22">
        <f>BEL!$I$6*AF46</f>
        <v>0</v>
      </c>
      <c r="AH46" s="22">
        <f>BEL!$I$5*AB46*(1-$F$4)</f>
        <v>0</v>
      </c>
      <c r="AJ46" s="4" t="str">
        <f>IF(AJ45&lt;BEL!$I$4,AJ45+1,"")</f>
        <v/>
      </c>
      <c r="AK46" s="4" t="str">
        <f>IF(AJ46="","",BEL!$I$3+AJ46-1)</f>
        <v/>
      </c>
      <c r="AL46" s="4">
        <f t="shared" si="22"/>
        <v>0</v>
      </c>
      <c r="AM46" s="11"/>
      <c r="AN46" s="4">
        <f>IF(AJ46="",0,VLOOKUP(AK46,BEL!$B$2:$C$118,2,0)*AM46)</f>
        <v>0</v>
      </c>
      <c r="AO46" s="4">
        <f t="shared" si="18"/>
        <v>0</v>
      </c>
      <c r="AP46" s="4">
        <f t="shared" si="19"/>
        <v>0</v>
      </c>
      <c r="AQ46" s="22">
        <f>BEL!$I$6*AP46</f>
        <v>0</v>
      </c>
      <c r="AR46" s="22">
        <f>BEL!$I$5*AL46*(1-$F$4)</f>
        <v>0</v>
      </c>
    </row>
    <row r="47" spans="2:44" x14ac:dyDescent="0.35">
      <c r="B47" s="8">
        <f>'Other Info'!F48</f>
        <v>44</v>
      </c>
      <c r="C47" s="8">
        <f>'Other Info'!G48</f>
        <v>2.3449999999999999E-3</v>
      </c>
      <c r="P47" s="4" t="str">
        <f>IF(P46&lt;BEL!$I$4,P46+1,"")</f>
        <v/>
      </c>
      <c r="Q47" s="4" t="str">
        <f>IF(P47="","",BEL!$I$3+P47-1)</f>
        <v/>
      </c>
      <c r="R47" s="4">
        <f t="shared" si="20"/>
        <v>0</v>
      </c>
      <c r="S47" s="11" t="str">
        <f t="shared" si="12"/>
        <v/>
      </c>
      <c r="T47" s="4">
        <f>IF(P47="",0,VLOOKUP(Q47,BEL!$B$2:$C$118,2,0)*S47)</f>
        <v>0</v>
      </c>
      <c r="U47" s="4">
        <f t="shared" si="13"/>
        <v>0</v>
      </c>
      <c r="V47" s="4">
        <f t="shared" si="14"/>
        <v>0</v>
      </c>
      <c r="W47" s="22">
        <f>BEL!$I$6*V47</f>
        <v>0</v>
      </c>
      <c r="X47" s="22">
        <f>BEL!$I$5*R47*(1-$F$4)</f>
        <v>0</v>
      </c>
      <c r="Z47" s="4" t="str">
        <f>IF(Z46&lt;BEL!$I$4,Z46+1,"")</f>
        <v/>
      </c>
      <c r="AA47" s="4" t="str">
        <f>IF(Z47="","",BEL!$I$3+Z47-1)</f>
        <v/>
      </c>
      <c r="AB47" s="4">
        <f t="shared" si="21"/>
        <v>0</v>
      </c>
      <c r="AC47" s="11" t="str">
        <f t="shared" si="15"/>
        <v/>
      </c>
      <c r="AD47" s="4">
        <f>IF(Z47="",0,VLOOKUP(AA47,BEL!$B$2:$C$118,2,0)*AC47)</f>
        <v>0</v>
      </c>
      <c r="AE47" s="4">
        <f t="shared" si="16"/>
        <v>0</v>
      </c>
      <c r="AF47" s="4">
        <f t="shared" si="17"/>
        <v>0</v>
      </c>
      <c r="AG47" s="22">
        <f>BEL!$I$6*AF47</f>
        <v>0</v>
      </c>
      <c r="AH47" s="22">
        <f>BEL!$I$5*AB47*(1-$F$4)</f>
        <v>0</v>
      </c>
      <c r="AJ47" s="4" t="str">
        <f>IF(AJ46&lt;BEL!$I$4,AJ46+1,"")</f>
        <v/>
      </c>
      <c r="AK47" s="4" t="str">
        <f>IF(AJ47="","",BEL!$I$3+AJ47-1)</f>
        <v/>
      </c>
      <c r="AL47" s="4">
        <f t="shared" si="22"/>
        <v>0</v>
      </c>
      <c r="AM47" s="11"/>
      <c r="AN47" s="4">
        <f>IF(AJ47="",0,VLOOKUP(AK47,BEL!$B$2:$C$118,2,0)*AM47)</f>
        <v>0</v>
      </c>
      <c r="AO47" s="4">
        <f t="shared" si="18"/>
        <v>0</v>
      </c>
      <c r="AP47" s="4">
        <f t="shared" si="19"/>
        <v>0</v>
      </c>
      <c r="AQ47" s="22">
        <f>BEL!$I$6*AP47</f>
        <v>0</v>
      </c>
      <c r="AR47" s="22">
        <f>BEL!$I$5*AL47*(1-$F$4)</f>
        <v>0</v>
      </c>
    </row>
    <row r="48" spans="2:44" x14ac:dyDescent="0.35">
      <c r="B48" s="8">
        <f>'Other Info'!F49</f>
        <v>45</v>
      </c>
      <c r="C48" s="8">
        <f>'Other Info'!G49</f>
        <v>2.5790000000000001E-3</v>
      </c>
      <c r="P48" s="4" t="str">
        <f>IF(P47&lt;BEL!$I$4,P47+1,"")</f>
        <v/>
      </c>
      <c r="Q48" s="4" t="str">
        <f>IF(P48="","",BEL!$I$3+P48-1)</f>
        <v/>
      </c>
      <c r="R48" s="4">
        <f t="shared" si="20"/>
        <v>0</v>
      </c>
      <c r="S48" s="11" t="str">
        <f t="shared" si="12"/>
        <v/>
      </c>
      <c r="T48" s="4">
        <f>IF(P48="",0,VLOOKUP(Q48,BEL!$B$2:$C$118,2,0)*S48)</f>
        <v>0</v>
      </c>
      <c r="U48" s="4">
        <f t="shared" si="13"/>
        <v>0</v>
      </c>
      <c r="V48" s="4">
        <f t="shared" si="14"/>
        <v>0</v>
      </c>
      <c r="W48" s="22">
        <f>BEL!$I$6*V48</f>
        <v>0</v>
      </c>
      <c r="X48" s="22">
        <f>BEL!$I$5*R48*(1-$F$4)</f>
        <v>0</v>
      </c>
      <c r="Z48" s="4" t="str">
        <f>IF(Z47&lt;BEL!$I$4,Z47+1,"")</f>
        <v/>
      </c>
      <c r="AA48" s="4" t="str">
        <f>IF(Z48="","",BEL!$I$3+Z48-1)</f>
        <v/>
      </c>
      <c r="AB48" s="4">
        <f t="shared" si="21"/>
        <v>0</v>
      </c>
      <c r="AC48" s="11" t="str">
        <f t="shared" si="15"/>
        <v/>
      </c>
      <c r="AD48" s="4">
        <f>IF(Z48="",0,VLOOKUP(AA48,BEL!$B$2:$C$118,2,0)*AC48)</f>
        <v>0</v>
      </c>
      <c r="AE48" s="4">
        <f t="shared" si="16"/>
        <v>0</v>
      </c>
      <c r="AF48" s="4">
        <f t="shared" si="17"/>
        <v>0</v>
      </c>
      <c r="AG48" s="22">
        <f>BEL!$I$6*AF48</f>
        <v>0</v>
      </c>
      <c r="AH48" s="22">
        <f>BEL!$I$5*AB48*(1-$F$4)</f>
        <v>0</v>
      </c>
      <c r="AJ48" s="4" t="str">
        <f>IF(AJ47&lt;BEL!$I$4,AJ47+1,"")</f>
        <v/>
      </c>
      <c r="AK48" s="4" t="str">
        <f>IF(AJ48="","",BEL!$I$3+AJ48-1)</f>
        <v/>
      </c>
      <c r="AL48" s="4">
        <f t="shared" si="22"/>
        <v>0</v>
      </c>
      <c r="AM48" s="11"/>
      <c r="AN48" s="4">
        <f>IF(AJ48="",0,VLOOKUP(AK48,BEL!$B$2:$C$118,2,0)*AM48)</f>
        <v>0</v>
      </c>
      <c r="AO48" s="4">
        <f t="shared" si="18"/>
        <v>0</v>
      </c>
      <c r="AP48" s="4">
        <f t="shared" si="19"/>
        <v>0</v>
      </c>
      <c r="AQ48" s="22">
        <f>BEL!$I$6*AP48</f>
        <v>0</v>
      </c>
      <c r="AR48" s="22">
        <f>BEL!$I$5*AL48*(1-$F$4)</f>
        <v>0</v>
      </c>
    </row>
    <row r="49" spans="2:44" x14ac:dyDescent="0.35">
      <c r="B49" s="8">
        <f>'Other Info'!F50</f>
        <v>46</v>
      </c>
      <c r="C49" s="8">
        <f>'Other Info'!G50</f>
        <v>2.8509999999999998E-3</v>
      </c>
      <c r="P49" s="4" t="str">
        <f>IF(P48&lt;BEL!$I$4,P48+1,"")</f>
        <v/>
      </c>
      <c r="Q49" s="4" t="str">
        <f>IF(P49="","",BEL!$I$3+P49-1)</f>
        <v/>
      </c>
      <c r="R49" s="4">
        <f t="shared" si="20"/>
        <v>0</v>
      </c>
      <c r="S49" s="11" t="str">
        <f t="shared" si="12"/>
        <v/>
      </c>
      <c r="T49" s="4">
        <f>IF(P49="",0,VLOOKUP(Q49,BEL!$B$2:$C$118,2,0)*S49)</f>
        <v>0</v>
      </c>
      <c r="U49" s="4">
        <f t="shared" si="13"/>
        <v>0</v>
      </c>
      <c r="V49" s="4">
        <f t="shared" si="14"/>
        <v>0</v>
      </c>
      <c r="W49" s="22">
        <f>BEL!$I$6*V49</f>
        <v>0</v>
      </c>
      <c r="X49" s="22">
        <f>BEL!$I$5*R49*(1-$F$4)</f>
        <v>0</v>
      </c>
      <c r="Z49" s="4" t="str">
        <f>IF(Z48&lt;BEL!$I$4,Z48+1,"")</f>
        <v/>
      </c>
      <c r="AA49" s="4" t="str">
        <f>IF(Z49="","",BEL!$I$3+Z49-1)</f>
        <v/>
      </c>
      <c r="AB49" s="4">
        <f t="shared" si="21"/>
        <v>0</v>
      </c>
      <c r="AC49" s="11" t="str">
        <f t="shared" si="15"/>
        <v/>
      </c>
      <c r="AD49" s="4">
        <f>IF(Z49="",0,VLOOKUP(AA49,BEL!$B$2:$C$118,2,0)*AC49)</f>
        <v>0</v>
      </c>
      <c r="AE49" s="4">
        <f t="shared" si="16"/>
        <v>0</v>
      </c>
      <c r="AF49" s="4">
        <f t="shared" si="17"/>
        <v>0</v>
      </c>
      <c r="AG49" s="22">
        <f>BEL!$I$6*AF49</f>
        <v>0</v>
      </c>
      <c r="AH49" s="22">
        <f>BEL!$I$5*AB49*(1-$F$4)</f>
        <v>0</v>
      </c>
      <c r="AJ49" s="4" t="str">
        <f>IF(AJ48&lt;BEL!$I$4,AJ48+1,"")</f>
        <v/>
      </c>
      <c r="AK49" s="4" t="str">
        <f>IF(AJ49="","",BEL!$I$3+AJ49-1)</f>
        <v/>
      </c>
      <c r="AL49" s="4">
        <f t="shared" si="22"/>
        <v>0</v>
      </c>
      <c r="AM49" s="11"/>
      <c r="AN49" s="4">
        <f>IF(AJ49="",0,VLOOKUP(AK49,BEL!$B$2:$C$118,2,0)*AM49)</f>
        <v>0</v>
      </c>
      <c r="AO49" s="4">
        <f t="shared" si="18"/>
        <v>0</v>
      </c>
      <c r="AP49" s="4">
        <f t="shared" si="19"/>
        <v>0</v>
      </c>
      <c r="AQ49" s="22">
        <f>BEL!$I$6*AP49</f>
        <v>0</v>
      </c>
      <c r="AR49" s="22">
        <f>BEL!$I$5*AL49*(1-$F$4)</f>
        <v>0</v>
      </c>
    </row>
    <row r="50" spans="2:44" x14ac:dyDescent="0.35">
      <c r="B50" s="8">
        <f>'Other Info'!F51</f>
        <v>47</v>
      </c>
      <c r="C50" s="8">
        <f>'Other Info'!G51</f>
        <v>3.1679999999999998E-3</v>
      </c>
      <c r="P50" s="4" t="str">
        <f>IF(P49&lt;BEL!$I$4,P49+1,"")</f>
        <v/>
      </c>
      <c r="Q50" s="4" t="str">
        <f>IF(P50="","",BEL!$I$3+P50-1)</f>
        <v/>
      </c>
      <c r="R50" s="4">
        <f t="shared" si="20"/>
        <v>0</v>
      </c>
      <c r="S50" s="11" t="str">
        <f t="shared" si="12"/>
        <v/>
      </c>
      <c r="T50" s="4">
        <f>IF(P50="",0,VLOOKUP(Q50,BEL!$B$2:$C$118,2,0)*S50)</f>
        <v>0</v>
      </c>
      <c r="U50" s="4">
        <f t="shared" si="13"/>
        <v>0</v>
      </c>
      <c r="V50" s="4">
        <f t="shared" si="14"/>
        <v>0</v>
      </c>
      <c r="W50" s="22">
        <f>BEL!$I$6*V50</f>
        <v>0</v>
      </c>
      <c r="X50" s="22">
        <f>BEL!$I$5*R50*(1-$F$4)</f>
        <v>0</v>
      </c>
      <c r="Z50" s="4" t="str">
        <f>IF(Z49&lt;BEL!$I$4,Z49+1,"")</f>
        <v/>
      </c>
      <c r="AA50" s="4" t="str">
        <f>IF(Z50="","",BEL!$I$3+Z50-1)</f>
        <v/>
      </c>
      <c r="AB50" s="4">
        <f t="shared" si="21"/>
        <v>0</v>
      </c>
      <c r="AC50" s="11" t="str">
        <f t="shared" si="15"/>
        <v/>
      </c>
      <c r="AD50" s="4">
        <f>IF(Z50="",0,VLOOKUP(AA50,BEL!$B$2:$C$118,2,0)*AC50)</f>
        <v>0</v>
      </c>
      <c r="AE50" s="4">
        <f t="shared" si="16"/>
        <v>0</v>
      </c>
      <c r="AF50" s="4">
        <f t="shared" si="17"/>
        <v>0</v>
      </c>
      <c r="AG50" s="22">
        <f>BEL!$I$6*AF50</f>
        <v>0</v>
      </c>
      <c r="AH50" s="22">
        <f>BEL!$I$5*AB50*(1-$F$4)</f>
        <v>0</v>
      </c>
      <c r="AJ50" s="4" t="str">
        <f>IF(AJ49&lt;BEL!$I$4,AJ49+1,"")</f>
        <v/>
      </c>
      <c r="AK50" s="4" t="str">
        <f>IF(AJ50="","",BEL!$I$3+AJ50-1)</f>
        <v/>
      </c>
      <c r="AL50" s="4">
        <f t="shared" si="22"/>
        <v>0</v>
      </c>
      <c r="AM50" s="11"/>
      <c r="AN50" s="4">
        <f>IF(AJ50="",0,VLOOKUP(AK50,BEL!$B$2:$C$118,2,0)*AM50)</f>
        <v>0</v>
      </c>
      <c r="AO50" s="4">
        <f t="shared" si="18"/>
        <v>0</v>
      </c>
      <c r="AP50" s="4">
        <f t="shared" si="19"/>
        <v>0</v>
      </c>
      <c r="AQ50" s="22">
        <f>BEL!$I$6*AP50</f>
        <v>0</v>
      </c>
      <c r="AR50" s="22">
        <f>BEL!$I$5*AL50*(1-$F$4)</f>
        <v>0</v>
      </c>
    </row>
    <row r="51" spans="2:44" x14ac:dyDescent="0.35">
      <c r="B51" s="8">
        <f>'Other Info'!F52</f>
        <v>48</v>
      </c>
      <c r="C51" s="8">
        <f>'Other Info'!G52</f>
        <v>3.5360000000000001E-3</v>
      </c>
      <c r="P51" s="4" t="str">
        <f>IF(P50&lt;BEL!$I$4,P50+1,"")</f>
        <v/>
      </c>
      <c r="Q51" s="4" t="str">
        <f>IF(P51="","",BEL!$I$3+P51-1)</f>
        <v/>
      </c>
      <c r="R51" s="4">
        <f t="shared" si="20"/>
        <v>0</v>
      </c>
      <c r="S51" s="11" t="str">
        <f t="shared" si="12"/>
        <v/>
      </c>
      <c r="T51" s="4">
        <f>IF(P51="",0,VLOOKUP(Q51,BEL!$B$2:$C$118,2,0)*S51)</f>
        <v>0</v>
      </c>
      <c r="U51" s="4">
        <f t="shared" si="13"/>
        <v>0</v>
      </c>
      <c r="V51" s="4">
        <f t="shared" si="14"/>
        <v>0</v>
      </c>
      <c r="W51" s="22">
        <f>BEL!$I$6*V51</f>
        <v>0</v>
      </c>
      <c r="X51" s="22">
        <f>BEL!$I$5*R51*(1-$F$4)</f>
        <v>0</v>
      </c>
      <c r="Z51" s="4" t="str">
        <f>IF(Z50&lt;BEL!$I$4,Z50+1,"")</f>
        <v/>
      </c>
      <c r="AA51" s="4" t="str">
        <f>IF(Z51="","",BEL!$I$3+Z51-1)</f>
        <v/>
      </c>
      <c r="AB51" s="4">
        <f t="shared" si="21"/>
        <v>0</v>
      </c>
      <c r="AC51" s="11" t="str">
        <f t="shared" si="15"/>
        <v/>
      </c>
      <c r="AD51" s="4">
        <f>IF(Z51="",0,VLOOKUP(AA51,BEL!$B$2:$C$118,2,0)*AC51)</f>
        <v>0</v>
      </c>
      <c r="AE51" s="4">
        <f t="shared" si="16"/>
        <v>0</v>
      </c>
      <c r="AF51" s="4">
        <f t="shared" si="17"/>
        <v>0</v>
      </c>
      <c r="AG51" s="22">
        <f>BEL!$I$6*AF51</f>
        <v>0</v>
      </c>
      <c r="AH51" s="22">
        <f>BEL!$I$5*AB51*(1-$F$4)</f>
        <v>0</v>
      </c>
      <c r="AJ51" s="4" t="str">
        <f>IF(AJ50&lt;BEL!$I$4,AJ50+1,"")</f>
        <v/>
      </c>
      <c r="AK51" s="4" t="str">
        <f>IF(AJ51="","",BEL!$I$3+AJ51-1)</f>
        <v/>
      </c>
      <c r="AL51" s="4">
        <f t="shared" si="22"/>
        <v>0</v>
      </c>
      <c r="AM51" s="11"/>
      <c r="AN51" s="4">
        <f>IF(AJ51="",0,VLOOKUP(AK51,BEL!$B$2:$C$118,2,0)*AM51)</f>
        <v>0</v>
      </c>
      <c r="AO51" s="4">
        <f t="shared" si="18"/>
        <v>0</v>
      </c>
      <c r="AP51" s="4">
        <f t="shared" si="19"/>
        <v>0</v>
      </c>
      <c r="AQ51" s="22">
        <f>BEL!$I$6*AP51</f>
        <v>0</v>
      </c>
      <c r="AR51" s="22">
        <f>BEL!$I$5*AL51*(1-$F$4)</f>
        <v>0</v>
      </c>
    </row>
    <row r="52" spans="2:44" x14ac:dyDescent="0.35">
      <c r="B52" s="8">
        <f>'Other Info'!F53</f>
        <v>49</v>
      </c>
      <c r="C52" s="8">
        <f>'Other Info'!G53</f>
        <v>3.9579999999999997E-3</v>
      </c>
      <c r="P52" s="4" t="str">
        <f>IF(P51&lt;BEL!$I$4,P51+1,"")</f>
        <v/>
      </c>
      <c r="Q52" s="4" t="str">
        <f>IF(P52="","",BEL!$I$3+P52-1)</f>
        <v/>
      </c>
      <c r="R52" s="4">
        <f t="shared" si="20"/>
        <v>0</v>
      </c>
      <c r="S52" s="11" t="str">
        <f t="shared" si="12"/>
        <v/>
      </c>
      <c r="T52" s="4">
        <f>IF(P52="",0,VLOOKUP(Q52,BEL!$B$2:$C$118,2,0)*S52)</f>
        <v>0</v>
      </c>
      <c r="U52" s="4">
        <f t="shared" si="13"/>
        <v>0</v>
      </c>
      <c r="V52" s="4">
        <f t="shared" si="14"/>
        <v>0</v>
      </c>
      <c r="W52" s="22">
        <f>BEL!$I$6*V52</f>
        <v>0</v>
      </c>
      <c r="X52" s="22">
        <f>BEL!$I$5*R52*(1-$F$4)</f>
        <v>0</v>
      </c>
      <c r="Z52" s="4" t="str">
        <f>IF(Z51&lt;BEL!$I$4,Z51+1,"")</f>
        <v/>
      </c>
      <c r="AA52" s="4" t="str">
        <f>IF(Z52="","",BEL!$I$3+Z52-1)</f>
        <v/>
      </c>
      <c r="AB52" s="4">
        <f t="shared" si="21"/>
        <v>0</v>
      </c>
      <c r="AC52" s="11" t="str">
        <f t="shared" si="15"/>
        <v/>
      </c>
      <c r="AD52" s="4">
        <f>IF(Z52="",0,VLOOKUP(AA52,BEL!$B$2:$C$118,2,0)*AC52)</f>
        <v>0</v>
      </c>
      <c r="AE52" s="4">
        <f t="shared" si="16"/>
        <v>0</v>
      </c>
      <c r="AF52" s="4">
        <f t="shared" si="17"/>
        <v>0</v>
      </c>
      <c r="AG52" s="22">
        <f>BEL!$I$6*AF52</f>
        <v>0</v>
      </c>
      <c r="AH52" s="22">
        <f>BEL!$I$5*AB52*(1-$F$4)</f>
        <v>0</v>
      </c>
      <c r="AJ52" s="4" t="str">
        <f>IF(AJ51&lt;BEL!$I$4,AJ51+1,"")</f>
        <v/>
      </c>
      <c r="AK52" s="4" t="str">
        <f>IF(AJ52="","",BEL!$I$3+AJ52-1)</f>
        <v/>
      </c>
      <c r="AL52" s="4">
        <f t="shared" si="22"/>
        <v>0</v>
      </c>
      <c r="AM52" s="11"/>
      <c r="AN52" s="4">
        <f>IF(AJ52="",0,VLOOKUP(AK52,BEL!$B$2:$C$118,2,0)*AM52)</f>
        <v>0</v>
      </c>
      <c r="AO52" s="4">
        <f t="shared" si="18"/>
        <v>0</v>
      </c>
      <c r="AP52" s="4">
        <f t="shared" si="19"/>
        <v>0</v>
      </c>
      <c r="AQ52" s="22">
        <f>BEL!$I$6*AP52</f>
        <v>0</v>
      </c>
      <c r="AR52" s="22">
        <f>BEL!$I$5*AL52*(1-$F$4)</f>
        <v>0</v>
      </c>
    </row>
    <row r="53" spans="2:44" x14ac:dyDescent="0.35">
      <c r="B53" s="8">
        <f>'Other Info'!F54</f>
        <v>50</v>
      </c>
      <c r="C53" s="8">
        <f>'Other Info'!G54</f>
        <v>4.4359999999999998E-3</v>
      </c>
      <c r="P53" s="4" t="str">
        <f>IF(P52&lt;BEL!$I$4,P52+1,"")</f>
        <v/>
      </c>
      <c r="Q53" s="4" t="str">
        <f>IF(P53="","",BEL!$I$3+P53-1)</f>
        <v/>
      </c>
      <c r="R53" s="4">
        <f t="shared" si="20"/>
        <v>0</v>
      </c>
      <c r="S53" s="11" t="str">
        <f t="shared" si="12"/>
        <v/>
      </c>
      <c r="T53" s="4">
        <f>IF(P53="",0,VLOOKUP(Q53,BEL!$B$2:$C$118,2,0)*S53)</f>
        <v>0</v>
      </c>
      <c r="U53" s="4">
        <f t="shared" si="13"/>
        <v>0</v>
      </c>
      <c r="V53" s="4">
        <f t="shared" si="14"/>
        <v>0</v>
      </c>
      <c r="W53" s="22">
        <f>BEL!$I$6*V53</f>
        <v>0</v>
      </c>
      <c r="X53" s="22">
        <f>BEL!$I$5*R53*(1-$F$4)</f>
        <v>0</v>
      </c>
      <c r="Z53" s="4" t="str">
        <f>IF(Z52&lt;BEL!$I$4,Z52+1,"")</f>
        <v/>
      </c>
      <c r="AA53" s="4" t="str">
        <f>IF(Z53="","",BEL!$I$3+Z53-1)</f>
        <v/>
      </c>
      <c r="AB53" s="4">
        <f t="shared" si="21"/>
        <v>0</v>
      </c>
      <c r="AC53" s="11" t="str">
        <f t="shared" si="15"/>
        <v/>
      </c>
      <c r="AD53" s="4">
        <f>IF(Z53="",0,VLOOKUP(AA53,BEL!$B$2:$C$118,2,0)*AC53)</f>
        <v>0</v>
      </c>
      <c r="AE53" s="4">
        <f t="shared" si="16"/>
        <v>0</v>
      </c>
      <c r="AF53" s="4">
        <f t="shared" si="17"/>
        <v>0</v>
      </c>
      <c r="AG53" s="22">
        <f>BEL!$I$6*AF53</f>
        <v>0</v>
      </c>
      <c r="AH53" s="22">
        <f>BEL!$I$5*AB53*(1-$F$4)</f>
        <v>0</v>
      </c>
      <c r="AJ53" s="4" t="str">
        <f>IF(AJ52&lt;BEL!$I$4,AJ52+1,"")</f>
        <v/>
      </c>
      <c r="AK53" s="4" t="str">
        <f>IF(AJ53="","",BEL!$I$3+AJ53-1)</f>
        <v/>
      </c>
      <c r="AL53" s="4">
        <f t="shared" si="22"/>
        <v>0</v>
      </c>
      <c r="AM53" s="11"/>
      <c r="AN53" s="4">
        <f>IF(AJ53="",0,VLOOKUP(AK53,BEL!$B$2:$C$118,2,0)*AM53)</f>
        <v>0</v>
      </c>
      <c r="AO53" s="4">
        <f t="shared" si="18"/>
        <v>0</v>
      </c>
      <c r="AP53" s="4">
        <f t="shared" si="19"/>
        <v>0</v>
      </c>
      <c r="AQ53" s="22">
        <f>BEL!$I$6*AP53</f>
        <v>0</v>
      </c>
      <c r="AR53" s="22">
        <f>BEL!$I$5*AL53*(1-$F$4)</f>
        <v>0</v>
      </c>
    </row>
    <row r="54" spans="2:44" x14ac:dyDescent="0.35">
      <c r="B54" s="8">
        <f>'Other Info'!F55</f>
        <v>51</v>
      </c>
      <c r="C54" s="8">
        <f>'Other Info'!G55</f>
        <v>4.9690000000000003E-3</v>
      </c>
      <c r="P54" s="4" t="str">
        <f>IF(P53&lt;BEL!$I$4,P53+1,"")</f>
        <v/>
      </c>
      <c r="Q54" s="4" t="str">
        <f>IF(P54="","",BEL!$I$3+P54-1)</f>
        <v/>
      </c>
      <c r="R54" s="4">
        <f t="shared" si="20"/>
        <v>0</v>
      </c>
      <c r="S54" s="11" t="str">
        <f t="shared" si="12"/>
        <v/>
      </c>
      <c r="T54" s="4">
        <f>IF(P54="",0,VLOOKUP(Q54,BEL!$B$2:$C$118,2,0)*S54)</f>
        <v>0</v>
      </c>
      <c r="U54" s="4">
        <f t="shared" si="13"/>
        <v>0</v>
      </c>
      <c r="V54" s="4">
        <f t="shared" si="14"/>
        <v>0</v>
      </c>
      <c r="W54" s="22">
        <f>BEL!$I$6*V54</f>
        <v>0</v>
      </c>
      <c r="X54" s="22">
        <f>BEL!$I$5*R54*(1-$F$4)</f>
        <v>0</v>
      </c>
      <c r="Z54" s="4" t="str">
        <f>IF(Z53&lt;BEL!$I$4,Z53+1,"")</f>
        <v/>
      </c>
      <c r="AA54" s="4" t="str">
        <f>IF(Z54="","",BEL!$I$3+Z54-1)</f>
        <v/>
      </c>
      <c r="AB54" s="4">
        <f t="shared" si="21"/>
        <v>0</v>
      </c>
      <c r="AC54" s="11" t="str">
        <f t="shared" si="15"/>
        <v/>
      </c>
      <c r="AD54" s="4">
        <f>IF(Z54="",0,VLOOKUP(AA54,BEL!$B$2:$C$118,2,0)*AC54)</f>
        <v>0</v>
      </c>
      <c r="AE54" s="4">
        <f t="shared" si="16"/>
        <v>0</v>
      </c>
      <c r="AF54" s="4">
        <f t="shared" si="17"/>
        <v>0</v>
      </c>
      <c r="AG54" s="22">
        <f>BEL!$I$6*AF54</f>
        <v>0</v>
      </c>
      <c r="AH54" s="22">
        <f>BEL!$I$5*AB54*(1-$F$4)</f>
        <v>0</v>
      </c>
      <c r="AJ54" s="4" t="str">
        <f>IF(AJ53&lt;BEL!$I$4,AJ53+1,"")</f>
        <v/>
      </c>
      <c r="AK54" s="4" t="str">
        <f>IF(AJ54="","",BEL!$I$3+AJ54-1)</f>
        <v/>
      </c>
      <c r="AL54" s="4">
        <f t="shared" si="22"/>
        <v>0</v>
      </c>
      <c r="AM54" s="11"/>
      <c r="AN54" s="4">
        <f>IF(AJ54="",0,VLOOKUP(AK54,BEL!$B$2:$C$118,2,0)*AM54)</f>
        <v>0</v>
      </c>
      <c r="AO54" s="4">
        <f t="shared" si="18"/>
        <v>0</v>
      </c>
      <c r="AP54" s="4">
        <f t="shared" si="19"/>
        <v>0</v>
      </c>
      <c r="AQ54" s="22">
        <f>BEL!$I$6*AP54</f>
        <v>0</v>
      </c>
      <c r="AR54" s="22">
        <f>BEL!$I$5*AL54*(1-$F$4)</f>
        <v>0</v>
      </c>
    </row>
    <row r="55" spans="2:44" x14ac:dyDescent="0.35">
      <c r="B55" s="8">
        <f>'Other Info'!F56</f>
        <v>52</v>
      </c>
      <c r="C55" s="8">
        <f>'Other Info'!G56</f>
        <v>5.5500000000000002E-3</v>
      </c>
      <c r="P55" s="4" t="str">
        <f>IF(P54&lt;BEL!$I$4,P54+1,"")</f>
        <v/>
      </c>
      <c r="Q55" s="4" t="str">
        <f>IF(P55="","",BEL!$I$3+P55-1)</f>
        <v/>
      </c>
      <c r="R55" s="4">
        <f t="shared" si="20"/>
        <v>0</v>
      </c>
      <c r="S55" s="11" t="str">
        <f t="shared" si="12"/>
        <v/>
      </c>
      <c r="T55" s="4">
        <f>IF(P55="",0,VLOOKUP(Q55,BEL!$B$2:$C$118,2,0)*S55)</f>
        <v>0</v>
      </c>
      <c r="U55" s="4">
        <f t="shared" si="13"/>
        <v>0</v>
      </c>
      <c r="V55" s="4">
        <f t="shared" si="14"/>
        <v>0</v>
      </c>
      <c r="W55" s="22">
        <f>BEL!$I$6*V55</f>
        <v>0</v>
      </c>
      <c r="X55" s="22">
        <f>BEL!$I$5*R55*(1-$F$4)</f>
        <v>0</v>
      </c>
      <c r="Z55" s="4" t="str">
        <f>IF(Z54&lt;BEL!$I$4,Z54+1,"")</f>
        <v/>
      </c>
      <c r="AA55" s="4" t="str">
        <f>IF(Z55="","",BEL!$I$3+Z55-1)</f>
        <v/>
      </c>
      <c r="AB55" s="4">
        <f t="shared" si="21"/>
        <v>0</v>
      </c>
      <c r="AC55" s="11" t="str">
        <f t="shared" si="15"/>
        <v/>
      </c>
      <c r="AD55" s="4">
        <f>IF(Z55="",0,VLOOKUP(AA55,BEL!$B$2:$C$118,2,0)*AC55)</f>
        <v>0</v>
      </c>
      <c r="AE55" s="4">
        <f t="shared" si="16"/>
        <v>0</v>
      </c>
      <c r="AF55" s="4">
        <f t="shared" si="17"/>
        <v>0</v>
      </c>
      <c r="AG55" s="22">
        <f>BEL!$I$6*AF55</f>
        <v>0</v>
      </c>
      <c r="AH55" s="22">
        <f>BEL!$I$5*AB55*(1-$F$4)</f>
        <v>0</v>
      </c>
      <c r="AJ55" s="4" t="str">
        <f>IF(AJ54&lt;BEL!$I$4,AJ54+1,"")</f>
        <v/>
      </c>
      <c r="AK55" s="4" t="str">
        <f>IF(AJ55="","",BEL!$I$3+AJ55-1)</f>
        <v/>
      </c>
      <c r="AL55" s="4">
        <f t="shared" si="22"/>
        <v>0</v>
      </c>
      <c r="AM55" s="11"/>
      <c r="AN55" s="4">
        <f>IF(AJ55="",0,VLOOKUP(AK55,BEL!$B$2:$C$118,2,0)*AM55)</f>
        <v>0</v>
      </c>
      <c r="AO55" s="4">
        <f t="shared" si="18"/>
        <v>0</v>
      </c>
      <c r="AP55" s="4">
        <f t="shared" si="19"/>
        <v>0</v>
      </c>
      <c r="AQ55" s="22">
        <f>BEL!$I$6*AP55</f>
        <v>0</v>
      </c>
      <c r="AR55" s="22">
        <f>BEL!$I$5*AL55*(1-$F$4)</f>
        <v>0</v>
      </c>
    </row>
    <row r="56" spans="2:44" x14ac:dyDescent="0.35">
      <c r="B56" s="8">
        <f>'Other Info'!F57</f>
        <v>53</v>
      </c>
      <c r="C56" s="8">
        <f>'Other Info'!G57</f>
        <v>6.1739999999999998E-3</v>
      </c>
      <c r="P56" s="4" t="str">
        <f>IF(P55&lt;BEL!$I$4,P55+1,"")</f>
        <v/>
      </c>
      <c r="Q56" s="4" t="str">
        <f>IF(P56="","",BEL!$I$3+P56-1)</f>
        <v/>
      </c>
      <c r="R56" s="4">
        <f t="shared" si="20"/>
        <v>0</v>
      </c>
      <c r="S56" s="11" t="str">
        <f t="shared" si="12"/>
        <v/>
      </c>
      <c r="T56" s="4">
        <f>IF(P56="",0,VLOOKUP(Q56,BEL!$B$2:$C$118,2,0)*S56)</f>
        <v>0</v>
      </c>
      <c r="U56" s="4">
        <f t="shared" si="13"/>
        <v>0</v>
      </c>
      <c r="V56" s="4">
        <f t="shared" si="14"/>
        <v>0</v>
      </c>
      <c r="W56" s="22">
        <f>BEL!$I$6*V56</f>
        <v>0</v>
      </c>
      <c r="X56" s="22">
        <f>BEL!$I$5*R56*(1-$F$4)</f>
        <v>0</v>
      </c>
      <c r="Z56" s="4" t="str">
        <f>IF(Z55&lt;BEL!$I$4,Z55+1,"")</f>
        <v/>
      </c>
      <c r="AA56" s="4" t="str">
        <f>IF(Z56="","",BEL!$I$3+Z56-1)</f>
        <v/>
      </c>
      <c r="AB56" s="4">
        <f t="shared" si="21"/>
        <v>0</v>
      </c>
      <c r="AC56" s="11" t="str">
        <f t="shared" si="15"/>
        <v/>
      </c>
      <c r="AD56" s="4">
        <f>IF(Z56="",0,VLOOKUP(AA56,BEL!$B$2:$C$118,2,0)*AC56)</f>
        <v>0</v>
      </c>
      <c r="AE56" s="4">
        <f t="shared" si="16"/>
        <v>0</v>
      </c>
      <c r="AF56" s="4">
        <f t="shared" si="17"/>
        <v>0</v>
      </c>
      <c r="AG56" s="22">
        <f>BEL!$I$6*AF56</f>
        <v>0</v>
      </c>
      <c r="AH56" s="22">
        <f>BEL!$I$5*AB56*(1-$F$4)</f>
        <v>0</v>
      </c>
      <c r="AJ56" s="4" t="str">
        <f>IF(AJ55&lt;BEL!$I$4,AJ55+1,"")</f>
        <v/>
      </c>
      <c r="AK56" s="4" t="str">
        <f>IF(AJ56="","",BEL!$I$3+AJ56-1)</f>
        <v/>
      </c>
      <c r="AL56" s="4">
        <f t="shared" si="22"/>
        <v>0</v>
      </c>
      <c r="AM56" s="11"/>
      <c r="AN56" s="4">
        <f>IF(AJ56="",0,VLOOKUP(AK56,BEL!$B$2:$C$118,2,0)*AM56)</f>
        <v>0</v>
      </c>
      <c r="AO56" s="4">
        <f t="shared" si="18"/>
        <v>0</v>
      </c>
      <c r="AP56" s="4">
        <f t="shared" si="19"/>
        <v>0</v>
      </c>
      <c r="AQ56" s="22">
        <f>BEL!$I$6*AP56</f>
        <v>0</v>
      </c>
      <c r="AR56" s="22">
        <f>BEL!$I$5*AL56*(1-$F$4)</f>
        <v>0</v>
      </c>
    </row>
    <row r="57" spans="2:44" x14ac:dyDescent="0.35">
      <c r="B57" s="8">
        <f>'Other Info'!F58</f>
        <v>54</v>
      </c>
      <c r="C57" s="8">
        <f>'Other Info'!G58</f>
        <v>6.8310000000000003E-3</v>
      </c>
      <c r="P57" s="4" t="str">
        <f>IF(P56&lt;BEL!$I$4,P56+1,"")</f>
        <v/>
      </c>
      <c r="Q57" s="4" t="str">
        <f>IF(P57="","",BEL!$I$3+P57-1)</f>
        <v/>
      </c>
      <c r="R57" s="4">
        <f t="shared" si="20"/>
        <v>0</v>
      </c>
      <c r="S57" s="11" t="str">
        <f t="shared" si="12"/>
        <v/>
      </c>
      <c r="T57" s="4">
        <f>IF(P57="",0,VLOOKUP(Q57,BEL!$B$2:$C$118,2,0)*S57)</f>
        <v>0</v>
      </c>
      <c r="U57" s="4">
        <f t="shared" si="13"/>
        <v>0</v>
      </c>
      <c r="V57" s="4">
        <f t="shared" si="14"/>
        <v>0</v>
      </c>
      <c r="W57" s="22">
        <f>BEL!$I$6*V57</f>
        <v>0</v>
      </c>
      <c r="X57" s="22">
        <f>BEL!$I$5*R57*(1-$F$4)</f>
        <v>0</v>
      </c>
      <c r="Z57" s="4" t="str">
        <f>IF(Z56&lt;BEL!$I$4,Z56+1,"")</f>
        <v/>
      </c>
      <c r="AA57" s="4" t="str">
        <f>IF(Z57="","",BEL!$I$3+Z57-1)</f>
        <v/>
      </c>
      <c r="AB57" s="4">
        <f t="shared" si="21"/>
        <v>0</v>
      </c>
      <c r="AC57" s="11" t="str">
        <f t="shared" si="15"/>
        <v/>
      </c>
      <c r="AD57" s="4">
        <f>IF(Z57="",0,VLOOKUP(AA57,BEL!$B$2:$C$118,2,0)*AC57)</f>
        <v>0</v>
      </c>
      <c r="AE57" s="4">
        <f t="shared" si="16"/>
        <v>0</v>
      </c>
      <c r="AF57" s="4">
        <f t="shared" si="17"/>
        <v>0</v>
      </c>
      <c r="AG57" s="22">
        <f>BEL!$I$6*AF57</f>
        <v>0</v>
      </c>
      <c r="AH57" s="22">
        <f>BEL!$I$5*AB57*(1-$F$4)</f>
        <v>0</v>
      </c>
      <c r="AJ57" s="4" t="str">
        <f>IF(AJ56&lt;BEL!$I$4,AJ56+1,"")</f>
        <v/>
      </c>
      <c r="AK57" s="4" t="str">
        <f>IF(AJ57="","",BEL!$I$3+AJ57-1)</f>
        <v/>
      </c>
      <c r="AL57" s="4">
        <f t="shared" si="22"/>
        <v>0</v>
      </c>
      <c r="AM57" s="11"/>
      <c r="AN57" s="4">
        <f>IF(AJ57="",0,VLOOKUP(AK57,BEL!$B$2:$C$118,2,0)*AM57)</f>
        <v>0</v>
      </c>
      <c r="AO57" s="4">
        <f t="shared" si="18"/>
        <v>0</v>
      </c>
      <c r="AP57" s="4">
        <f t="shared" si="19"/>
        <v>0</v>
      </c>
      <c r="AQ57" s="22">
        <f>BEL!$I$6*AP57</f>
        <v>0</v>
      </c>
      <c r="AR57" s="22">
        <f>BEL!$I$5*AL57*(1-$F$4)</f>
        <v>0</v>
      </c>
    </row>
    <row r="58" spans="2:44" x14ac:dyDescent="0.35">
      <c r="B58" s="8">
        <f>'Other Info'!F59</f>
        <v>55</v>
      </c>
      <c r="C58" s="8">
        <f>'Other Info'!G59</f>
        <v>7.5129999999999997E-3</v>
      </c>
      <c r="P58" s="4" t="str">
        <f>IF(P57&lt;BEL!$I$4,P57+1,"")</f>
        <v/>
      </c>
      <c r="Q58" s="4" t="str">
        <f>IF(P58="","",BEL!$I$3+P58-1)</f>
        <v/>
      </c>
      <c r="R58" s="4">
        <f t="shared" si="20"/>
        <v>0</v>
      </c>
      <c r="S58" s="11" t="str">
        <f t="shared" si="12"/>
        <v/>
      </c>
      <c r="T58" s="4">
        <f>IF(P58="",0,VLOOKUP(Q58,BEL!$B$2:$C$118,2,0)*S58)</f>
        <v>0</v>
      </c>
      <c r="U58" s="4">
        <f t="shared" si="13"/>
        <v>0</v>
      </c>
      <c r="V58" s="4">
        <f t="shared" si="14"/>
        <v>0</v>
      </c>
      <c r="W58" s="22">
        <f>BEL!$I$6*V58</f>
        <v>0</v>
      </c>
      <c r="X58" s="22">
        <f>BEL!$I$5*R58*(1-$F$4)</f>
        <v>0</v>
      </c>
      <c r="Z58" s="4" t="str">
        <f>IF(Z57&lt;BEL!$I$4,Z57+1,"")</f>
        <v/>
      </c>
      <c r="AA58" s="4" t="str">
        <f>IF(Z58="","",BEL!$I$3+Z58-1)</f>
        <v/>
      </c>
      <c r="AB58" s="4">
        <f t="shared" si="21"/>
        <v>0</v>
      </c>
      <c r="AC58" s="11" t="str">
        <f t="shared" si="15"/>
        <v/>
      </c>
      <c r="AD58" s="4">
        <f>IF(Z58="",0,VLOOKUP(AA58,BEL!$B$2:$C$118,2,0)*AC58)</f>
        <v>0</v>
      </c>
      <c r="AE58" s="4">
        <f t="shared" si="16"/>
        <v>0</v>
      </c>
      <c r="AF58" s="4">
        <f t="shared" si="17"/>
        <v>0</v>
      </c>
      <c r="AG58" s="22">
        <f>BEL!$I$6*AF58</f>
        <v>0</v>
      </c>
      <c r="AH58" s="22">
        <f>BEL!$I$5*AB58*(1-$F$4)</f>
        <v>0</v>
      </c>
      <c r="AJ58" s="4" t="str">
        <f>IF(AJ57&lt;BEL!$I$4,AJ57+1,"")</f>
        <v/>
      </c>
      <c r="AK58" s="4" t="str">
        <f>IF(AJ58="","",BEL!$I$3+AJ58-1)</f>
        <v/>
      </c>
      <c r="AL58" s="4">
        <f t="shared" si="22"/>
        <v>0</v>
      </c>
      <c r="AM58" s="11"/>
      <c r="AN58" s="4">
        <f>IF(AJ58="",0,VLOOKUP(AK58,BEL!$B$2:$C$118,2,0)*AM58)</f>
        <v>0</v>
      </c>
      <c r="AO58" s="4">
        <f t="shared" si="18"/>
        <v>0</v>
      </c>
      <c r="AP58" s="4">
        <f t="shared" si="19"/>
        <v>0</v>
      </c>
      <c r="AQ58" s="22">
        <f>BEL!$I$6*AP58</f>
        <v>0</v>
      </c>
      <c r="AR58" s="22">
        <f>BEL!$I$5*AL58*(1-$F$4)</f>
        <v>0</v>
      </c>
    </row>
    <row r="59" spans="2:44" x14ac:dyDescent="0.35">
      <c r="B59" s="8">
        <f>'Other Info'!F60</f>
        <v>56</v>
      </c>
      <c r="C59" s="8">
        <f>'Other Info'!G60</f>
        <v>8.2120000000000005E-3</v>
      </c>
      <c r="P59" s="4" t="str">
        <f>IF(P58&lt;BEL!$I$4,P58+1,"")</f>
        <v/>
      </c>
      <c r="Q59" s="4" t="str">
        <f>IF(P59="","",BEL!$I$3+P59-1)</f>
        <v/>
      </c>
      <c r="R59" s="4">
        <f t="shared" si="20"/>
        <v>0</v>
      </c>
      <c r="S59" s="11" t="str">
        <f t="shared" si="12"/>
        <v/>
      </c>
      <c r="T59" s="4">
        <f>IF(P59="",0,VLOOKUP(Q59,BEL!$B$2:$C$118,2,0)*S59)</f>
        <v>0</v>
      </c>
      <c r="U59" s="4">
        <f t="shared" si="13"/>
        <v>0</v>
      </c>
      <c r="V59" s="4">
        <f t="shared" si="14"/>
        <v>0</v>
      </c>
      <c r="W59" s="22">
        <f>BEL!$I$6*V59</f>
        <v>0</v>
      </c>
      <c r="X59" s="22">
        <f>BEL!$I$5*R59*(1-$F$4)</f>
        <v>0</v>
      </c>
      <c r="Z59" s="4" t="str">
        <f>IF(Z58&lt;BEL!$I$4,Z58+1,"")</f>
        <v/>
      </c>
      <c r="AA59" s="4" t="str">
        <f>IF(Z59="","",BEL!$I$3+Z59-1)</f>
        <v/>
      </c>
      <c r="AB59" s="4">
        <f t="shared" si="21"/>
        <v>0</v>
      </c>
      <c r="AC59" s="11" t="str">
        <f t="shared" si="15"/>
        <v/>
      </c>
      <c r="AD59" s="4">
        <f>IF(Z59="",0,VLOOKUP(AA59,BEL!$B$2:$C$118,2,0)*AC59)</f>
        <v>0</v>
      </c>
      <c r="AE59" s="4">
        <f t="shared" si="16"/>
        <v>0</v>
      </c>
      <c r="AF59" s="4">
        <f t="shared" si="17"/>
        <v>0</v>
      </c>
      <c r="AG59" s="22">
        <f>BEL!$I$6*AF59</f>
        <v>0</v>
      </c>
      <c r="AH59" s="22">
        <f>BEL!$I$5*AB59*(1-$F$4)</f>
        <v>0</v>
      </c>
      <c r="AJ59" s="4" t="str">
        <f>IF(AJ58&lt;BEL!$I$4,AJ58+1,"")</f>
        <v/>
      </c>
      <c r="AK59" s="4" t="str">
        <f>IF(AJ59="","",BEL!$I$3+AJ59-1)</f>
        <v/>
      </c>
      <c r="AL59" s="4">
        <f t="shared" si="22"/>
        <v>0</v>
      </c>
      <c r="AM59" s="11"/>
      <c r="AN59" s="4">
        <f>IF(AJ59="",0,VLOOKUP(AK59,BEL!$B$2:$C$118,2,0)*AM59)</f>
        <v>0</v>
      </c>
      <c r="AO59" s="4">
        <f t="shared" si="18"/>
        <v>0</v>
      </c>
      <c r="AP59" s="4">
        <f t="shared" si="19"/>
        <v>0</v>
      </c>
      <c r="AQ59" s="22">
        <f>BEL!$I$6*AP59</f>
        <v>0</v>
      </c>
      <c r="AR59" s="22">
        <f>BEL!$I$5*AL59*(1-$F$4)</f>
        <v>0</v>
      </c>
    </row>
    <row r="60" spans="2:44" x14ac:dyDescent="0.35">
      <c r="B60" s="8">
        <f>'Other Info'!F61</f>
        <v>57</v>
      </c>
      <c r="C60" s="8">
        <f>'Other Info'!G61</f>
        <v>8.9250000000000006E-3</v>
      </c>
      <c r="P60" s="4" t="str">
        <f>IF(P59&lt;BEL!$I$4,P59+1,"")</f>
        <v/>
      </c>
      <c r="Q60" s="4" t="str">
        <f>IF(P60="","",BEL!$I$3+P60-1)</f>
        <v/>
      </c>
      <c r="R60" s="4">
        <f t="shared" si="20"/>
        <v>0</v>
      </c>
      <c r="S60" s="11" t="str">
        <f t="shared" si="12"/>
        <v/>
      </c>
      <c r="T60" s="4">
        <f>IF(P60="",0,VLOOKUP(Q60,BEL!$B$2:$C$118,2,0)*S60)</f>
        <v>0</v>
      </c>
      <c r="U60" s="4">
        <f t="shared" si="13"/>
        <v>0</v>
      </c>
      <c r="V60" s="4">
        <f t="shared" si="14"/>
        <v>0</v>
      </c>
      <c r="W60" s="22">
        <f>BEL!$I$6*V60</f>
        <v>0</v>
      </c>
      <c r="X60" s="22">
        <f>BEL!$I$5*R60*(1-$F$4)</f>
        <v>0</v>
      </c>
      <c r="Z60" s="4" t="str">
        <f>IF(Z59&lt;BEL!$I$4,Z59+1,"")</f>
        <v/>
      </c>
      <c r="AA60" s="4" t="str">
        <f>IF(Z60="","",BEL!$I$3+Z60-1)</f>
        <v/>
      </c>
      <c r="AB60" s="4">
        <f t="shared" si="21"/>
        <v>0</v>
      </c>
      <c r="AC60" s="11" t="str">
        <f t="shared" si="15"/>
        <v/>
      </c>
      <c r="AD60" s="4">
        <f>IF(Z60="",0,VLOOKUP(AA60,BEL!$B$2:$C$118,2,0)*AC60)</f>
        <v>0</v>
      </c>
      <c r="AE60" s="4">
        <f t="shared" si="16"/>
        <v>0</v>
      </c>
      <c r="AF60" s="4">
        <f t="shared" si="17"/>
        <v>0</v>
      </c>
      <c r="AG60" s="22">
        <f>BEL!$I$6*AF60</f>
        <v>0</v>
      </c>
      <c r="AH60" s="22">
        <f>BEL!$I$5*AB60*(1-$F$4)</f>
        <v>0</v>
      </c>
      <c r="AJ60" s="4" t="str">
        <f>IF(AJ59&lt;BEL!$I$4,AJ59+1,"")</f>
        <v/>
      </c>
      <c r="AK60" s="4" t="str">
        <f>IF(AJ60="","",BEL!$I$3+AJ60-1)</f>
        <v/>
      </c>
      <c r="AL60" s="4">
        <f t="shared" si="22"/>
        <v>0</v>
      </c>
      <c r="AM60" s="11"/>
      <c r="AN60" s="4">
        <f>IF(AJ60="",0,VLOOKUP(AK60,BEL!$B$2:$C$118,2,0)*AM60)</f>
        <v>0</v>
      </c>
      <c r="AO60" s="4">
        <f t="shared" si="18"/>
        <v>0</v>
      </c>
      <c r="AP60" s="4">
        <f t="shared" si="19"/>
        <v>0</v>
      </c>
      <c r="AQ60" s="22">
        <f>BEL!$I$6*AP60</f>
        <v>0</v>
      </c>
      <c r="AR60" s="22">
        <f>BEL!$I$5*AL60*(1-$F$4)</f>
        <v>0</v>
      </c>
    </row>
    <row r="61" spans="2:44" x14ac:dyDescent="0.35">
      <c r="B61" s="8">
        <f>'Other Info'!F62</f>
        <v>58</v>
      </c>
      <c r="C61" s="8">
        <f>'Other Info'!G62</f>
        <v>9.6509999999999999E-3</v>
      </c>
      <c r="P61" s="4" t="str">
        <f>IF(P60&lt;BEL!$I$4,P60+1,"")</f>
        <v/>
      </c>
      <c r="Q61" s="4" t="str">
        <f>IF(P61="","",BEL!$I$3+P61-1)</f>
        <v/>
      </c>
      <c r="R61" s="4">
        <f t="shared" si="20"/>
        <v>0</v>
      </c>
      <c r="S61" s="11" t="str">
        <f t="shared" si="12"/>
        <v/>
      </c>
      <c r="T61" s="4">
        <f>IF(P61="",0,VLOOKUP(Q61,BEL!$B$2:$C$118,2,0)*S61)</f>
        <v>0</v>
      </c>
      <c r="U61" s="4">
        <f t="shared" si="13"/>
        <v>0</v>
      </c>
      <c r="V61" s="4">
        <f t="shared" si="14"/>
        <v>0</v>
      </c>
      <c r="W61" s="22">
        <f>BEL!$I$6*V61</f>
        <v>0</v>
      </c>
      <c r="X61" s="22">
        <f>BEL!$I$5*R61*(1-$F$4)</f>
        <v>0</v>
      </c>
      <c r="Z61" s="4" t="str">
        <f>IF(Z60&lt;BEL!$I$4,Z60+1,"")</f>
        <v/>
      </c>
      <c r="AA61" s="4" t="str">
        <f>IF(Z61="","",BEL!$I$3+Z61-1)</f>
        <v/>
      </c>
      <c r="AB61" s="4">
        <f t="shared" si="21"/>
        <v>0</v>
      </c>
      <c r="AC61" s="11" t="str">
        <f t="shared" si="15"/>
        <v/>
      </c>
      <c r="AD61" s="4">
        <f>IF(Z61="",0,VLOOKUP(AA61,BEL!$B$2:$C$118,2,0)*AC61)</f>
        <v>0</v>
      </c>
      <c r="AE61" s="4">
        <f t="shared" si="16"/>
        <v>0</v>
      </c>
      <c r="AF61" s="4">
        <f t="shared" si="17"/>
        <v>0</v>
      </c>
      <c r="AG61" s="22">
        <f>BEL!$I$6*AF61</f>
        <v>0</v>
      </c>
      <c r="AH61" s="22">
        <f>BEL!$I$5*AB61*(1-$F$4)</f>
        <v>0</v>
      </c>
      <c r="AJ61" s="4" t="str">
        <f>IF(AJ60&lt;BEL!$I$4,AJ60+1,"")</f>
        <v/>
      </c>
      <c r="AK61" s="4" t="str">
        <f>IF(AJ61="","",BEL!$I$3+AJ61-1)</f>
        <v/>
      </c>
      <c r="AL61" s="4">
        <f t="shared" si="22"/>
        <v>0</v>
      </c>
      <c r="AM61" s="11"/>
      <c r="AN61" s="4">
        <f>IF(AJ61="",0,VLOOKUP(AK61,BEL!$B$2:$C$118,2,0)*AM61)</f>
        <v>0</v>
      </c>
      <c r="AO61" s="4">
        <f t="shared" si="18"/>
        <v>0</v>
      </c>
      <c r="AP61" s="4">
        <f t="shared" si="19"/>
        <v>0</v>
      </c>
      <c r="AQ61" s="22">
        <f>BEL!$I$6*AP61</f>
        <v>0</v>
      </c>
      <c r="AR61" s="22">
        <f>BEL!$I$5*AL61*(1-$F$4)</f>
        <v>0</v>
      </c>
    </row>
    <row r="62" spans="2:44" x14ac:dyDescent="0.35">
      <c r="B62" s="8">
        <f>'Other Info'!F63</f>
        <v>59</v>
      </c>
      <c r="C62" s="8">
        <f>'Other Info'!G63</f>
        <v>1.0392999999999999E-2</v>
      </c>
      <c r="P62" s="4" t="str">
        <f>IF(P61&lt;BEL!$I$4,P61+1,"")</f>
        <v/>
      </c>
      <c r="Q62" s="4" t="str">
        <f>IF(P62="","",BEL!$I$3+P62-1)</f>
        <v/>
      </c>
      <c r="R62" s="4">
        <f t="shared" si="20"/>
        <v>0</v>
      </c>
      <c r="S62" s="11" t="str">
        <f t="shared" si="12"/>
        <v/>
      </c>
      <c r="T62" s="4">
        <f>IF(P62="",0,VLOOKUP(Q62,BEL!$B$2:$C$118,2,0)*S62)</f>
        <v>0</v>
      </c>
      <c r="U62" s="4">
        <f t="shared" si="13"/>
        <v>0</v>
      </c>
      <c r="V62" s="4">
        <f t="shared" si="14"/>
        <v>0</v>
      </c>
      <c r="W62" s="22">
        <f>BEL!$I$6*V62</f>
        <v>0</v>
      </c>
      <c r="X62" s="22">
        <f>BEL!$I$5*R62*(1-$F$4)</f>
        <v>0</v>
      </c>
      <c r="Z62" s="4" t="str">
        <f>IF(Z61&lt;BEL!$I$4,Z61+1,"")</f>
        <v/>
      </c>
      <c r="AA62" s="4" t="str">
        <f>IF(Z62="","",BEL!$I$3+Z62-1)</f>
        <v/>
      </c>
      <c r="AB62" s="4">
        <f t="shared" si="21"/>
        <v>0</v>
      </c>
      <c r="AC62" s="11" t="str">
        <f t="shared" si="15"/>
        <v/>
      </c>
      <c r="AD62" s="4">
        <f>IF(Z62="",0,VLOOKUP(AA62,BEL!$B$2:$C$118,2,0)*AC62)</f>
        <v>0</v>
      </c>
      <c r="AE62" s="4">
        <f t="shared" si="16"/>
        <v>0</v>
      </c>
      <c r="AF62" s="4">
        <f t="shared" si="17"/>
        <v>0</v>
      </c>
      <c r="AG62" s="22">
        <f>BEL!$I$6*AF62</f>
        <v>0</v>
      </c>
      <c r="AH62" s="22">
        <f>BEL!$I$5*AB62*(1-$F$4)</f>
        <v>0</v>
      </c>
      <c r="AJ62" s="4" t="str">
        <f>IF(AJ61&lt;BEL!$I$4,AJ61+1,"")</f>
        <v/>
      </c>
      <c r="AK62" s="4" t="str">
        <f>IF(AJ62="","",BEL!$I$3+AJ62-1)</f>
        <v/>
      </c>
      <c r="AL62" s="4">
        <f t="shared" si="22"/>
        <v>0</v>
      </c>
      <c r="AM62" s="11"/>
      <c r="AN62" s="4">
        <f>IF(AJ62="",0,VLOOKUP(AK62,BEL!$B$2:$C$118,2,0)*AM62)</f>
        <v>0</v>
      </c>
      <c r="AO62" s="4">
        <f t="shared" si="18"/>
        <v>0</v>
      </c>
      <c r="AP62" s="4">
        <f t="shared" si="19"/>
        <v>0</v>
      </c>
      <c r="AQ62" s="22">
        <f>BEL!$I$6*AP62</f>
        <v>0</v>
      </c>
      <c r="AR62" s="22">
        <f>BEL!$I$5*AL62*(1-$F$4)</f>
        <v>0</v>
      </c>
    </row>
    <row r="63" spans="2:44" x14ac:dyDescent="0.35">
      <c r="B63" s="8">
        <f>'Other Info'!F64</f>
        <v>60</v>
      </c>
      <c r="C63" s="8">
        <f>'Other Info'!G64</f>
        <v>1.1152E-2</v>
      </c>
      <c r="P63" s="4" t="str">
        <f>IF(P62&lt;BEL!$I$4,P62+1,"")</f>
        <v/>
      </c>
      <c r="Q63" s="4" t="str">
        <f>IF(P63="","",BEL!$I$3+P63-1)</f>
        <v/>
      </c>
      <c r="R63" s="4">
        <f t="shared" si="20"/>
        <v>0</v>
      </c>
      <c r="S63" s="11" t="str">
        <f t="shared" si="12"/>
        <v/>
      </c>
      <c r="T63" s="4">
        <f>IF(P63="",0,VLOOKUP(Q63,BEL!$B$2:$C$118,2,0)*S63)</f>
        <v>0</v>
      </c>
      <c r="U63" s="4">
        <f t="shared" si="13"/>
        <v>0</v>
      </c>
      <c r="V63" s="4">
        <f t="shared" si="14"/>
        <v>0</v>
      </c>
      <c r="W63" s="22">
        <f>BEL!$I$6*V63</f>
        <v>0</v>
      </c>
      <c r="X63" s="22">
        <f>BEL!$I$5*R63*(1-$F$4)</f>
        <v>0</v>
      </c>
      <c r="Z63" s="4" t="str">
        <f>IF(Z62&lt;BEL!$I$4,Z62+1,"")</f>
        <v/>
      </c>
      <c r="AA63" s="4" t="str">
        <f>IF(Z63="","",BEL!$I$3+Z63-1)</f>
        <v/>
      </c>
      <c r="AB63" s="4">
        <f t="shared" si="21"/>
        <v>0</v>
      </c>
      <c r="AC63" s="11" t="str">
        <f t="shared" si="15"/>
        <v/>
      </c>
      <c r="AD63" s="4">
        <f>IF(Z63="",0,VLOOKUP(AA63,BEL!$B$2:$C$118,2,0)*AC63)</f>
        <v>0</v>
      </c>
      <c r="AE63" s="4">
        <f t="shared" si="16"/>
        <v>0</v>
      </c>
      <c r="AF63" s="4">
        <f t="shared" si="17"/>
        <v>0</v>
      </c>
      <c r="AG63" s="22">
        <f>BEL!$I$6*AF63</f>
        <v>0</v>
      </c>
      <c r="AH63" s="22">
        <f>BEL!$I$5*AB63*(1-$F$4)</f>
        <v>0</v>
      </c>
      <c r="AJ63" s="4" t="str">
        <f>IF(AJ62&lt;BEL!$I$4,AJ62+1,"")</f>
        <v/>
      </c>
      <c r="AK63" s="4" t="str">
        <f>IF(AJ63="","",BEL!$I$3+AJ63-1)</f>
        <v/>
      </c>
      <c r="AL63" s="4">
        <f t="shared" si="22"/>
        <v>0</v>
      </c>
      <c r="AM63" s="11"/>
      <c r="AN63" s="4">
        <f>IF(AJ63="",0,VLOOKUP(AK63,BEL!$B$2:$C$118,2,0)*AM63)</f>
        <v>0</v>
      </c>
      <c r="AO63" s="4">
        <f t="shared" si="18"/>
        <v>0</v>
      </c>
      <c r="AP63" s="4">
        <f t="shared" si="19"/>
        <v>0</v>
      </c>
      <c r="AQ63" s="22">
        <f>BEL!$I$6*AP63</f>
        <v>0</v>
      </c>
      <c r="AR63" s="22">
        <f>BEL!$I$5*AL63*(1-$F$4)</f>
        <v>0</v>
      </c>
    </row>
    <row r="64" spans="2:44" x14ac:dyDescent="0.35">
      <c r="B64" s="8">
        <f>'Other Info'!F65</f>
        <v>61</v>
      </c>
      <c r="C64" s="8">
        <f>'Other Info'!G65</f>
        <v>1.1969E-2</v>
      </c>
      <c r="P64" s="4" t="str">
        <f>IF(P63&lt;BEL!$I$4,P63+1,"")</f>
        <v/>
      </c>
      <c r="Q64" s="4" t="str">
        <f>IF(P64="","",BEL!$I$3+P64-1)</f>
        <v/>
      </c>
      <c r="R64" s="4">
        <f t="shared" si="20"/>
        <v>0</v>
      </c>
      <c r="S64" s="11" t="str">
        <f t="shared" si="12"/>
        <v/>
      </c>
      <c r="T64" s="4">
        <f>IF(P64="",0,VLOOKUP(Q64,BEL!$B$2:$C$118,2,0)*S64)</f>
        <v>0</v>
      </c>
      <c r="U64" s="4">
        <f t="shared" si="13"/>
        <v>0</v>
      </c>
      <c r="V64" s="4">
        <f t="shared" si="14"/>
        <v>0</v>
      </c>
      <c r="W64" s="22">
        <f>BEL!$I$6*V64</f>
        <v>0</v>
      </c>
      <c r="X64" s="22">
        <f>BEL!$I$5*R64*(1-$F$4)</f>
        <v>0</v>
      </c>
      <c r="Z64" s="4" t="str">
        <f>IF(Z63&lt;BEL!$I$4,Z63+1,"")</f>
        <v/>
      </c>
      <c r="AA64" s="4" t="str">
        <f>IF(Z64="","",BEL!$I$3+Z64-1)</f>
        <v/>
      </c>
      <c r="AB64" s="4">
        <f t="shared" si="21"/>
        <v>0</v>
      </c>
      <c r="AC64" s="11" t="str">
        <f t="shared" si="15"/>
        <v/>
      </c>
      <c r="AD64" s="4">
        <f>IF(Z64="",0,VLOOKUP(AA64,BEL!$B$2:$C$118,2,0)*AC64)</f>
        <v>0</v>
      </c>
      <c r="AE64" s="4">
        <f t="shared" si="16"/>
        <v>0</v>
      </c>
      <c r="AF64" s="4">
        <f t="shared" si="17"/>
        <v>0</v>
      </c>
      <c r="AG64" s="22">
        <f>BEL!$I$6*AF64</f>
        <v>0</v>
      </c>
      <c r="AH64" s="22">
        <f>BEL!$I$5*AB64*(1-$F$4)</f>
        <v>0</v>
      </c>
      <c r="AJ64" s="4" t="str">
        <f>IF(AJ63&lt;BEL!$I$4,AJ63+1,"")</f>
        <v/>
      </c>
      <c r="AK64" s="4" t="str">
        <f>IF(AJ64="","",BEL!$I$3+AJ64-1)</f>
        <v/>
      </c>
      <c r="AL64" s="4">
        <f t="shared" si="22"/>
        <v>0</v>
      </c>
      <c r="AM64" s="11"/>
      <c r="AN64" s="4">
        <f>IF(AJ64="",0,VLOOKUP(AK64,BEL!$B$2:$C$118,2,0)*AM64)</f>
        <v>0</v>
      </c>
      <c r="AO64" s="4">
        <f t="shared" si="18"/>
        <v>0</v>
      </c>
      <c r="AP64" s="4">
        <f t="shared" si="19"/>
        <v>0</v>
      </c>
      <c r="AQ64" s="22">
        <f>BEL!$I$6*AP64</f>
        <v>0</v>
      </c>
      <c r="AR64" s="22">
        <f>BEL!$I$5*AL64*(1-$F$4)</f>
        <v>0</v>
      </c>
    </row>
    <row r="65" spans="2:44" x14ac:dyDescent="0.35">
      <c r="B65" s="8">
        <f>'Other Info'!F66</f>
        <v>62</v>
      </c>
      <c r="C65" s="8">
        <f>'Other Info'!G66</f>
        <v>1.2331E-2</v>
      </c>
      <c r="P65" s="4" t="str">
        <f>IF(P64&lt;BEL!$I$4,P64+1,"")</f>
        <v/>
      </c>
      <c r="Q65" s="4" t="str">
        <f>IF(P65="","",BEL!$I$3+P65-1)</f>
        <v/>
      </c>
      <c r="R65" s="4">
        <f t="shared" si="20"/>
        <v>0</v>
      </c>
      <c r="S65" s="11" t="str">
        <f t="shared" si="12"/>
        <v/>
      </c>
      <c r="T65" s="4">
        <f>IF(P65="",0,VLOOKUP(Q65,BEL!$B$2:$C$118,2,0)*S65)</f>
        <v>0</v>
      </c>
      <c r="U65" s="4">
        <f t="shared" si="13"/>
        <v>0</v>
      </c>
      <c r="V65" s="4">
        <f t="shared" si="14"/>
        <v>0</v>
      </c>
      <c r="W65" s="22">
        <f>BEL!$I$6*V65</f>
        <v>0</v>
      </c>
      <c r="X65" s="22">
        <f>BEL!$I$5*R65*(1-$F$4)</f>
        <v>0</v>
      </c>
      <c r="Z65" s="4" t="str">
        <f>IF(Z64&lt;BEL!$I$4,Z64+1,"")</f>
        <v/>
      </c>
      <c r="AA65" s="4" t="str">
        <f>IF(Z65="","",BEL!$I$3+Z65-1)</f>
        <v/>
      </c>
      <c r="AB65" s="4">
        <f t="shared" si="21"/>
        <v>0</v>
      </c>
      <c r="AC65" s="11" t="str">
        <f t="shared" si="15"/>
        <v/>
      </c>
      <c r="AD65" s="4">
        <f>IF(Z65="",0,VLOOKUP(AA65,BEL!$B$2:$C$118,2,0)*AC65)</f>
        <v>0</v>
      </c>
      <c r="AE65" s="4">
        <f t="shared" si="16"/>
        <v>0</v>
      </c>
      <c r="AF65" s="4">
        <f t="shared" si="17"/>
        <v>0</v>
      </c>
      <c r="AG65" s="22">
        <f>BEL!$I$6*AF65</f>
        <v>0</v>
      </c>
      <c r="AH65" s="22">
        <f>BEL!$I$5*AB65*(1-$F$4)</f>
        <v>0</v>
      </c>
      <c r="AJ65" s="4" t="str">
        <f>IF(AJ64&lt;BEL!$I$4,AJ64+1,"")</f>
        <v/>
      </c>
      <c r="AK65" s="4" t="str">
        <f>IF(AJ65="","",BEL!$I$3+AJ65-1)</f>
        <v/>
      </c>
      <c r="AL65" s="4">
        <f t="shared" si="22"/>
        <v>0</v>
      </c>
      <c r="AM65" s="11"/>
      <c r="AN65" s="4">
        <f>IF(AJ65="",0,VLOOKUP(AK65,BEL!$B$2:$C$118,2,0)*AM65)</f>
        <v>0</v>
      </c>
      <c r="AO65" s="4">
        <f t="shared" si="18"/>
        <v>0</v>
      </c>
      <c r="AP65" s="4">
        <f t="shared" si="19"/>
        <v>0</v>
      </c>
      <c r="AQ65" s="22">
        <f>BEL!$I$6*AP65</f>
        <v>0</v>
      </c>
      <c r="AR65" s="22">
        <f>BEL!$I$5*AL65*(1-$F$4)</f>
        <v>0</v>
      </c>
    </row>
    <row r="66" spans="2:44" x14ac:dyDescent="0.35">
      <c r="B66" s="8">
        <f>'Other Info'!F67</f>
        <v>63</v>
      </c>
      <c r="C66" s="8">
        <f>'Other Info'!G67</f>
        <v>1.3764999999999999E-2</v>
      </c>
      <c r="P66" s="4" t="str">
        <f>IF(P65&lt;BEL!$I$4,P65+1,"")</f>
        <v/>
      </c>
      <c r="Q66" s="4" t="str">
        <f>IF(P66="","",BEL!$I$3+P66-1)</f>
        <v/>
      </c>
      <c r="R66" s="4">
        <f t="shared" si="20"/>
        <v>0</v>
      </c>
      <c r="S66" s="11" t="str">
        <f t="shared" si="12"/>
        <v/>
      </c>
      <c r="T66" s="4">
        <f>IF(P66="",0,VLOOKUP(Q66,BEL!$B$2:$C$118,2,0)*S66)</f>
        <v>0</v>
      </c>
      <c r="U66" s="4">
        <f t="shared" si="13"/>
        <v>0</v>
      </c>
      <c r="V66" s="4">
        <f t="shared" si="14"/>
        <v>0</v>
      </c>
      <c r="W66" s="22">
        <f>BEL!$I$6*V66</f>
        <v>0</v>
      </c>
      <c r="X66" s="22">
        <f>BEL!$I$5*R66*(1-$F$4)</f>
        <v>0</v>
      </c>
      <c r="Z66" s="4" t="str">
        <f>IF(Z65&lt;BEL!$I$4,Z65+1,"")</f>
        <v/>
      </c>
      <c r="AA66" s="4" t="str">
        <f>IF(Z66="","",BEL!$I$3+Z66-1)</f>
        <v/>
      </c>
      <c r="AB66" s="4">
        <f t="shared" si="21"/>
        <v>0</v>
      </c>
      <c r="AC66" s="11" t="str">
        <f t="shared" si="15"/>
        <v/>
      </c>
      <c r="AD66" s="4">
        <f>IF(Z66="",0,VLOOKUP(AA66,BEL!$B$2:$C$118,2,0)*AC66)</f>
        <v>0</v>
      </c>
      <c r="AE66" s="4">
        <f t="shared" si="16"/>
        <v>0</v>
      </c>
      <c r="AF66" s="4">
        <f t="shared" si="17"/>
        <v>0</v>
      </c>
      <c r="AG66" s="22">
        <f>BEL!$I$6*AF66</f>
        <v>0</v>
      </c>
      <c r="AH66" s="22">
        <f>BEL!$I$5*AB66*(1-$F$4)</f>
        <v>0</v>
      </c>
      <c r="AJ66" s="4" t="str">
        <f>IF(AJ65&lt;BEL!$I$4,AJ65+1,"")</f>
        <v/>
      </c>
      <c r="AK66" s="4" t="str">
        <f>IF(AJ66="","",BEL!$I$3+AJ66-1)</f>
        <v/>
      </c>
      <c r="AL66" s="4">
        <f t="shared" si="22"/>
        <v>0</v>
      </c>
      <c r="AM66" s="11"/>
      <c r="AN66" s="4">
        <f>IF(AJ66="",0,VLOOKUP(AK66,BEL!$B$2:$C$118,2,0)*AM66)</f>
        <v>0</v>
      </c>
      <c r="AO66" s="4">
        <f t="shared" si="18"/>
        <v>0</v>
      </c>
      <c r="AP66" s="4">
        <f t="shared" si="19"/>
        <v>0</v>
      </c>
      <c r="AQ66" s="22">
        <f>BEL!$I$6*AP66</f>
        <v>0</v>
      </c>
      <c r="AR66" s="22">
        <f>BEL!$I$5*AL66*(1-$F$4)</f>
        <v>0</v>
      </c>
    </row>
    <row r="67" spans="2:44" x14ac:dyDescent="0.35">
      <c r="B67" s="8">
        <f>'Other Info'!F68</f>
        <v>64</v>
      </c>
      <c r="C67" s="8">
        <f>'Other Info'!G68</f>
        <v>1.4792E-2</v>
      </c>
      <c r="P67" s="4" t="str">
        <f>IF(P66&lt;BEL!$I$4,P66+1,"")</f>
        <v/>
      </c>
      <c r="Q67" s="4" t="str">
        <f>IF(P67="","",BEL!$I$3+P67-1)</f>
        <v/>
      </c>
      <c r="R67" s="4">
        <f t="shared" si="20"/>
        <v>0</v>
      </c>
      <c r="S67" s="11" t="str">
        <f t="shared" si="12"/>
        <v/>
      </c>
      <c r="T67" s="4">
        <f>IF(P67="",0,VLOOKUP(Q67,BEL!$B$2:$C$118,2,0)*S67)</f>
        <v>0</v>
      </c>
      <c r="U67" s="4">
        <f t="shared" si="13"/>
        <v>0</v>
      </c>
      <c r="V67" s="4">
        <f t="shared" si="14"/>
        <v>0</v>
      </c>
      <c r="W67" s="22">
        <f>BEL!$I$6*V67</f>
        <v>0</v>
      </c>
      <c r="X67" s="22">
        <f>BEL!$I$5*R67*(1-$F$4)</f>
        <v>0</v>
      </c>
      <c r="Z67" s="4" t="str">
        <f>IF(Z66&lt;BEL!$I$4,Z66+1,"")</f>
        <v/>
      </c>
      <c r="AA67" s="4" t="str">
        <f>IF(Z67="","",BEL!$I$3+Z67-1)</f>
        <v/>
      </c>
      <c r="AB67" s="4">
        <f t="shared" si="21"/>
        <v>0</v>
      </c>
      <c r="AC67" s="11" t="str">
        <f t="shared" si="15"/>
        <v/>
      </c>
      <c r="AD67" s="4">
        <f>IF(Z67="",0,VLOOKUP(AA67,BEL!$B$2:$C$118,2,0)*AC67)</f>
        <v>0</v>
      </c>
      <c r="AE67" s="4">
        <f t="shared" si="16"/>
        <v>0</v>
      </c>
      <c r="AF67" s="4">
        <f t="shared" si="17"/>
        <v>0</v>
      </c>
      <c r="AG67" s="22">
        <f>BEL!$I$6*AF67</f>
        <v>0</v>
      </c>
      <c r="AH67" s="22">
        <f>BEL!$I$5*AB67*(1-$F$4)</f>
        <v>0</v>
      </c>
      <c r="AJ67" s="4" t="str">
        <f>IF(AJ66&lt;BEL!$I$4,AJ66+1,"")</f>
        <v/>
      </c>
      <c r="AK67" s="4" t="str">
        <f>IF(AJ67="","",BEL!$I$3+AJ67-1)</f>
        <v/>
      </c>
      <c r="AL67" s="4">
        <f t="shared" si="22"/>
        <v>0</v>
      </c>
      <c r="AM67" s="11"/>
      <c r="AN67" s="4">
        <f>IF(AJ67="",0,VLOOKUP(AK67,BEL!$B$2:$C$118,2,0)*AM67)</f>
        <v>0</v>
      </c>
      <c r="AO67" s="4">
        <f t="shared" si="18"/>
        <v>0</v>
      </c>
      <c r="AP67" s="4">
        <f t="shared" si="19"/>
        <v>0</v>
      </c>
      <c r="AQ67" s="22">
        <f>BEL!$I$6*AP67</f>
        <v>0</v>
      </c>
      <c r="AR67" s="22">
        <f>BEL!$I$5*AL67*(1-$F$4)</f>
        <v>0</v>
      </c>
    </row>
    <row r="68" spans="2:44" x14ac:dyDescent="0.35">
      <c r="B68" s="8">
        <f>'Other Info'!F69</f>
        <v>65</v>
      </c>
      <c r="C68" s="8">
        <f>'Other Info'!G69</f>
        <v>1.5932000000000002E-2</v>
      </c>
      <c r="P68" s="4" t="str">
        <f>IF(P67&lt;BEL!$I$4,P67+1,"")</f>
        <v/>
      </c>
      <c r="Q68" s="4" t="str">
        <f>IF(P68="","",BEL!$I$3+P68-1)</f>
        <v/>
      </c>
      <c r="R68" s="4">
        <f t="shared" si="20"/>
        <v>0</v>
      </c>
      <c r="S68" s="11" t="str">
        <f t="shared" si="12"/>
        <v/>
      </c>
      <c r="T68" s="4">
        <f>IF(P68="",0,VLOOKUP(Q68,BEL!$B$2:$C$118,2,0)*S68)</f>
        <v>0</v>
      </c>
      <c r="U68" s="4">
        <f t="shared" si="13"/>
        <v>0</v>
      </c>
      <c r="V68" s="4">
        <f t="shared" si="14"/>
        <v>0</v>
      </c>
      <c r="W68" s="22">
        <f>BEL!$I$6*V68</f>
        <v>0</v>
      </c>
      <c r="X68" s="22">
        <f>BEL!$I$5*R68*(1-$F$4)</f>
        <v>0</v>
      </c>
      <c r="Z68" s="4" t="str">
        <f>IF(Z67&lt;BEL!$I$4,Z67+1,"")</f>
        <v/>
      </c>
      <c r="AA68" s="4" t="str">
        <f>IF(Z68="","",BEL!$I$3+Z68-1)</f>
        <v/>
      </c>
      <c r="AB68" s="4">
        <f t="shared" si="21"/>
        <v>0</v>
      </c>
      <c r="AC68" s="11" t="str">
        <f t="shared" si="15"/>
        <v/>
      </c>
      <c r="AD68" s="4">
        <f>IF(Z68="",0,VLOOKUP(AA68,BEL!$B$2:$C$118,2,0)*AC68)</f>
        <v>0</v>
      </c>
      <c r="AE68" s="4">
        <f t="shared" si="16"/>
        <v>0</v>
      </c>
      <c r="AF68" s="4">
        <f t="shared" si="17"/>
        <v>0</v>
      </c>
      <c r="AG68" s="22">
        <f>BEL!$I$6*AF68</f>
        <v>0</v>
      </c>
      <c r="AH68" s="22">
        <f>BEL!$I$5*AB68*(1-$F$4)</f>
        <v>0</v>
      </c>
      <c r="AJ68" s="4" t="str">
        <f>IF(AJ67&lt;BEL!$I$4,AJ67+1,"")</f>
        <v/>
      </c>
      <c r="AK68" s="4" t="str">
        <f>IF(AJ68="","",BEL!$I$3+AJ68-1)</f>
        <v/>
      </c>
      <c r="AL68" s="4">
        <f t="shared" si="22"/>
        <v>0</v>
      </c>
      <c r="AM68" s="11"/>
      <c r="AN68" s="4">
        <f>IF(AJ68="",0,VLOOKUP(AK68,BEL!$B$2:$C$118,2,0)*AM68)</f>
        <v>0</v>
      </c>
      <c r="AO68" s="4">
        <f t="shared" si="18"/>
        <v>0</v>
      </c>
      <c r="AP68" s="4">
        <f t="shared" si="19"/>
        <v>0</v>
      </c>
      <c r="AQ68" s="22">
        <f>BEL!$I$6*AP68</f>
        <v>0</v>
      </c>
      <c r="AR68" s="22">
        <f>BEL!$I$5*AL68*(1-$F$4)</f>
        <v>0</v>
      </c>
    </row>
    <row r="69" spans="2:44" x14ac:dyDescent="0.35">
      <c r="B69" s="8">
        <f>'Other Info'!F70</f>
        <v>66</v>
      </c>
      <c r="C69" s="8">
        <f>'Other Info'!G70</f>
        <v>1.7205999999999999E-2</v>
      </c>
    </row>
    <row r="70" spans="2:44" x14ac:dyDescent="0.35">
      <c r="B70" s="8">
        <f>'Other Info'!F71</f>
        <v>67</v>
      </c>
      <c r="C70" s="8">
        <f>'Other Info'!G71</f>
        <v>1.8634999999999999E-2</v>
      </c>
    </row>
    <row r="71" spans="2:44" x14ac:dyDescent="0.35">
      <c r="B71" s="8">
        <f>'Other Info'!F72</f>
        <v>68</v>
      </c>
      <c r="C71" s="8">
        <f>'Other Info'!G72</f>
        <v>2.0240000000000001E-2</v>
      </c>
    </row>
    <row r="72" spans="2:44" x14ac:dyDescent="0.35">
      <c r="B72" s="8">
        <f>'Other Info'!F73</f>
        <v>69</v>
      </c>
      <c r="C72" s="8">
        <f>'Other Info'!G73</f>
        <v>2.2040000000000001E-2</v>
      </c>
    </row>
    <row r="73" spans="2:44" x14ac:dyDescent="0.35">
      <c r="B73" s="8">
        <f>'Other Info'!F74</f>
        <v>70</v>
      </c>
      <c r="C73" s="8">
        <f>'Other Info'!G74</f>
        <v>2.4058E-2</v>
      </c>
    </row>
    <row r="74" spans="2:44" x14ac:dyDescent="0.35">
      <c r="B74" s="8">
        <f>'Other Info'!F75</f>
        <v>71</v>
      </c>
      <c r="C74" s="8">
        <f>'Other Info'!G75</f>
        <v>2.6314000000000001E-2</v>
      </c>
    </row>
    <row r="75" spans="2:44" x14ac:dyDescent="0.35">
      <c r="B75" s="8">
        <f>'Other Info'!F76</f>
        <v>72</v>
      </c>
      <c r="C75" s="8">
        <f>'Other Info'!G76</f>
        <v>2.8832E-2</v>
      </c>
    </row>
    <row r="76" spans="2:44" x14ac:dyDescent="0.35">
      <c r="B76" s="8">
        <f>'Other Info'!F77</f>
        <v>73</v>
      </c>
      <c r="C76" s="8">
        <f>'Other Info'!G77</f>
        <v>3.1637999999999999E-2</v>
      </c>
    </row>
    <row r="77" spans="2:44" x14ac:dyDescent="0.35">
      <c r="B77" s="8">
        <f>'Other Info'!F78</f>
        <v>74</v>
      </c>
      <c r="C77" s="8">
        <f>'Other Info'!G78</f>
        <v>3.4757000000000003E-2</v>
      </c>
    </row>
    <row r="78" spans="2:44" x14ac:dyDescent="0.35">
      <c r="B78" s="8">
        <f>'Other Info'!F79</f>
        <v>75</v>
      </c>
      <c r="C78" s="8">
        <f>'Other Info'!G79</f>
        <v>3.8220999999999998E-2</v>
      </c>
    </row>
    <row r="79" spans="2:44" x14ac:dyDescent="0.35">
      <c r="B79" s="8">
        <f>'Other Info'!F80</f>
        <v>76</v>
      </c>
      <c r="C79" s="8">
        <f>'Other Info'!G80</f>
        <v>4.2061000000000001E-2</v>
      </c>
    </row>
    <row r="80" spans="2:44" x14ac:dyDescent="0.35">
      <c r="B80" s="8">
        <f>'Other Info'!F81</f>
        <v>77</v>
      </c>
      <c r="C80" s="8">
        <f>'Other Info'!G81</f>
        <v>4.6316000000000003E-2</v>
      </c>
    </row>
    <row r="81" spans="2:3" x14ac:dyDescent="0.35">
      <c r="B81" s="8">
        <f>'Other Info'!F82</f>
        <v>78</v>
      </c>
      <c r="C81" s="8">
        <f>'Other Info'!G82</f>
        <v>5.1024E-2</v>
      </c>
    </row>
    <row r="82" spans="2:3" x14ac:dyDescent="0.35">
      <c r="B82" s="8">
        <f>'Other Info'!F83</f>
        <v>79</v>
      </c>
      <c r="C82" s="8">
        <f>'Other Info'!G83</f>
        <v>5.6231000000000003E-2</v>
      </c>
    </row>
    <row r="83" spans="2:3" x14ac:dyDescent="0.35">
      <c r="B83" s="8">
        <f>'Other Info'!F84</f>
        <v>80</v>
      </c>
      <c r="C83" s="8">
        <f>'Other Info'!G84</f>
        <v>6.1984999999999998E-2</v>
      </c>
    </row>
    <row r="84" spans="2:3" x14ac:dyDescent="0.35">
      <c r="B84" s="8">
        <f>'Other Info'!F85</f>
        <v>81</v>
      </c>
      <c r="C84" s="8">
        <f>'Other Info'!G85</f>
        <v>6.8337999999999996E-2</v>
      </c>
    </row>
    <row r="85" spans="2:3" x14ac:dyDescent="0.35">
      <c r="B85" s="8">
        <f>'Other Info'!F86</f>
        <v>82</v>
      </c>
      <c r="C85" s="8">
        <f>'Other Info'!G86</f>
        <v>7.535E-2</v>
      </c>
    </row>
    <row r="86" spans="2:3" x14ac:dyDescent="0.35">
      <c r="B86" s="8">
        <f>'Other Info'!F87</f>
        <v>83</v>
      </c>
      <c r="C86" s="8">
        <f>'Other Info'!G87</f>
        <v>8.3082000000000003E-2</v>
      </c>
    </row>
    <row r="87" spans="2:3" x14ac:dyDescent="0.35">
      <c r="B87" s="8">
        <f>'Other Info'!F88</f>
        <v>84</v>
      </c>
      <c r="C87" s="8">
        <f>'Other Info'!G88</f>
        <v>9.1601000000000002E-2</v>
      </c>
    </row>
    <row r="88" spans="2:3" x14ac:dyDescent="0.35">
      <c r="B88" s="8">
        <f>'Other Info'!F89</f>
        <v>85</v>
      </c>
      <c r="C88" s="8">
        <f>'Other Info'!G89</f>
        <v>0.100979</v>
      </c>
    </row>
    <row r="89" spans="2:3" x14ac:dyDescent="0.35">
      <c r="B89" s="8">
        <f>'Other Info'!F90</f>
        <v>86</v>
      </c>
      <c r="C89" s="8">
        <f>'Other Info'!G90</f>
        <v>0.111291</v>
      </c>
    </row>
    <row r="90" spans="2:3" x14ac:dyDescent="0.35">
      <c r="B90" s="8">
        <f>'Other Info'!F91</f>
        <v>87</v>
      </c>
      <c r="C90" s="8">
        <f>'Other Info'!G91</f>
        <v>0.122616</v>
      </c>
    </row>
    <row r="91" spans="2:3" x14ac:dyDescent="0.35">
      <c r="B91" s="8">
        <f>'Other Info'!F92</f>
        <v>88</v>
      </c>
      <c r="C91" s="8">
        <f>'Other Info'!G92</f>
        <v>0.13503699999999999</v>
      </c>
    </row>
    <row r="92" spans="2:3" x14ac:dyDescent="0.35">
      <c r="B92" s="8">
        <f>'Other Info'!F93</f>
        <v>89</v>
      </c>
      <c r="C92" s="8">
        <f>'Other Info'!G93</f>
        <v>0.14863899999999999</v>
      </c>
    </row>
    <row r="93" spans="2:3" x14ac:dyDescent="0.35">
      <c r="B93" s="8">
        <f>'Other Info'!F94</f>
        <v>90</v>
      </c>
      <c r="C93" s="8">
        <f>'Other Info'!G94</f>
        <v>0.16350700000000001</v>
      </c>
    </row>
    <row r="94" spans="2:3" x14ac:dyDescent="0.35">
      <c r="B94" s="8">
        <f>'Other Info'!F95</f>
        <v>91</v>
      </c>
      <c r="C94" s="8">
        <f>'Other Info'!G95</f>
        <v>0.179726</v>
      </c>
    </row>
    <row r="95" spans="2:3" x14ac:dyDescent="0.35">
      <c r="B95" s="8">
        <f>'Other Info'!F96</f>
        <v>92</v>
      </c>
      <c r="C95" s="8">
        <f>'Other Info'!G96</f>
        <v>0.19738</v>
      </c>
    </row>
    <row r="96" spans="2:3" x14ac:dyDescent="0.35">
      <c r="B96" s="8">
        <f>'Other Info'!F97</f>
        <v>93</v>
      </c>
      <c r="C96" s="8">
        <f>'Other Info'!G97</f>
        <v>0.21654699999999999</v>
      </c>
    </row>
    <row r="97" spans="2:3" x14ac:dyDescent="0.35">
      <c r="B97" s="8">
        <f>'Other Info'!F98</f>
        <v>94</v>
      </c>
      <c r="C97" s="8">
        <f>'Other Info'!G98</f>
        <v>0.23730200000000001</v>
      </c>
    </row>
    <row r="98" spans="2:3" x14ac:dyDescent="0.35">
      <c r="B98" s="8">
        <f>'Other Info'!F99</f>
        <v>95</v>
      </c>
      <c r="C98" s="8">
        <f>'Other Info'!G99</f>
        <v>0.25970599999999999</v>
      </c>
    </row>
    <row r="99" spans="2:3" x14ac:dyDescent="0.35">
      <c r="B99" s="8">
        <f>'Other Info'!F100</f>
        <v>96</v>
      </c>
      <c r="C99" s="8">
        <f>'Other Info'!G100</f>
        <v>0.22331300000000001</v>
      </c>
    </row>
    <row r="100" spans="2:3" x14ac:dyDescent="0.35">
      <c r="B100" s="8">
        <f>'Other Info'!F101</f>
        <v>97</v>
      </c>
      <c r="C100" s="8">
        <f>'Other Info'!G101</f>
        <v>0.30965900000000002</v>
      </c>
    </row>
    <row r="101" spans="2:3" x14ac:dyDescent="0.35">
      <c r="B101" s="8">
        <f>'Other Info'!F102</f>
        <v>98</v>
      </c>
      <c r="C101" s="8">
        <f>'Other Info'!G102</f>
        <v>0.33726499999999998</v>
      </c>
    </row>
    <row r="102" spans="2:3" x14ac:dyDescent="0.35">
      <c r="B102" s="8">
        <f>'Other Info'!F103</f>
        <v>99</v>
      </c>
      <c r="C102" s="8">
        <f>'Other Info'!G103</f>
        <v>0.36663000000000001</v>
      </c>
    </row>
    <row r="103" spans="2:3" x14ac:dyDescent="0.35">
      <c r="B103" s="8">
        <f>'Other Info'!F104</f>
        <v>100</v>
      </c>
      <c r="C103" s="8">
        <f>'Other Info'!G104</f>
        <v>0.397733</v>
      </c>
    </row>
    <row r="104" spans="2:3" x14ac:dyDescent="0.35">
      <c r="B104" s="8">
        <f>'Other Info'!F105</f>
        <v>101</v>
      </c>
      <c r="C104" s="8">
        <f>'Other Info'!G105</f>
        <v>0.430529</v>
      </c>
    </row>
    <row r="105" spans="2:3" x14ac:dyDescent="0.35">
      <c r="B105" s="8">
        <f>'Other Info'!F106</f>
        <v>102</v>
      </c>
      <c r="C105" s="8">
        <f>'Other Info'!G106</f>
        <v>0.46494999999999997</v>
      </c>
    </row>
    <row r="106" spans="2:3" x14ac:dyDescent="0.35">
      <c r="B106" s="8">
        <f>'Other Info'!F107</f>
        <v>103</v>
      </c>
      <c r="C106" s="8">
        <f>'Other Info'!G107</f>
        <v>0.50090400000000002</v>
      </c>
    </row>
    <row r="107" spans="2:3" x14ac:dyDescent="0.35">
      <c r="B107" s="8">
        <f>'Other Info'!F108</f>
        <v>104</v>
      </c>
      <c r="C107" s="8">
        <f>'Other Info'!G108</f>
        <v>0.53827800000000003</v>
      </c>
    </row>
    <row r="108" spans="2:3" x14ac:dyDescent="0.35">
      <c r="B108" s="8">
        <f>'Other Info'!F109</f>
        <v>105</v>
      </c>
      <c r="C108" s="8">
        <f>'Other Info'!G109</f>
        <v>0.57694199999999995</v>
      </c>
    </row>
    <row r="109" spans="2:3" x14ac:dyDescent="0.35">
      <c r="B109" s="8">
        <f>'Other Info'!F110</f>
        <v>106</v>
      </c>
      <c r="C109" s="8">
        <f>'Other Info'!G110</f>
        <v>0.61675199999999997</v>
      </c>
    </row>
    <row r="110" spans="2:3" x14ac:dyDescent="0.35">
      <c r="B110" s="8">
        <f>'Other Info'!F111</f>
        <v>107</v>
      </c>
      <c r="C110" s="8">
        <f>'Other Info'!G111</f>
        <v>0.65755300000000005</v>
      </c>
    </row>
    <row r="111" spans="2:3" x14ac:dyDescent="0.35">
      <c r="B111" s="8">
        <f>'Other Info'!F112</f>
        <v>108</v>
      </c>
      <c r="C111" s="8">
        <f>'Other Info'!G112</f>
        <v>0.69919100000000001</v>
      </c>
    </row>
    <row r="112" spans="2:3" x14ac:dyDescent="0.35">
      <c r="B112" s="8">
        <f>'Other Info'!F113</f>
        <v>109</v>
      </c>
      <c r="C112" s="8">
        <f>'Other Info'!G113</f>
        <v>0.74151500000000004</v>
      </c>
    </row>
    <row r="113" spans="2:3" x14ac:dyDescent="0.35">
      <c r="B113" s="8">
        <f>'Other Info'!F114</f>
        <v>110</v>
      </c>
      <c r="C113" s="8">
        <f>'Other Info'!G114</f>
        <v>0.78433299999999995</v>
      </c>
    </row>
    <row r="114" spans="2:3" x14ac:dyDescent="0.35">
      <c r="B114" s="8">
        <f>'Other Info'!F115</f>
        <v>0</v>
      </c>
      <c r="C114" s="8">
        <f>'Other Info'!G115</f>
        <v>0</v>
      </c>
    </row>
    <row r="115" spans="2:3" x14ac:dyDescent="0.35">
      <c r="B115" s="8">
        <f>'Other Info'!F116</f>
        <v>0</v>
      </c>
      <c r="C115" s="8">
        <f>'Other Info'!G116</f>
        <v>0</v>
      </c>
    </row>
    <row r="116" spans="2:3" x14ac:dyDescent="0.35">
      <c r="B116" s="8">
        <f>'Other Info'!F117</f>
        <v>0</v>
      </c>
      <c r="C116" s="8">
        <f>'Other Info'!G117</f>
        <v>0</v>
      </c>
    </row>
    <row r="117" spans="2:3" x14ac:dyDescent="0.35">
      <c r="B117" s="8">
        <f>'Other Info'!F118</f>
        <v>0</v>
      </c>
      <c r="C117" s="8">
        <f>'Other Info'!G118</f>
        <v>0</v>
      </c>
    </row>
    <row r="118" spans="2:3" x14ac:dyDescent="0.35">
      <c r="B118" s="8">
        <f>'Other Info'!F119</f>
        <v>0</v>
      </c>
      <c r="C118" s="8">
        <f>'Other Info'!G119</f>
        <v>0</v>
      </c>
    </row>
  </sheetData>
  <mergeCells count="6">
    <mergeCell ref="AR2:AR3"/>
    <mergeCell ref="W2:W3"/>
    <mergeCell ref="X2:X3"/>
    <mergeCell ref="AG2:AG3"/>
    <mergeCell ref="AH2:AH3"/>
    <mergeCell ref="AQ2:AQ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79674-E019-4AC0-A617-6443BF8E8F4F}">
  <dimension ref="B2:M10"/>
  <sheetViews>
    <sheetView zoomScale="80" zoomScaleNormal="80" workbookViewId="0">
      <selection activeCell="G6" sqref="G6"/>
    </sheetView>
  </sheetViews>
  <sheetFormatPr defaultRowHeight="14.5" x14ac:dyDescent="0.35"/>
  <cols>
    <col min="2" max="2" width="17.1796875" bestFit="1" customWidth="1"/>
    <col min="3" max="9" width="8.453125" bestFit="1" customWidth="1"/>
    <col min="10" max="10" width="21.36328125" bestFit="1" customWidth="1"/>
    <col min="11" max="11" width="13.08984375" bestFit="1" customWidth="1"/>
    <col min="12" max="12" width="17.26953125" bestFit="1" customWidth="1"/>
    <col min="13" max="13" width="19.26953125" bestFit="1" customWidth="1"/>
  </cols>
  <sheetData>
    <row r="2" spans="2:13" x14ac:dyDescent="0.35">
      <c r="B2" s="44" t="s">
        <v>70</v>
      </c>
      <c r="C2" s="44"/>
      <c r="D2" s="44"/>
      <c r="E2" s="44"/>
      <c r="F2" s="44"/>
      <c r="G2" s="44"/>
      <c r="H2" s="44"/>
      <c r="I2" s="44"/>
    </row>
    <row r="3" spans="2:13" x14ac:dyDescent="0.35">
      <c r="B3" s="7" t="s">
        <v>39</v>
      </c>
      <c r="C3" s="10">
        <v>2016</v>
      </c>
      <c r="D3" s="10">
        <f t="shared" ref="D3:I3" si="0">C3+1</f>
        <v>2017</v>
      </c>
      <c r="E3" s="10">
        <f t="shared" si="0"/>
        <v>2018</v>
      </c>
      <c r="F3" s="10">
        <f t="shared" si="0"/>
        <v>2019</v>
      </c>
      <c r="G3" s="10">
        <f t="shared" si="0"/>
        <v>2020</v>
      </c>
      <c r="H3" s="10">
        <f t="shared" si="0"/>
        <v>2021</v>
      </c>
      <c r="I3" s="10">
        <f t="shared" si="0"/>
        <v>2022</v>
      </c>
      <c r="J3" s="21" t="s">
        <v>85</v>
      </c>
      <c r="K3" s="21" t="s">
        <v>38</v>
      </c>
      <c r="L3" s="21" t="s">
        <v>37</v>
      </c>
      <c r="M3" s="21" t="s">
        <v>36</v>
      </c>
    </row>
    <row r="4" spans="2:13" x14ac:dyDescent="0.35">
      <c r="B4" s="10" t="s">
        <v>16</v>
      </c>
      <c r="C4" s="20">
        <f>'Summary data'!L14/'Summary data'!L4</f>
        <v>1.2379138587752709E-3</v>
      </c>
      <c r="D4" s="20">
        <f>'Summary data'!M14/'Summary data'!M4</f>
        <v>7.5282551478557055E-4</v>
      </c>
      <c r="E4" s="20">
        <f>'Summary data'!N14/'Summary data'!N4</f>
        <v>4.6641402573605962E-4</v>
      </c>
      <c r="F4" s="20">
        <f>'Summary data'!O14/'Summary data'!O4</f>
        <v>2.9159447238304528E-4</v>
      </c>
      <c r="G4" s="20">
        <f>'Summary data'!P14/'Summary data'!P4</f>
        <v>8.7393190482450373E-4</v>
      </c>
      <c r="H4" s="20">
        <f>'Summary data'!Q14/'Summary data'!Q4</f>
        <v>1.1122066067671924E-3</v>
      </c>
      <c r="I4" s="20">
        <f>'Summary data'!R14/'Summary data'!R4</f>
        <v>3.6512761479935967E-4</v>
      </c>
      <c r="J4" s="20">
        <f>AVERAGE(C4:I4)</f>
        <v>7.2857342829585748E-4</v>
      </c>
      <c r="K4" s="20">
        <f>'Expected mortality'!D4</f>
        <v>9.3099999999999997E-4</v>
      </c>
      <c r="L4" s="19">
        <f>'Other Info'!J4</f>
        <v>0.08</v>
      </c>
      <c r="M4" s="19">
        <f t="shared" ref="M4:M9" si="1">J4/K4</f>
        <v>0.78257081449608756</v>
      </c>
    </row>
    <row r="5" spans="2:13" x14ac:dyDescent="0.35">
      <c r="B5" s="10" t="s">
        <v>15</v>
      </c>
      <c r="C5" s="20">
        <f>'Summary data'!L15/'Summary data'!L5</f>
        <v>9.0260263544089203E-4</v>
      </c>
      <c r="D5" s="20">
        <f>'Summary data'!M15/'Summary data'!M5</f>
        <v>7.1875143809454936E-4</v>
      </c>
      <c r="E5" s="20">
        <f>'Summary data'!N15/'Summary data'!N5</f>
        <v>8.7684991278357829E-4</v>
      </c>
      <c r="F5" s="20">
        <f>'Summary data'!O15/'Summary data'!O5</f>
        <v>7.479153189717051E-4</v>
      </c>
      <c r="G5" s="20">
        <f>'Summary data'!P15/'Summary data'!P5</f>
        <v>1.4055324003498962E-3</v>
      </c>
      <c r="H5" s="20">
        <f>'Summary data'!Q15/'Summary data'!Q5</f>
        <v>1.1488265024226739E-3</v>
      </c>
      <c r="I5" s="20">
        <f>'Summary data'!R15/'Summary data'!R5</f>
        <v>9.0430471098642E-4</v>
      </c>
      <c r="J5" s="20">
        <f t="shared" ref="J5:J9" si="2">AVERAGE(C5:I5)</f>
        <v>9.578261312928163E-4</v>
      </c>
      <c r="K5" s="20">
        <f>'Expected mortality'!D5</f>
        <v>1.2019999999999999E-3</v>
      </c>
      <c r="L5" s="19">
        <f>'Other Info'!J5</f>
        <v>0.28000000000000003</v>
      </c>
      <c r="M5" s="19">
        <f t="shared" si="1"/>
        <v>0.79686034217372403</v>
      </c>
    </row>
    <row r="6" spans="2:13" x14ac:dyDescent="0.35">
      <c r="B6" s="10" t="s">
        <v>14</v>
      </c>
      <c r="C6" s="20">
        <f>'Summary data'!L16/'Summary data'!L6</f>
        <v>1.93784350403363E-3</v>
      </c>
      <c r="D6" s="20">
        <f>'Summary data'!M16/'Summary data'!M6</f>
        <v>1.8788875338273767E-3</v>
      </c>
      <c r="E6" s="20">
        <f>'Summary data'!N16/'Summary data'!N6</f>
        <v>1.8181971795117055E-3</v>
      </c>
      <c r="F6" s="20">
        <f>'Summary data'!O16/'Summary data'!O6</f>
        <v>1.8388945774866622E-3</v>
      </c>
      <c r="G6" s="20">
        <f>'Summary data'!P16/'Summary data'!P6</f>
        <v>2.3209278466837071E-3</v>
      </c>
      <c r="H6" s="20">
        <f>'Summary data'!Q16/'Summary data'!Q6</f>
        <v>2.2232229587421442E-3</v>
      </c>
      <c r="I6" s="20">
        <f>'Summary data'!R16/'Summary data'!R6</f>
        <v>2.010131211815118E-3</v>
      </c>
      <c r="J6" s="20">
        <f t="shared" si="2"/>
        <v>2.0040149731571917E-3</v>
      </c>
      <c r="K6" s="20">
        <f>'Expected mortality'!D6</f>
        <v>2.5790000000000001E-3</v>
      </c>
      <c r="L6" s="19">
        <f>'Other Info'!J6</f>
        <v>0.23</v>
      </c>
      <c r="M6" s="19">
        <f t="shared" si="1"/>
        <v>0.77705117222070241</v>
      </c>
    </row>
    <row r="7" spans="2:13" x14ac:dyDescent="0.35">
      <c r="B7" s="10" t="s">
        <v>13</v>
      </c>
      <c r="C7" s="20">
        <f>'Summary data'!L17/'Summary data'!L7</f>
        <v>6.821609547959435E-3</v>
      </c>
      <c r="D7" s="20">
        <f>'Summary data'!M17/'Summary data'!M7</f>
        <v>6.7377326295733125E-3</v>
      </c>
      <c r="E7" s="20">
        <f>'Summary data'!N17/'Summary data'!N7</f>
        <v>6.7136050088401292E-3</v>
      </c>
      <c r="F7" s="20">
        <f>'Summary data'!O17/'Summary data'!O7</f>
        <v>6.7315891704118223E-3</v>
      </c>
      <c r="G7" s="20">
        <f>'Summary data'!P17/'Summary data'!P7</f>
        <v>8.949009802490861E-3</v>
      </c>
      <c r="H7" s="20">
        <f>'Summary data'!Q17/'Summary data'!Q7</f>
        <v>8.1666998937215563E-3</v>
      </c>
      <c r="I7" s="20">
        <f>'Summary data'!R17/'Summary data'!R7</f>
        <v>6.6125224003846074E-3</v>
      </c>
      <c r="J7" s="20">
        <f t="shared" si="2"/>
        <v>7.2475383504831039E-3</v>
      </c>
      <c r="K7" s="20">
        <f>'Expected mortality'!D7</f>
        <v>7.5129999999999997E-3</v>
      </c>
      <c r="L7" s="19">
        <f>'Other Info'!J7</f>
        <v>0.18</v>
      </c>
      <c r="M7" s="19">
        <f t="shared" si="1"/>
        <v>0.96466635837656123</v>
      </c>
    </row>
    <row r="8" spans="2:13" x14ac:dyDescent="0.35">
      <c r="B8" s="10" t="s">
        <v>12</v>
      </c>
      <c r="C8" s="20">
        <f>'Summary data'!L18/'Summary data'!L8</f>
        <v>1.6607076429262277E-2</v>
      </c>
      <c r="D8" s="20">
        <f>'Summary data'!M18/'Summary data'!M8</f>
        <v>1.5914687095964955E-2</v>
      </c>
      <c r="E8" s="20">
        <f>'Summary data'!N18/'Summary data'!N8</f>
        <v>1.7303740092183929E-2</v>
      </c>
      <c r="F8" s="20">
        <f>'Summary data'!O18/'Summary data'!O8</f>
        <v>1.6968184446191407E-2</v>
      </c>
      <c r="G8" s="20">
        <f>'Summary data'!P18/'Summary data'!P8</f>
        <v>2.2408287273168986E-2</v>
      </c>
      <c r="H8" s="20">
        <f>'Summary data'!Q18/'Summary data'!Q8</f>
        <v>2.3175021920316782E-2</v>
      </c>
      <c r="I8" s="20">
        <f>'Summary data'!R18/'Summary data'!R8</f>
        <v>1.7422748347544002E-2</v>
      </c>
      <c r="J8" s="20">
        <f t="shared" si="2"/>
        <v>1.8542820800661764E-2</v>
      </c>
      <c r="K8" s="20">
        <f>'Expected mortality'!D8</f>
        <v>1.5932000000000002E-2</v>
      </c>
      <c r="L8" s="19">
        <f>'Other Info'!J8</f>
        <v>0.13</v>
      </c>
      <c r="M8" s="19">
        <f t="shared" si="1"/>
        <v>1.1638727592682503</v>
      </c>
    </row>
    <row r="9" spans="2:13" x14ac:dyDescent="0.35">
      <c r="B9" s="10" t="s">
        <v>11</v>
      </c>
      <c r="C9" s="20">
        <f>'Summary data'!L19/'Summary data'!L9</f>
        <v>2.8956377691882938E-2</v>
      </c>
      <c r="D9" s="20">
        <f>'Summary data'!M19/'Summary data'!M9</f>
        <v>4.297723292469352E-2</v>
      </c>
      <c r="E9" s="20">
        <f>'Summary data'!N19/'Summary data'!N9</f>
        <v>3.7767955801104973E-2</v>
      </c>
      <c r="F9" s="20">
        <f>'Summary data'!O19/'Summary data'!O9</f>
        <v>4.0914143435151838E-2</v>
      </c>
      <c r="G9" s="20">
        <f>'Summary data'!P19/'Summary data'!P9</f>
        <v>4.54810600402554E-2</v>
      </c>
      <c r="H9" s="20">
        <f>'Summary data'!Q19/'Summary data'!Q9</f>
        <v>5.0123740581044476E-2</v>
      </c>
      <c r="I9" s="20">
        <f>'Summary data'!R19/'Summary data'!R9</f>
        <v>3.7594617325483602E-2</v>
      </c>
      <c r="J9" s="20">
        <f t="shared" si="2"/>
        <v>4.054501825708811E-2</v>
      </c>
      <c r="K9" s="20">
        <f>'Expected mortality'!D9</f>
        <v>3.8220999999999998E-2</v>
      </c>
      <c r="L9" s="19">
        <f>'Other Info'!J9</f>
        <v>0.1</v>
      </c>
      <c r="M9" s="19">
        <f t="shared" si="1"/>
        <v>1.0608047475756288</v>
      </c>
    </row>
    <row r="10" spans="2:13" x14ac:dyDescent="0.35">
      <c r="B10" s="10" t="s">
        <v>35</v>
      </c>
      <c r="C10" s="4"/>
      <c r="D10" s="4"/>
      <c r="E10" s="4"/>
      <c r="F10" s="4"/>
      <c r="G10" s="4"/>
      <c r="H10" s="4"/>
      <c r="I10" s="4"/>
      <c r="J10" s="4"/>
      <c r="K10" s="4"/>
      <c r="L10" s="4"/>
      <c r="M10" s="18">
        <f>SUMPRODUCT(M4:M9,L4:L9)</f>
        <v>0.89547220854930776</v>
      </c>
    </row>
  </sheetData>
  <mergeCells count="1">
    <mergeCell ref="B2:I2"/>
  </mergeCells>
  <pageMargins left="0.7" right="0.7" top="0.75" bottom="0.75" header="0.3" footer="0.3"/>
  <pageSetup paperSize="9" orientation="portrait" horizontalDpi="300"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E06BF-3FF3-4724-B6F3-ED782D088D20}">
  <dimension ref="B1:AR118"/>
  <sheetViews>
    <sheetView zoomScale="50" zoomScaleNormal="50" workbookViewId="0">
      <selection activeCell="N11" sqref="N11"/>
    </sheetView>
  </sheetViews>
  <sheetFormatPr defaultRowHeight="14.5" x14ac:dyDescent="0.35"/>
  <cols>
    <col min="2" max="2" width="10.6328125" customWidth="1"/>
    <col min="3" max="3" width="14.1796875" customWidth="1"/>
    <col min="5" max="5" width="27.26953125" bestFit="1" customWidth="1"/>
    <col min="8" max="8" width="38.90625" bestFit="1" customWidth="1"/>
    <col min="9" max="9" width="10.26953125" bestFit="1" customWidth="1"/>
    <col min="11" max="11" width="38.90625" bestFit="1" customWidth="1"/>
    <col min="12" max="12" width="11.54296875" bestFit="1" customWidth="1"/>
    <col min="13" max="13" width="12.36328125" bestFit="1" customWidth="1"/>
    <col min="14" max="14" width="32.26953125" bestFit="1" customWidth="1"/>
    <col min="16" max="16" width="13.36328125" bestFit="1" customWidth="1"/>
    <col min="17" max="17" width="5" bestFit="1" customWidth="1"/>
    <col min="18" max="18" width="24.453125" bestFit="1" customWidth="1"/>
    <col min="19" max="19" width="20.6328125" bestFit="1" customWidth="1"/>
    <col min="20" max="20" width="13.1796875" bestFit="1" customWidth="1"/>
    <col min="21" max="21" width="24.453125" bestFit="1" customWidth="1"/>
    <col min="22" max="22" width="13.1796875" bestFit="1" customWidth="1"/>
    <col min="23" max="23" width="13.90625" customWidth="1"/>
    <col min="24" max="24" width="13.7265625" bestFit="1" customWidth="1"/>
    <col min="26" max="26" width="8.26953125" bestFit="1" customWidth="1"/>
    <col min="27" max="27" width="5" bestFit="1" customWidth="1"/>
    <col min="28" max="28" width="24.453125" bestFit="1" customWidth="1"/>
    <col min="29" max="29" width="20.6328125" bestFit="1" customWidth="1"/>
    <col min="30" max="30" width="13.1796875" bestFit="1" customWidth="1"/>
    <col min="31" max="31" width="24.453125" bestFit="1" customWidth="1"/>
    <col min="32" max="32" width="13.1796875" bestFit="1" customWidth="1"/>
    <col min="33" max="33" width="13.7265625" bestFit="1" customWidth="1"/>
    <col min="34" max="34" width="13.54296875" bestFit="1" customWidth="1"/>
    <col min="36" max="36" width="8.26953125" bestFit="1" customWidth="1"/>
    <col min="37" max="37" width="5" bestFit="1" customWidth="1"/>
    <col min="38" max="38" width="24.453125" bestFit="1" customWidth="1"/>
    <col min="39" max="39" width="20.6328125" bestFit="1" customWidth="1"/>
    <col min="40" max="40" width="13.1796875" bestFit="1" customWidth="1"/>
    <col min="41" max="41" width="24.453125" bestFit="1" customWidth="1"/>
    <col min="42" max="42" width="13.1796875" bestFit="1" customWidth="1"/>
    <col min="43" max="43" width="13.7265625" bestFit="1" customWidth="1"/>
    <col min="44" max="44" width="13.54296875" bestFit="1" customWidth="1"/>
  </cols>
  <sheetData>
    <row r="1" spans="2:44" x14ac:dyDescent="0.35">
      <c r="B1" t="s">
        <v>68</v>
      </c>
    </row>
    <row r="2" spans="2:44" ht="33" customHeight="1" x14ac:dyDescent="0.35">
      <c r="B2" s="7" t="s">
        <v>7</v>
      </c>
      <c r="C2" s="7" t="s">
        <v>22</v>
      </c>
      <c r="E2" s="7" t="s">
        <v>67</v>
      </c>
      <c r="F2" s="4"/>
      <c r="H2" s="7" t="s">
        <v>73</v>
      </c>
      <c r="I2" s="4"/>
      <c r="P2" s="14" t="s">
        <v>66</v>
      </c>
      <c r="Q2" s="14" t="s">
        <v>65</v>
      </c>
      <c r="R2" s="14" t="s">
        <v>64</v>
      </c>
      <c r="S2" s="26" t="s">
        <v>36</v>
      </c>
      <c r="T2" s="14" t="s">
        <v>63</v>
      </c>
      <c r="U2" s="14" t="s">
        <v>62</v>
      </c>
      <c r="V2" s="14" t="s">
        <v>61</v>
      </c>
      <c r="W2" s="45" t="s">
        <v>60</v>
      </c>
      <c r="X2" s="45" t="s">
        <v>59</v>
      </c>
      <c r="Z2" s="14" t="s">
        <v>66</v>
      </c>
      <c r="AA2" s="14" t="s">
        <v>65</v>
      </c>
      <c r="AB2" s="14" t="s">
        <v>64</v>
      </c>
      <c r="AC2" s="26" t="s">
        <v>36</v>
      </c>
      <c r="AD2" s="14" t="s">
        <v>63</v>
      </c>
      <c r="AE2" s="14" t="s">
        <v>62</v>
      </c>
      <c r="AF2" s="14" t="s">
        <v>61</v>
      </c>
      <c r="AG2" s="45" t="s">
        <v>60</v>
      </c>
      <c r="AH2" s="45" t="s">
        <v>59</v>
      </c>
      <c r="AJ2" s="14" t="s">
        <v>66</v>
      </c>
      <c r="AK2" s="14" t="s">
        <v>65</v>
      </c>
      <c r="AL2" s="14" t="s">
        <v>64</v>
      </c>
      <c r="AM2" s="26" t="s">
        <v>36</v>
      </c>
      <c r="AN2" s="14" t="s">
        <v>63</v>
      </c>
      <c r="AO2" s="14" t="s">
        <v>62</v>
      </c>
      <c r="AP2" s="14" t="s">
        <v>61</v>
      </c>
      <c r="AQ2" s="45" t="s">
        <v>60</v>
      </c>
      <c r="AR2" s="45" t="s">
        <v>59</v>
      </c>
    </row>
    <row r="3" spans="2:44" x14ac:dyDescent="0.35">
      <c r="B3" s="8">
        <f>'Other Info'!F4</f>
        <v>0</v>
      </c>
      <c r="C3" s="8">
        <f>'Other Info'!G4</f>
        <v>9.1500000000000001E-4</v>
      </c>
      <c r="E3" s="4" t="s">
        <v>58</v>
      </c>
      <c r="F3" s="11">
        <v>0.06</v>
      </c>
      <c r="H3" s="4" t="s">
        <v>57</v>
      </c>
      <c r="I3" s="3">
        <v>32</v>
      </c>
      <c r="L3" s="27" t="s">
        <v>56</v>
      </c>
      <c r="M3" s="27" t="s">
        <v>72</v>
      </c>
      <c r="N3" s="27" t="s">
        <v>74</v>
      </c>
      <c r="P3" s="14" t="s">
        <v>55</v>
      </c>
      <c r="Q3" s="14" t="s">
        <v>54</v>
      </c>
      <c r="R3" s="14" t="s">
        <v>53</v>
      </c>
      <c r="S3" s="14"/>
      <c r="T3" s="14" t="s">
        <v>52</v>
      </c>
      <c r="U3" s="14" t="s">
        <v>51</v>
      </c>
      <c r="V3" s="14" t="s">
        <v>50</v>
      </c>
      <c r="W3" s="45"/>
      <c r="X3" s="45"/>
      <c r="Z3" s="14" t="s">
        <v>55</v>
      </c>
      <c r="AA3" s="14" t="s">
        <v>54</v>
      </c>
      <c r="AB3" s="14" t="s">
        <v>53</v>
      </c>
      <c r="AC3" s="14"/>
      <c r="AD3" s="14" t="s">
        <v>52</v>
      </c>
      <c r="AE3" s="14" t="s">
        <v>51</v>
      </c>
      <c r="AF3" s="14" t="s">
        <v>50</v>
      </c>
      <c r="AG3" s="45"/>
      <c r="AH3" s="45"/>
      <c r="AJ3" s="14" t="s">
        <v>55</v>
      </c>
      <c r="AK3" s="14" t="s">
        <v>54</v>
      </c>
      <c r="AL3" s="14" t="s">
        <v>53</v>
      </c>
      <c r="AM3" s="14"/>
      <c r="AN3" s="14" t="s">
        <v>52</v>
      </c>
      <c r="AO3" s="14" t="s">
        <v>51</v>
      </c>
      <c r="AP3" s="14" t="s">
        <v>50</v>
      </c>
      <c r="AQ3" s="45"/>
      <c r="AR3" s="45"/>
    </row>
    <row r="4" spans="2:44" x14ac:dyDescent="0.35">
      <c r="B4" s="8">
        <f>'Other Info'!F5</f>
        <v>1</v>
      </c>
      <c r="C4" s="8">
        <f>'Other Info'!G5</f>
        <v>9.1500000000000001E-4</v>
      </c>
      <c r="E4" s="4" t="s">
        <v>49</v>
      </c>
      <c r="F4" s="11">
        <v>0.3</v>
      </c>
      <c r="H4" s="4" t="s">
        <v>48</v>
      </c>
      <c r="I4" s="3">
        <v>35</v>
      </c>
      <c r="K4" s="7" t="s">
        <v>47</v>
      </c>
      <c r="L4" s="11">
        <f>'Other Info'!$M$3</f>
        <v>1.05</v>
      </c>
      <c r="M4" s="11">
        <f>'Actual vs exp - amt of claim'!M10</f>
        <v>0.89547220854930776</v>
      </c>
      <c r="N4" s="11">
        <f>M4</f>
        <v>0.89547220854930776</v>
      </c>
      <c r="P4" s="4"/>
      <c r="Q4" s="4"/>
      <c r="R4" s="4"/>
      <c r="S4" s="4"/>
      <c r="T4" s="4"/>
      <c r="U4" s="4"/>
      <c r="V4" s="4"/>
      <c r="W4" s="22"/>
      <c r="X4" s="22"/>
      <c r="Z4" s="4"/>
      <c r="AA4" s="4"/>
      <c r="AB4" s="4"/>
      <c r="AC4" s="4"/>
      <c r="AD4" s="4"/>
      <c r="AE4" s="4"/>
      <c r="AF4" s="4"/>
      <c r="AG4" s="22"/>
      <c r="AH4" s="22"/>
      <c r="AJ4" s="4"/>
      <c r="AK4" s="4"/>
      <c r="AL4" s="4"/>
      <c r="AM4" s="4"/>
      <c r="AN4" s="4"/>
      <c r="AO4" s="4"/>
      <c r="AP4" s="4"/>
      <c r="AQ4" s="22"/>
      <c r="AR4" s="22"/>
    </row>
    <row r="5" spans="2:44" x14ac:dyDescent="0.35">
      <c r="B5" s="8">
        <f>'Other Info'!F6</f>
        <v>2</v>
      </c>
      <c r="C5" s="8">
        <f>'Other Info'!G6</f>
        <v>9.1500000000000001E-4</v>
      </c>
      <c r="H5" s="4" t="s">
        <v>46</v>
      </c>
      <c r="I5" s="3">
        <v>1500</v>
      </c>
      <c r="K5" s="7" t="s">
        <v>45</v>
      </c>
      <c r="L5" s="4"/>
      <c r="M5" s="31"/>
      <c r="N5" s="28"/>
      <c r="P5" s="4">
        <v>1</v>
      </c>
      <c r="Q5" s="4">
        <f>IF(P5="","",'BEL-amt of claim'!$I$3+P5-1)</f>
        <v>32</v>
      </c>
      <c r="R5" s="4">
        <v>1</v>
      </c>
      <c r="S5" s="11">
        <f t="shared" ref="S5:S36" si="0">IF(P5="","",$L$4)</f>
        <v>1.05</v>
      </c>
      <c r="T5" s="4">
        <f>IF(P5="",0,VLOOKUP(Q5,'BEL-amt of claim'!$B$2:$C$118,2,0)*S5)</f>
        <v>1.0941E-3</v>
      </c>
      <c r="U5" s="4">
        <f t="shared" ref="U5:U36" si="1">IF(P5="",0,R5*(1-T5))</f>
        <v>0.99890590000000001</v>
      </c>
      <c r="V5" s="4">
        <f t="shared" ref="V5:V36" si="2">R5*T5</f>
        <v>1.0941E-3</v>
      </c>
      <c r="W5" s="22">
        <f>'BEL-amt of claim'!$I$6*V5</f>
        <v>1094.0999999999999</v>
      </c>
      <c r="X5" s="22">
        <f>'BEL-amt of claim'!$I$5*R5*(1-$F$4)</f>
        <v>1050</v>
      </c>
      <c r="Z5" s="4">
        <v>1</v>
      </c>
      <c r="AA5" s="4">
        <f>IF(Z5="","",'BEL-amt of claim'!$I$3+Z5-1)</f>
        <v>32</v>
      </c>
      <c r="AB5" s="4">
        <v>1</v>
      </c>
      <c r="AC5" s="11">
        <f t="shared" ref="AC5:AC36" si="3">IF(Z5="","",$M$4)</f>
        <v>0.89547220854930776</v>
      </c>
      <c r="AD5" s="4">
        <f>IF(Z5="",0,VLOOKUP(AA5,'BEL-amt of claim'!$B$2:$C$118,2,0)*AC5)</f>
        <v>9.330820413083786E-4</v>
      </c>
      <c r="AE5" s="4">
        <f t="shared" ref="AE5:AE36" si="4">IF(Z5="",0,AB5*(1-AD5))</f>
        <v>0.99906691795869162</v>
      </c>
      <c r="AF5" s="4">
        <f t="shared" ref="AF5:AF36" si="5">AB5*AD5</f>
        <v>9.330820413083786E-4</v>
      </c>
      <c r="AG5" s="22">
        <f>'BEL-amt of claim'!$I$6*AF5</f>
        <v>933.08204130837862</v>
      </c>
      <c r="AH5" s="22">
        <f>'BEL-amt of claim'!$I$5*AB5*(1-$F$4)</f>
        <v>1050</v>
      </c>
      <c r="AJ5" s="4">
        <v>1</v>
      </c>
      <c r="AK5" s="4">
        <f>IF(AJ5="","",'BEL-amt of claim'!$I$3+AJ5-1)</f>
        <v>32</v>
      </c>
      <c r="AL5" s="4">
        <v>1</v>
      </c>
      <c r="AM5" s="11">
        <f t="shared" ref="AM5:AM39" si="6">AC5*(1+$N$13)^(AJ5-1)</f>
        <v>0.89547220854930776</v>
      </c>
      <c r="AN5" s="4">
        <f>IF(AJ5="",0,VLOOKUP(AK5,'BEL-amt of claim'!$B$2:$C$118,2,0)*AM5)</f>
        <v>9.330820413083786E-4</v>
      </c>
      <c r="AO5" s="4">
        <f t="shared" ref="AO5:AO36" si="7">IF(AJ5="",0,AL5*(1-AN5))</f>
        <v>0.99906691795869162</v>
      </c>
      <c r="AP5" s="4">
        <f t="shared" ref="AP5:AP36" si="8">AL5*AN5</f>
        <v>9.330820413083786E-4</v>
      </c>
      <c r="AQ5" s="22">
        <f>'BEL-amt of claim'!$I$6*AP5</f>
        <v>933.08204130837862</v>
      </c>
      <c r="AR5" s="22">
        <f>'BEL-amt of claim'!$I$5*AL5*(1-$F$4)</f>
        <v>1050</v>
      </c>
    </row>
    <row r="6" spans="2:44" x14ac:dyDescent="0.35">
      <c r="B6" s="8">
        <f>'Other Info'!F7</f>
        <v>3</v>
      </c>
      <c r="C6" s="8">
        <f>'Other Info'!G7</f>
        <v>4.6999999999999999E-4</v>
      </c>
      <c r="H6" s="4" t="s">
        <v>44</v>
      </c>
      <c r="I6" s="3">
        <v>1000000</v>
      </c>
      <c r="K6" s="4" t="s">
        <v>43</v>
      </c>
      <c r="L6" s="25">
        <f>NPV($F$3,W5:W68)</f>
        <v>50834.368790937799</v>
      </c>
      <c r="M6" s="25">
        <f>NPV($F$3,AG5:AG68)</f>
        <v>43804.817247029139</v>
      </c>
      <c r="N6" s="25">
        <f>NPV($F$3,AQ5:AQ68)</f>
        <v>45884.94214841511</v>
      </c>
      <c r="P6" s="4">
        <f>IF(P5&lt;'BEL-amt of claim'!$I$4,P5+1,"")</f>
        <v>2</v>
      </c>
      <c r="Q6" s="4">
        <f>IF(P6="","",'BEL-amt of claim'!$I$3+P6-1)</f>
        <v>33</v>
      </c>
      <c r="R6" s="4">
        <f t="shared" ref="R6:R37" si="9">IF(P6="",0,U5)</f>
        <v>0.99890590000000001</v>
      </c>
      <c r="S6" s="11">
        <f t="shared" si="0"/>
        <v>1.05</v>
      </c>
      <c r="T6" s="4">
        <f>IF(P6="",0,VLOOKUP(Q6,'BEL-amt of claim'!$B$2:$C$118,2,0)*S6)</f>
        <v>1.1402999999999999E-3</v>
      </c>
      <c r="U6" s="4">
        <f t="shared" si="1"/>
        <v>0.99776684760223</v>
      </c>
      <c r="V6" s="4">
        <f t="shared" si="2"/>
        <v>1.1390523977699999E-3</v>
      </c>
      <c r="W6" s="22">
        <f>'BEL-amt of claim'!$I$6*V6</f>
        <v>1139.05239777</v>
      </c>
      <c r="X6" s="22">
        <f>'BEL-amt of claim'!$I$5*R6*(1-$F$4)</f>
        <v>1048.851195</v>
      </c>
      <c r="Z6" s="4">
        <f>IF(Z5&lt;'BEL-amt of claim'!$I$4,Z5+1,"")</f>
        <v>2</v>
      </c>
      <c r="AA6" s="4">
        <f>IF(Z6="","",'BEL-amt of claim'!$I$3+Z6-1)</f>
        <v>33</v>
      </c>
      <c r="AB6" s="4">
        <f t="shared" ref="AB6:AB37" si="10">IF(Z6="",0,AE5)</f>
        <v>0.99906691795869162</v>
      </c>
      <c r="AC6" s="11">
        <f t="shared" si="3"/>
        <v>0.89547220854930776</v>
      </c>
      <c r="AD6" s="4">
        <f>IF(Z6="",0,VLOOKUP(AA6,'BEL-amt of claim'!$B$2:$C$118,2,0)*AC6)</f>
        <v>9.7248281848454814E-4</v>
      </c>
      <c r="AE6" s="4">
        <f t="shared" si="4"/>
        <v>0.99809534254646048</v>
      </c>
      <c r="AF6" s="4">
        <f t="shared" si="5"/>
        <v>9.7157541223113922E-4</v>
      </c>
      <c r="AG6" s="22">
        <f>'BEL-amt of claim'!$I$6*AF6</f>
        <v>971.57541223113924</v>
      </c>
      <c r="AH6" s="22">
        <f>'BEL-amt of claim'!$I$5*AB6*(1-$F$4)</f>
        <v>1049.0202638566261</v>
      </c>
      <c r="AJ6" s="4">
        <f>IF(AJ5&lt;'BEL-amt of claim'!$I$4,AJ5+1,"")</f>
        <v>2</v>
      </c>
      <c r="AK6" s="4">
        <f>IF(AJ6="","",'BEL-amt of claim'!$I$3+AJ6-1)</f>
        <v>33</v>
      </c>
      <c r="AL6" s="4">
        <f t="shared" ref="AL6:AL37" si="11">IF(AJ6="",0,AO5)</f>
        <v>0.99906691795869162</v>
      </c>
      <c r="AM6" s="11">
        <f t="shared" si="6"/>
        <v>0.89771088907068097</v>
      </c>
      <c r="AN6" s="4">
        <f>IF(AJ6="",0,VLOOKUP(AK6,'BEL-amt of claim'!$B$2:$C$118,2,0)*AM6)</f>
        <v>9.7491402553075948E-4</v>
      </c>
      <c r="AO6" s="4">
        <f t="shared" si="7"/>
        <v>0.99809291360792995</v>
      </c>
      <c r="AP6" s="4">
        <f t="shared" si="8"/>
        <v>9.7400435076171708E-4</v>
      </c>
      <c r="AQ6" s="22">
        <f>'BEL-amt of claim'!$I$6*AP6</f>
        <v>974.00435076171709</v>
      </c>
      <c r="AR6" s="22">
        <f>'BEL-amt of claim'!$I$5*AL6*(1-$F$4)</f>
        <v>1049.0202638566261</v>
      </c>
    </row>
    <row r="7" spans="2:44" x14ac:dyDescent="0.35">
      <c r="B7" s="8">
        <f>'Other Info'!F8</f>
        <v>4</v>
      </c>
      <c r="C7" s="8">
        <f>'Other Info'!G8</f>
        <v>2.7099999999999997E-4</v>
      </c>
      <c r="K7" s="4" t="s">
        <v>42</v>
      </c>
      <c r="L7" s="25">
        <f>NPV($F$3,X5:X68)*(1+$F$3)</f>
        <v>15665.116461615333</v>
      </c>
      <c r="M7" s="25">
        <f>NPV($F$3,AH5:AH68)*(1+$F$3)</f>
        <v>15732.097068664432</v>
      </c>
      <c r="N7" s="25">
        <f>NPV($F$3,AR5:AR68)*(1+$F$3)</f>
        <v>15717.358517609664</v>
      </c>
      <c r="P7" s="4">
        <f>IF(P6&lt;'BEL-amt of claim'!$I$4,P6+1,"")</f>
        <v>3</v>
      </c>
      <c r="Q7" s="4">
        <f>IF(P7="","",'BEL-amt of claim'!$I$3+P7-1)</f>
        <v>34</v>
      </c>
      <c r="R7" s="4">
        <f t="shared" si="9"/>
        <v>0.99776684760223</v>
      </c>
      <c r="S7" s="11">
        <f t="shared" si="0"/>
        <v>1.05</v>
      </c>
      <c r="T7" s="4">
        <f>IF(P7="",0,VLOOKUP(Q7,'BEL-amt of claim'!$B$2:$C$118,2,0)*S7)</f>
        <v>1.1969999999999999E-3</v>
      </c>
      <c r="U7" s="4">
        <f t="shared" si="1"/>
        <v>0.99657252068565017</v>
      </c>
      <c r="V7" s="4">
        <f t="shared" si="2"/>
        <v>1.1943269165798692E-3</v>
      </c>
      <c r="W7" s="22">
        <f>'BEL-amt of claim'!$I$6*V7</f>
        <v>1194.3269165798692</v>
      </c>
      <c r="X7" s="22">
        <f>'BEL-amt of claim'!$I$5*R7*(1-$F$4)</f>
        <v>1047.6551899823414</v>
      </c>
      <c r="Z7" s="4">
        <f>IF(Z6&lt;'BEL-amt of claim'!$I$4,Z6+1,"")</f>
        <v>3</v>
      </c>
      <c r="AA7" s="4">
        <f>IF(Z7="","",'BEL-amt of claim'!$I$3+Z7-1)</f>
        <v>34</v>
      </c>
      <c r="AB7" s="4">
        <f t="shared" si="10"/>
        <v>0.99809534254646048</v>
      </c>
      <c r="AC7" s="11">
        <f t="shared" si="3"/>
        <v>0.89547220854930776</v>
      </c>
      <c r="AD7" s="4">
        <f>IF(Z7="",0,VLOOKUP(AA7,'BEL-amt of claim'!$B$2:$C$118,2,0)*AC7)</f>
        <v>1.0208383177462109E-3</v>
      </c>
      <c r="AE7" s="4">
        <f t="shared" si="4"/>
        <v>0.99707644857602495</v>
      </c>
      <c r="AF7" s="4">
        <f t="shared" si="5"/>
        <v>1.0188939704354569E-3</v>
      </c>
      <c r="AG7" s="22">
        <f>'BEL-amt of claim'!$I$6*AF7</f>
        <v>1018.8939704354569</v>
      </c>
      <c r="AH7" s="22">
        <f>'BEL-amt of claim'!$I$5*AB7*(1-$F$4)</f>
        <v>1048.0001096737833</v>
      </c>
      <c r="AJ7" s="4">
        <f>IF(AJ6&lt;'BEL-amt of claim'!$I$4,AJ6+1,"")</f>
        <v>3</v>
      </c>
      <c r="AK7" s="4">
        <f>IF(AJ7="","",'BEL-amt of claim'!$I$3+AJ7-1)</f>
        <v>34</v>
      </c>
      <c r="AL7" s="4">
        <f t="shared" si="11"/>
        <v>0.99809291360792995</v>
      </c>
      <c r="AM7" s="11">
        <f t="shared" si="6"/>
        <v>0.89995516629335759</v>
      </c>
      <c r="AN7" s="4">
        <f>IF(AJ7="",0,VLOOKUP(AK7,'BEL-amt of claim'!$B$2:$C$118,2,0)*AM7)</f>
        <v>1.0259488895744276E-3</v>
      </c>
      <c r="AO7" s="4">
        <f t="shared" si="7"/>
        <v>0.9970689212915218</v>
      </c>
      <c r="AP7" s="4">
        <f t="shared" si="8"/>
        <v>1.0239923164081608E-3</v>
      </c>
      <c r="AQ7" s="22">
        <f>'BEL-amt of claim'!$I$6*AP7</f>
        <v>1023.9923164081608</v>
      </c>
      <c r="AR7" s="22">
        <f>'BEL-amt of claim'!$I$5*AL7*(1-$F$4)</f>
        <v>1047.9975592883266</v>
      </c>
    </row>
    <row r="8" spans="2:44" x14ac:dyDescent="0.35">
      <c r="B8" s="8">
        <f>'Other Info'!F9</f>
        <v>5</v>
      </c>
      <c r="C8" s="8">
        <f>'Other Info'!G9</f>
        <v>1.85E-4</v>
      </c>
      <c r="K8" s="4" t="s">
        <v>69</v>
      </c>
      <c r="L8" s="24">
        <f>L6-L7</f>
        <v>35169.252329322466</v>
      </c>
      <c r="M8" s="24">
        <f>M6-M7</f>
        <v>28072.720178364707</v>
      </c>
      <c r="N8" s="24">
        <f>N6-N7</f>
        <v>30167.583630805446</v>
      </c>
      <c r="P8" s="4">
        <f>IF(P7&lt;'BEL-amt of claim'!$I$4,P7+1,"")</f>
        <v>4</v>
      </c>
      <c r="Q8" s="4">
        <f>IF(P8="","",'BEL-amt of claim'!$I$3+P8-1)</f>
        <v>35</v>
      </c>
      <c r="R8" s="4">
        <f t="shared" si="9"/>
        <v>0.99657252068565017</v>
      </c>
      <c r="S8" s="11">
        <f t="shared" si="0"/>
        <v>1.05</v>
      </c>
      <c r="T8" s="4">
        <f>IF(P8="",0,VLOOKUP(Q8,'BEL-amt of claim'!$B$2:$C$118,2,0)*S8)</f>
        <v>1.2620999999999999E-3</v>
      </c>
      <c r="U8" s="4">
        <f t="shared" si="1"/>
        <v>0.99531474650729279</v>
      </c>
      <c r="V8" s="4">
        <f t="shared" si="2"/>
        <v>1.257774178357359E-3</v>
      </c>
      <c r="W8" s="22">
        <f>'BEL-amt of claim'!$I$6*V8</f>
        <v>1257.774178357359</v>
      </c>
      <c r="X8" s="22">
        <f>'BEL-amt of claim'!$I$5*R8*(1-$F$4)</f>
        <v>1046.4011467199327</v>
      </c>
      <c r="Z8" s="4">
        <f>IF(Z7&lt;'BEL-amt of claim'!$I$4,Z7+1,"")</f>
        <v>4</v>
      </c>
      <c r="AA8" s="4">
        <f>IF(Z8="","",'BEL-amt of claim'!$I$3+Z8-1)</f>
        <v>35</v>
      </c>
      <c r="AB8" s="4">
        <f t="shared" si="10"/>
        <v>0.99707644857602495</v>
      </c>
      <c r="AC8" s="11">
        <f t="shared" si="3"/>
        <v>0.89547220854930776</v>
      </c>
      <c r="AD8" s="4">
        <f>IF(Z8="",0,VLOOKUP(AA8,'BEL-amt of claim'!$B$2:$C$118,2,0)*AC8)</f>
        <v>1.0763575946762679E-3</v>
      </c>
      <c r="AE8" s="4">
        <f t="shared" si="4"/>
        <v>0.99600323776812727</v>
      </c>
      <c r="AF8" s="4">
        <f t="shared" si="5"/>
        <v>1.0732108078976457E-3</v>
      </c>
      <c r="AG8" s="22">
        <f>'BEL-amt of claim'!$I$6*AF8</f>
        <v>1073.2108078976457</v>
      </c>
      <c r="AH8" s="22">
        <f>'BEL-amt of claim'!$I$5*AB8*(1-$F$4)</f>
        <v>1046.9302710048262</v>
      </c>
      <c r="AJ8" s="4">
        <f>IF(AJ7&lt;'BEL-amt of claim'!$I$4,AJ7+1,"")</f>
        <v>4</v>
      </c>
      <c r="AK8" s="4">
        <f>IF(AJ8="","",'BEL-amt of claim'!$I$3+AJ8-1)</f>
        <v>35</v>
      </c>
      <c r="AL8" s="4">
        <f t="shared" si="11"/>
        <v>0.9970689212915218</v>
      </c>
      <c r="AM8" s="11">
        <f t="shared" si="6"/>
        <v>0.90220505420909092</v>
      </c>
      <c r="AN8" s="4">
        <f>IF(AJ8="",0,VLOOKUP(AK8,'BEL-amt of claim'!$B$2:$C$118,2,0)*AM8)</f>
        <v>1.0844504751593273E-3</v>
      </c>
      <c r="AO8" s="4">
        <f t="shared" si="7"/>
        <v>0.99598764942606055</v>
      </c>
      <c r="AP8" s="4">
        <f t="shared" si="8"/>
        <v>1.0812718654611888E-3</v>
      </c>
      <c r="AQ8" s="22">
        <f>'BEL-amt of claim'!$I$6*AP8</f>
        <v>1081.2718654611888</v>
      </c>
      <c r="AR8" s="22">
        <f>'BEL-amt of claim'!$I$5*AL8*(1-$F$4)</f>
        <v>1046.9223673560978</v>
      </c>
    </row>
    <row r="9" spans="2:44" x14ac:dyDescent="0.35">
      <c r="B9" s="8">
        <f>'Other Info'!F10</f>
        <v>6</v>
      </c>
      <c r="C9" s="8">
        <f>'Other Info'!G10</f>
        <v>1.5200000000000001E-4</v>
      </c>
      <c r="P9" s="4">
        <f>IF(P8&lt;'BEL-amt of claim'!$I$4,P8+1,"")</f>
        <v>5</v>
      </c>
      <c r="Q9" s="4">
        <f>IF(P9="","",'BEL-amt of claim'!$I$3+P9-1)</f>
        <v>36</v>
      </c>
      <c r="R9" s="4">
        <f t="shared" si="9"/>
        <v>0.99531474650729279</v>
      </c>
      <c r="S9" s="11">
        <f t="shared" si="0"/>
        <v>1.05</v>
      </c>
      <c r="T9" s="4">
        <f>IF(P9="",0,VLOOKUP(Q9,'BEL-amt of claim'!$B$2:$C$118,2,0)*S9)</f>
        <v>1.3387500000000001E-3</v>
      </c>
      <c r="U9" s="4">
        <f t="shared" si="1"/>
        <v>0.99398226889040608</v>
      </c>
      <c r="V9" s="4">
        <f t="shared" si="2"/>
        <v>1.3324776168866382E-3</v>
      </c>
      <c r="W9" s="22">
        <f>'BEL-amt of claim'!$I$6*V9</f>
        <v>1332.4776168866383</v>
      </c>
      <c r="X9" s="22">
        <f>'BEL-amt of claim'!$I$5*R9*(1-$F$4)</f>
        <v>1045.0804838326574</v>
      </c>
      <c r="Z9" s="4">
        <f>IF(Z8&lt;'BEL-amt of claim'!$I$4,Z8+1,"")</f>
        <v>5</v>
      </c>
      <c r="AA9" s="4">
        <f>IF(Z9="","",'BEL-amt of claim'!$I$3+Z9-1)</f>
        <v>36</v>
      </c>
      <c r="AB9" s="4">
        <f t="shared" si="10"/>
        <v>0.99600323776812727</v>
      </c>
      <c r="AC9" s="11">
        <f t="shared" si="3"/>
        <v>0.89547220854930776</v>
      </c>
      <c r="AD9" s="4">
        <f>IF(Z9="",0,VLOOKUP(AA9,'BEL-amt of claim'!$B$2:$C$118,2,0)*AC9)</f>
        <v>1.1417270659003676E-3</v>
      </c>
      <c r="AE9" s="4">
        <f t="shared" si="4"/>
        <v>0.99486607391384307</v>
      </c>
      <c r="AF9" s="4">
        <f t="shared" si="5"/>
        <v>1.1371638542842701E-3</v>
      </c>
      <c r="AG9" s="22">
        <f>'BEL-amt of claim'!$I$6*AF9</f>
        <v>1137.1638542842702</v>
      </c>
      <c r="AH9" s="22">
        <f>'BEL-amt of claim'!$I$5*AB9*(1-$F$4)</f>
        <v>1045.8033996565337</v>
      </c>
      <c r="AJ9" s="4">
        <f>IF(AJ8&lt;'BEL-amt of claim'!$I$4,AJ8+1,"")</f>
        <v>5</v>
      </c>
      <c r="AK9" s="4">
        <f>IF(AJ9="","",'BEL-amt of claim'!$I$3+AJ9-1)</f>
        <v>36</v>
      </c>
      <c r="AL9" s="4">
        <f t="shared" si="11"/>
        <v>0.99598764942606055</v>
      </c>
      <c r="AM9" s="11">
        <f t="shared" si="6"/>
        <v>0.90446056684461362</v>
      </c>
      <c r="AN9" s="4">
        <f>IF(AJ9="",0,VLOOKUP(AK9,'BEL-amt of claim'!$B$2:$C$118,2,0)*AM9)</f>
        <v>1.1531872227268825E-3</v>
      </c>
      <c r="AO9" s="4">
        <f t="shared" si="7"/>
        <v>0.99483908919474873</v>
      </c>
      <c r="AP9" s="4">
        <f t="shared" si="8"/>
        <v>1.1485602313119146E-3</v>
      </c>
      <c r="AQ9" s="22">
        <f>'BEL-amt of claim'!$I$6*AP9</f>
        <v>1148.5602313119145</v>
      </c>
      <c r="AR9" s="22">
        <f>'BEL-amt of claim'!$I$5*AL9*(1-$F$4)</f>
        <v>1045.7870318973635</v>
      </c>
    </row>
    <row r="10" spans="2:44" x14ac:dyDescent="0.35">
      <c r="B10" s="8">
        <f>'Other Info'!F11</f>
        <v>7</v>
      </c>
      <c r="C10" s="8">
        <f>'Other Info'!G11</f>
        <v>1.4899999999999999E-4</v>
      </c>
      <c r="K10" s="4" t="s">
        <v>41</v>
      </c>
      <c r="M10" s="23">
        <f>M8/L8-1</f>
        <v>-0.20178228654127528</v>
      </c>
      <c r="N10" s="23">
        <f>N8/M8-1</f>
        <v>7.462274546715375E-2</v>
      </c>
      <c r="P10" s="4">
        <f>IF(P9&lt;'BEL-amt of claim'!$I$4,P9+1,"")</f>
        <v>6</v>
      </c>
      <c r="Q10" s="4">
        <f>IF(P10="","",'BEL-amt of claim'!$I$3+P10-1)</f>
        <v>37</v>
      </c>
      <c r="R10" s="4">
        <f t="shared" si="9"/>
        <v>0.99398226889040608</v>
      </c>
      <c r="S10" s="11">
        <f t="shared" si="0"/>
        <v>1.05</v>
      </c>
      <c r="T10" s="4">
        <f>IF(P10="",0,VLOOKUP(Q10,'BEL-amt of claim'!$B$2:$C$118,2,0)*S10)</f>
        <v>1.4259000000000001E-3</v>
      </c>
      <c r="U10" s="4">
        <f t="shared" si="1"/>
        <v>0.9925649495731953</v>
      </c>
      <c r="V10" s="4">
        <f t="shared" si="2"/>
        <v>1.4173193172108301E-3</v>
      </c>
      <c r="W10" s="22">
        <f>'BEL-amt of claim'!$I$6*V10</f>
        <v>1417.3193172108301</v>
      </c>
      <c r="X10" s="22">
        <f>'BEL-amt of claim'!$I$5*R10*(1-$F$4)</f>
        <v>1043.6813823349264</v>
      </c>
      <c r="Z10" s="4">
        <f>IF(Z9&lt;'BEL-amt of claim'!$I$4,Z9+1,"")</f>
        <v>6</v>
      </c>
      <c r="AA10" s="4">
        <f>IF(Z10="","",'BEL-amt of claim'!$I$3+Z10-1)</f>
        <v>37</v>
      </c>
      <c r="AB10" s="4">
        <f t="shared" si="10"/>
        <v>0.99486607391384307</v>
      </c>
      <c r="AC10" s="11">
        <f t="shared" si="3"/>
        <v>0.89547220854930776</v>
      </c>
      <c r="AD10" s="4">
        <f>IF(Z10="",0,VLOOKUP(AA10,'BEL-amt of claim'!$B$2:$C$118,2,0)*AC10)</f>
        <v>1.21605125920996E-3</v>
      </c>
      <c r="AE10" s="4">
        <f t="shared" si="4"/>
        <v>0.9936562657719149</v>
      </c>
      <c r="AF10" s="4">
        <f t="shared" si="5"/>
        <v>1.2098081419281981E-3</v>
      </c>
      <c r="AG10" s="22">
        <f>'BEL-amt of claim'!$I$6*AF10</f>
        <v>1209.808141928198</v>
      </c>
      <c r="AH10" s="22">
        <f>'BEL-amt of claim'!$I$5*AB10*(1-$F$4)</f>
        <v>1044.6093776095352</v>
      </c>
      <c r="AJ10" s="4">
        <f>IF(AJ9&lt;'BEL-amt of claim'!$I$4,AJ9+1,"")</f>
        <v>6</v>
      </c>
      <c r="AK10" s="4">
        <f>IF(AJ10="","",'BEL-amt of claim'!$I$3+AJ10-1)</f>
        <v>37</v>
      </c>
      <c r="AL10" s="4">
        <f t="shared" si="11"/>
        <v>0.99483908919474873</v>
      </c>
      <c r="AM10" s="11">
        <f t="shared" si="6"/>
        <v>0.90672171826172521</v>
      </c>
      <c r="AN10" s="4">
        <f>IF(AJ10="",0,VLOOKUP(AK10,'BEL-amt of claim'!$B$2:$C$118,2,0)*AM10)</f>
        <v>1.2313280933994228E-3</v>
      </c>
      <c r="AO10" s="4">
        <f t="shared" si="7"/>
        <v>0.99361411587581128</v>
      </c>
      <c r="AP10" s="4">
        <f t="shared" si="8"/>
        <v>1.2249733189373883E-3</v>
      </c>
      <c r="AQ10" s="22">
        <f>'BEL-amt of claim'!$I$6*AP10</f>
        <v>1224.9733189373883</v>
      </c>
      <c r="AR10" s="22">
        <f>'BEL-amt of claim'!$I$5*AL10*(1-$F$4)</f>
        <v>1044.5810436544862</v>
      </c>
    </row>
    <row r="11" spans="2:44" x14ac:dyDescent="0.35">
      <c r="B11" s="8">
        <f>'Other Info'!F12</f>
        <v>8</v>
      </c>
      <c r="C11" s="8">
        <f>'Other Info'!G12</f>
        <v>1.6699999999999999E-4</v>
      </c>
      <c r="K11" s="4" t="s">
        <v>71</v>
      </c>
      <c r="N11" s="30">
        <f>N8/L8-1</f>
        <v>-0.14221708928247145</v>
      </c>
      <c r="P11" s="4">
        <f>IF(P10&lt;'BEL-amt of claim'!$I$4,P10+1,"")</f>
        <v>7</v>
      </c>
      <c r="Q11" s="4">
        <f>IF(P11="","",'BEL-amt of claim'!$I$3+P11-1)</f>
        <v>38</v>
      </c>
      <c r="R11" s="4">
        <f t="shared" si="9"/>
        <v>0.9925649495731953</v>
      </c>
      <c r="S11" s="11">
        <f t="shared" si="0"/>
        <v>1.05</v>
      </c>
      <c r="T11" s="4">
        <f>IF(P11="",0,VLOOKUP(Q11,'BEL-amt of claim'!$B$2:$C$118,2,0)*S11)</f>
        <v>1.5256500000000001E-3</v>
      </c>
      <c r="U11" s="4">
        <f t="shared" si="1"/>
        <v>0.99105064285787892</v>
      </c>
      <c r="V11" s="4">
        <f t="shared" si="2"/>
        <v>1.5143067153163456E-3</v>
      </c>
      <c r="W11" s="22">
        <f>'BEL-amt of claim'!$I$6*V11</f>
        <v>1514.3067153163456</v>
      </c>
      <c r="X11" s="22">
        <f>'BEL-amt of claim'!$I$5*R11*(1-$F$4)</f>
        <v>1042.1931970518551</v>
      </c>
      <c r="Z11" s="4">
        <f>IF(Z10&lt;'BEL-amt of claim'!$I$4,Z10+1,"")</f>
        <v>7</v>
      </c>
      <c r="AA11" s="4">
        <f>IF(Z11="","",'BEL-amt of claim'!$I$3+Z11-1)</f>
        <v>38</v>
      </c>
      <c r="AB11" s="4">
        <f t="shared" si="10"/>
        <v>0.9936562657719149</v>
      </c>
      <c r="AC11" s="11">
        <f t="shared" si="3"/>
        <v>0.89547220854930776</v>
      </c>
      <c r="AD11" s="4">
        <f>IF(Z11="",0,VLOOKUP(AA11,'BEL-amt of claim'!$B$2:$C$118,2,0)*AC11)</f>
        <v>1.3011211190221443E-3</v>
      </c>
      <c r="AE11" s="4">
        <f t="shared" si="4"/>
        <v>0.99236339861947043</v>
      </c>
      <c r="AF11" s="4">
        <f t="shared" si="5"/>
        <v>1.2928671524445191E-3</v>
      </c>
      <c r="AG11" s="22">
        <f>'BEL-amt of claim'!$I$6*AF11</f>
        <v>1292.867152444519</v>
      </c>
      <c r="AH11" s="22">
        <f>'BEL-amt of claim'!$I$5*AB11*(1-$F$4)</f>
        <v>1043.3390790605106</v>
      </c>
      <c r="AJ11" s="4">
        <f>IF(AJ10&lt;'BEL-amt of claim'!$I$4,AJ10+1,"")</f>
        <v>7</v>
      </c>
      <c r="AK11" s="4">
        <f>IF(AJ11="","",'BEL-amt of claim'!$I$3+AJ11-1)</f>
        <v>38</v>
      </c>
      <c r="AL11" s="4">
        <f t="shared" si="11"/>
        <v>0.99361411587581128</v>
      </c>
      <c r="AM11" s="11">
        <f t="shared" si="6"/>
        <v>0.90898852255737939</v>
      </c>
      <c r="AN11" s="4">
        <f>IF(AJ11="",0,VLOOKUP(AK11,'BEL-amt of claim'!$B$2:$C$118,2,0)*AM11)</f>
        <v>1.3207603232758723E-3</v>
      </c>
      <c r="AO11" s="4">
        <f t="shared" si="7"/>
        <v>0.99230178977491568</v>
      </c>
      <c r="AP11" s="4">
        <f t="shared" si="8"/>
        <v>1.3123261008956065E-3</v>
      </c>
      <c r="AQ11" s="22">
        <f>'BEL-amt of claim'!$I$6*AP11</f>
        <v>1312.3261008956065</v>
      </c>
      <c r="AR11" s="22">
        <f>'BEL-amt of claim'!$I$5*AL11*(1-$F$4)</f>
        <v>1043.2948216696018</v>
      </c>
    </row>
    <row r="12" spans="2:44" x14ac:dyDescent="0.35">
      <c r="B12" s="8">
        <f>'Other Info'!F13</f>
        <v>9</v>
      </c>
      <c r="C12" s="8">
        <f>'Other Info'!G13</f>
        <v>2.0599999999999999E-4</v>
      </c>
      <c r="P12" s="4">
        <f>IF(P11&lt;'BEL-amt of claim'!$I$4,P11+1,"")</f>
        <v>8</v>
      </c>
      <c r="Q12" s="4">
        <f>IF(P12="","",'BEL-amt of claim'!$I$3+P12-1)</f>
        <v>39</v>
      </c>
      <c r="R12" s="4">
        <f t="shared" si="9"/>
        <v>0.99105064285787892</v>
      </c>
      <c r="S12" s="11">
        <f t="shared" si="0"/>
        <v>1.05</v>
      </c>
      <c r="T12" s="4">
        <f>IF(P12="",0,VLOOKUP(Q12,'BEL-amt of claim'!$B$2:$C$118,2,0)*S12)</f>
        <v>1.6380000000000001E-3</v>
      </c>
      <c r="U12" s="4">
        <f t="shared" si="1"/>
        <v>0.98942730190487771</v>
      </c>
      <c r="V12" s="4">
        <f t="shared" si="2"/>
        <v>1.6233409530012058E-3</v>
      </c>
      <c r="W12" s="22">
        <f>'BEL-amt of claim'!$I$6*V12</f>
        <v>1623.3409530012057</v>
      </c>
      <c r="X12" s="22">
        <f>'BEL-amt of claim'!$I$5*R12*(1-$F$4)</f>
        <v>1040.6031750007728</v>
      </c>
      <c r="Z12" s="4">
        <f>IF(Z11&lt;'BEL-amt of claim'!$I$4,Z11+1,"")</f>
        <v>8</v>
      </c>
      <c r="AA12" s="4">
        <f>IF(Z12="","",'BEL-amt of claim'!$I$3+Z12-1)</f>
        <v>39</v>
      </c>
      <c r="AB12" s="4">
        <f t="shared" si="10"/>
        <v>0.99236339861947043</v>
      </c>
      <c r="AC12" s="11">
        <f t="shared" si="3"/>
        <v>0.89547220854930776</v>
      </c>
      <c r="AD12" s="4">
        <f>IF(Z12="",0,VLOOKUP(AA12,'BEL-amt of claim'!$B$2:$C$118,2,0)*AC12)</f>
        <v>1.3969366453369201E-3</v>
      </c>
      <c r="AE12" s="4">
        <f t="shared" si="4"/>
        <v>0.99097712982244779</v>
      </c>
      <c r="AF12" s="4">
        <f t="shared" si="5"/>
        <v>1.3862687970226278E-3</v>
      </c>
      <c r="AG12" s="22">
        <f>'BEL-amt of claim'!$I$6*AF12</f>
        <v>1386.2687970226277</v>
      </c>
      <c r="AH12" s="22">
        <f>'BEL-amt of claim'!$I$5*AB12*(1-$F$4)</f>
        <v>1041.9815685504439</v>
      </c>
      <c r="AJ12" s="4">
        <f>IF(AJ11&lt;'BEL-amt of claim'!$I$4,AJ11+1,"")</f>
        <v>8</v>
      </c>
      <c r="AK12" s="4">
        <f>IF(AJ12="","",'BEL-amt of claim'!$I$3+AJ12-1)</f>
        <v>39</v>
      </c>
      <c r="AL12" s="4">
        <f t="shared" si="11"/>
        <v>0.99230178977491568</v>
      </c>
      <c r="AM12" s="11">
        <f t="shared" si="6"/>
        <v>0.91126099386377279</v>
      </c>
      <c r="AN12" s="4">
        <f>IF(AJ12="",0,VLOOKUP(AK12,'BEL-amt of claim'!$B$2:$C$118,2,0)*AM12)</f>
        <v>1.4215671504274855E-3</v>
      </c>
      <c r="AO12" s="4">
        <f t="shared" si="7"/>
        <v>0.99089116614726125</v>
      </c>
      <c r="AP12" s="4">
        <f t="shared" si="8"/>
        <v>1.4106236276544206E-3</v>
      </c>
      <c r="AQ12" s="22">
        <f>'BEL-amt of claim'!$I$6*AP12</f>
        <v>1410.6236276544205</v>
      </c>
      <c r="AR12" s="22">
        <f>'BEL-amt of claim'!$I$5*AL12*(1-$F$4)</f>
        <v>1041.9168792636615</v>
      </c>
    </row>
    <row r="13" spans="2:44" x14ac:dyDescent="0.35">
      <c r="B13" s="8">
        <f>'Other Info'!F14</f>
        <v>10</v>
      </c>
      <c r="C13" s="8">
        <f>'Other Info'!G14</f>
        <v>2.6499999999999999E-4</v>
      </c>
      <c r="K13" t="s">
        <v>75</v>
      </c>
      <c r="N13" s="29">
        <f>0.25%</f>
        <v>2.5000000000000001E-3</v>
      </c>
      <c r="P13" s="4">
        <f>IF(P12&lt;'BEL-amt of claim'!$I$4,P12+1,"")</f>
        <v>9</v>
      </c>
      <c r="Q13" s="4">
        <f>IF(P13="","",'BEL-amt of claim'!$I$3+P13-1)</f>
        <v>40</v>
      </c>
      <c r="R13" s="4">
        <f t="shared" si="9"/>
        <v>0.98942730190487771</v>
      </c>
      <c r="S13" s="11">
        <f t="shared" si="0"/>
        <v>1.05</v>
      </c>
      <c r="T13" s="4">
        <f>IF(P13="",0,VLOOKUP(Q13,'BEL-amt of claim'!$B$2:$C$118,2,0)*S13)</f>
        <v>1.7640000000000002E-3</v>
      </c>
      <c r="U13" s="4">
        <f t="shared" si="1"/>
        <v>0.98768195214431753</v>
      </c>
      <c r="V13" s="4">
        <f t="shared" si="2"/>
        <v>1.7453497605602044E-3</v>
      </c>
      <c r="W13" s="22">
        <f>'BEL-amt of claim'!$I$6*V13</f>
        <v>1745.3497605602045</v>
      </c>
      <c r="X13" s="22">
        <f>'BEL-amt of claim'!$I$5*R13*(1-$F$4)</f>
        <v>1038.8986670001216</v>
      </c>
      <c r="Z13" s="4">
        <f>IF(Z12&lt;'BEL-amt of claim'!$I$4,Z12+1,"")</f>
        <v>9</v>
      </c>
      <c r="AA13" s="4">
        <f>IF(Z13="","",'BEL-amt of claim'!$I$3+Z13-1)</f>
        <v>40</v>
      </c>
      <c r="AB13" s="4">
        <f t="shared" si="10"/>
        <v>0.99097712982244779</v>
      </c>
      <c r="AC13" s="11">
        <f t="shared" si="3"/>
        <v>0.89547220854930776</v>
      </c>
      <c r="AD13" s="4">
        <f>IF(Z13="",0,VLOOKUP(AA13,'BEL-amt of claim'!$B$2:$C$118,2,0)*AC13)</f>
        <v>1.5043933103628371E-3</v>
      </c>
      <c r="AE13" s="4">
        <f t="shared" si="4"/>
        <v>0.98948631045762037</v>
      </c>
      <c r="AF13" s="4">
        <f t="shared" si="5"/>
        <v>1.4908193648274551E-3</v>
      </c>
      <c r="AG13" s="22">
        <f>'BEL-amt of claim'!$I$6*AF13</f>
        <v>1490.819364827455</v>
      </c>
      <c r="AH13" s="22">
        <f>'BEL-amt of claim'!$I$5*AB13*(1-$F$4)</f>
        <v>1040.52598631357</v>
      </c>
      <c r="AJ13" s="4">
        <f>IF(AJ12&lt;'BEL-amt of claim'!$I$4,AJ12+1,"")</f>
        <v>9</v>
      </c>
      <c r="AK13" s="4">
        <f>IF(AJ13="","",'BEL-amt of claim'!$I$3+AJ13-1)</f>
        <v>40</v>
      </c>
      <c r="AL13" s="4">
        <f t="shared" si="11"/>
        <v>0.99089116614726125</v>
      </c>
      <c r="AM13" s="11">
        <f t="shared" si="6"/>
        <v>0.91353914634843225</v>
      </c>
      <c r="AN13" s="4">
        <f>IF(AJ13="",0,VLOOKUP(AK13,'BEL-amt of claim'!$B$2:$C$118,2,0)*AM13)</f>
        <v>1.5347457658653663E-3</v>
      </c>
      <c r="AO13" s="4">
        <f t="shared" si="7"/>
        <v>0.98937040012558342</v>
      </c>
      <c r="AP13" s="4">
        <f t="shared" si="8"/>
        <v>1.5207660216779043E-3</v>
      </c>
      <c r="AQ13" s="22">
        <f>'BEL-amt of claim'!$I$6*AP13</f>
        <v>1520.7660216779043</v>
      </c>
      <c r="AR13" s="22">
        <f>'BEL-amt of claim'!$I$5*AL13*(1-$F$4)</f>
        <v>1040.4357244546243</v>
      </c>
    </row>
    <row r="14" spans="2:44" x14ac:dyDescent="0.35">
      <c r="B14" s="8">
        <f>'Other Info'!F15</f>
        <v>11</v>
      </c>
      <c r="C14" s="8">
        <f>'Other Info'!G15</f>
        <v>3.4099999999999999E-4</v>
      </c>
      <c r="P14" s="4">
        <f>IF(P13&lt;'BEL-amt of claim'!$I$4,P13+1,"")</f>
        <v>10</v>
      </c>
      <c r="Q14" s="4">
        <f>IF(P14="","",'BEL-amt of claim'!$I$3+P14-1)</f>
        <v>41</v>
      </c>
      <c r="R14" s="4">
        <f t="shared" si="9"/>
        <v>0.98768195214431753</v>
      </c>
      <c r="S14" s="11">
        <f t="shared" si="0"/>
        <v>1.05</v>
      </c>
      <c r="T14" s="4">
        <f>IF(P14="",0,VLOOKUP(Q14,'BEL-amt of claim'!$B$2:$C$118,2,0)*S14)</f>
        <v>1.9057500000000001E-3</v>
      </c>
      <c r="U14" s="4">
        <f t="shared" si="1"/>
        <v>0.98579967726401851</v>
      </c>
      <c r="V14" s="4">
        <f t="shared" si="2"/>
        <v>1.8822748802990333E-3</v>
      </c>
      <c r="W14" s="22">
        <f>'BEL-amt of claim'!$I$6*V14</f>
        <v>1882.2748802990334</v>
      </c>
      <c r="X14" s="22">
        <f>'BEL-amt of claim'!$I$5*R14*(1-$F$4)</f>
        <v>1037.0660497515332</v>
      </c>
      <c r="Z14" s="4">
        <f>IF(Z13&lt;'BEL-amt of claim'!$I$4,Z13+1,"")</f>
        <v>10</v>
      </c>
      <c r="AA14" s="4">
        <f>IF(Z14="","",'BEL-amt of claim'!$I$3+Z14-1)</f>
        <v>41</v>
      </c>
      <c r="AB14" s="4">
        <f t="shared" si="10"/>
        <v>0.98948631045762037</v>
      </c>
      <c r="AC14" s="11">
        <f t="shared" si="3"/>
        <v>0.89547220854930776</v>
      </c>
      <c r="AD14" s="4">
        <f>IF(Z14="",0,VLOOKUP(AA14,'BEL-amt of claim'!$B$2:$C$118,2,0)*AC14)</f>
        <v>1.6252820585169936E-3</v>
      </c>
      <c r="AE14" s="4">
        <f t="shared" si="4"/>
        <v>0.98787811611008547</v>
      </c>
      <c r="AF14" s="4">
        <f t="shared" si="5"/>
        <v>1.6081943475349462E-3</v>
      </c>
      <c r="AG14" s="22">
        <f>'BEL-amt of claim'!$I$6*AF14</f>
        <v>1608.1943475349462</v>
      </c>
      <c r="AH14" s="22">
        <f>'BEL-amt of claim'!$I$5*AB14*(1-$F$4)</f>
        <v>1038.9606259805014</v>
      </c>
      <c r="AJ14" s="4">
        <f>IF(AJ13&lt;'BEL-amt of claim'!$I$4,AJ13+1,"")</f>
        <v>10</v>
      </c>
      <c r="AK14" s="4">
        <f>IF(AJ14="","",'BEL-amt of claim'!$I$3+AJ14-1)</f>
        <v>41</v>
      </c>
      <c r="AL14" s="4">
        <f t="shared" si="11"/>
        <v>0.98937040012558342</v>
      </c>
      <c r="AM14" s="11">
        <f t="shared" si="6"/>
        <v>0.91582299421430335</v>
      </c>
      <c r="AN14" s="4">
        <f>IF(AJ14="",0,VLOOKUP(AK14,'BEL-amt of claim'!$B$2:$C$118,2,0)*AM14)</f>
        <v>1.6622187344989606E-3</v>
      </c>
      <c r="AO14" s="4">
        <f t="shared" si="7"/>
        <v>0.98772585011113589</v>
      </c>
      <c r="AP14" s="4">
        <f t="shared" si="8"/>
        <v>1.6445500144474776E-3</v>
      </c>
      <c r="AQ14" s="22">
        <f>'BEL-amt of claim'!$I$6*AP14</f>
        <v>1644.5500144474775</v>
      </c>
      <c r="AR14" s="22">
        <f>'BEL-amt of claim'!$I$5*AL14*(1-$F$4)</f>
        <v>1038.8389201318626</v>
      </c>
    </row>
    <row r="15" spans="2:44" x14ac:dyDescent="0.35">
      <c r="B15" s="8">
        <f>'Other Info'!F16</f>
        <v>12</v>
      </c>
      <c r="C15" s="8">
        <f>'Other Info'!G16</f>
        <v>4.2900000000000002E-4</v>
      </c>
      <c r="P15" s="4">
        <f>IF(P14&lt;'BEL-amt of claim'!$I$4,P14+1,"")</f>
        <v>11</v>
      </c>
      <c r="Q15" s="4">
        <f>IF(P15="","",'BEL-amt of claim'!$I$3+P15-1)</f>
        <v>42</v>
      </c>
      <c r="R15" s="4">
        <f t="shared" si="9"/>
        <v>0.98579967726401851</v>
      </c>
      <c r="S15" s="11">
        <f t="shared" si="0"/>
        <v>1.05</v>
      </c>
      <c r="T15" s="4">
        <f>IF(P15="",0,VLOOKUP(Q15,'BEL-amt of claim'!$B$2:$C$118,2,0)*S15)</f>
        <v>2.0674499999999998E-3</v>
      </c>
      <c r="U15" s="4">
        <f t="shared" si="1"/>
        <v>0.98376158572125905</v>
      </c>
      <c r="V15" s="4">
        <f t="shared" si="2"/>
        <v>2.038091542759495E-3</v>
      </c>
      <c r="W15" s="22">
        <f>'BEL-amt of claim'!$I$6*V15</f>
        <v>2038.091542759495</v>
      </c>
      <c r="X15" s="22">
        <f>'BEL-amt of claim'!$I$5*R15*(1-$F$4)</f>
        <v>1035.0896611272194</v>
      </c>
      <c r="Z15" s="4">
        <f>IF(Z14&lt;'BEL-amt of claim'!$I$4,Z14+1,"")</f>
        <v>11</v>
      </c>
      <c r="AA15" s="4">
        <f>IF(Z15="","",'BEL-amt of claim'!$I$3+Z15-1)</f>
        <v>42</v>
      </c>
      <c r="AB15" s="4">
        <f t="shared" si="10"/>
        <v>0.98787811611008547</v>
      </c>
      <c r="AC15" s="11">
        <f t="shared" si="3"/>
        <v>0.89547220854930776</v>
      </c>
      <c r="AD15" s="4">
        <f>IF(Z15="",0,VLOOKUP(AA15,'BEL-amt of claim'!$B$2:$C$118,2,0)*AC15)</f>
        <v>1.7631847786335867E-3</v>
      </c>
      <c r="AE15" s="4">
        <f t="shared" si="4"/>
        <v>0.98613630445261491</v>
      </c>
      <c r="AF15" s="4">
        <f t="shared" si="5"/>
        <v>1.7418116574705257E-3</v>
      </c>
      <c r="AG15" s="22">
        <f>'BEL-amt of claim'!$I$6*AF15</f>
        <v>1741.8116574705257</v>
      </c>
      <c r="AH15" s="22">
        <f>'BEL-amt of claim'!$I$5*AB15*(1-$F$4)</f>
        <v>1037.2720219155897</v>
      </c>
      <c r="AJ15" s="4">
        <f>IF(AJ14&lt;'BEL-amt of claim'!$I$4,AJ14+1,"")</f>
        <v>11</v>
      </c>
      <c r="AK15" s="4">
        <f>IF(AJ15="","",'BEL-amt of claim'!$I$3+AJ15-1)</f>
        <v>42</v>
      </c>
      <c r="AL15" s="4">
        <f t="shared" si="11"/>
        <v>0.98772585011113589</v>
      </c>
      <c r="AM15" s="11">
        <f t="shared" si="6"/>
        <v>0.91811255169983896</v>
      </c>
      <c r="AN15" s="4">
        <f>IF(AJ15="",0,VLOOKUP(AK15,'BEL-amt of claim'!$B$2:$C$118,2,0)*AM15)</f>
        <v>1.8077636142969828E-3</v>
      </c>
      <c r="AO15" s="4">
        <f t="shared" si="7"/>
        <v>0.98594027525840444</v>
      </c>
      <c r="AP15" s="4">
        <f t="shared" si="8"/>
        <v>1.7855748527314669E-3</v>
      </c>
      <c r="AQ15" s="22">
        <f>'BEL-amt of claim'!$I$6*AP15</f>
        <v>1785.574852731467</v>
      </c>
      <c r="AR15" s="22">
        <f>'BEL-amt of claim'!$I$5*AL15*(1-$F$4)</f>
        <v>1037.1121426166926</v>
      </c>
    </row>
    <row r="16" spans="2:44" x14ac:dyDescent="0.35">
      <c r="B16" s="8">
        <f>'Other Info'!F17</f>
        <v>13</v>
      </c>
      <c r="C16" s="8">
        <f>'Other Info'!G17</f>
        <v>5.22E-4</v>
      </c>
      <c r="P16" s="4">
        <f>IF(P15&lt;'BEL-amt of claim'!$I$4,P15+1,"")</f>
        <v>12</v>
      </c>
      <c r="Q16" s="4">
        <f>IF(P16="","",'BEL-amt of claim'!$I$3+P16-1)</f>
        <v>43</v>
      </c>
      <c r="R16" s="4">
        <f t="shared" si="9"/>
        <v>0.98376158572125905</v>
      </c>
      <c r="S16" s="11">
        <f t="shared" si="0"/>
        <v>1.05</v>
      </c>
      <c r="T16" s="4">
        <f>IF(P16="",0,VLOOKUP(Q16,'BEL-amt of claim'!$B$2:$C$118,2,0)*S16)</f>
        <v>2.2512000000000001E-3</v>
      </c>
      <c r="U16" s="4">
        <f t="shared" si="1"/>
        <v>0.98154694163948331</v>
      </c>
      <c r="V16" s="4">
        <f t="shared" si="2"/>
        <v>2.2146440817756986E-3</v>
      </c>
      <c r="W16" s="22">
        <f>'BEL-amt of claim'!$I$6*V16</f>
        <v>2214.6440817756984</v>
      </c>
      <c r="X16" s="22">
        <f>'BEL-amt of claim'!$I$5*R16*(1-$F$4)</f>
        <v>1032.949665007322</v>
      </c>
      <c r="Z16" s="4">
        <f>IF(Z15&lt;'BEL-amt of claim'!$I$4,Z15+1,"")</f>
        <v>12</v>
      </c>
      <c r="AA16" s="4">
        <f>IF(Z16="","",'BEL-amt of claim'!$I$3+Z16-1)</f>
        <v>43</v>
      </c>
      <c r="AB16" s="4">
        <f t="shared" si="10"/>
        <v>0.98613630445261491</v>
      </c>
      <c r="AC16" s="11">
        <f t="shared" si="3"/>
        <v>0.89547220854930776</v>
      </c>
      <c r="AD16" s="4">
        <f>IF(Z16="",0,VLOOKUP(AA16,'BEL-amt of claim'!$B$2:$C$118,2,0)*AC16)</f>
        <v>1.9198924151297158E-3</v>
      </c>
      <c r="AE16" s="4">
        <f t="shared" si="4"/>
        <v>0.98424302884141235</v>
      </c>
      <c r="AF16" s="4">
        <f t="shared" si="5"/>
        <v>1.8932756112026235E-3</v>
      </c>
      <c r="AG16" s="22">
        <f>'BEL-amt of claim'!$I$6*AF16</f>
        <v>1893.2756112026234</v>
      </c>
      <c r="AH16" s="22">
        <f>'BEL-amt of claim'!$I$5*AB16*(1-$F$4)</f>
        <v>1035.4431196752455</v>
      </c>
      <c r="AJ16" s="4">
        <f>IF(AJ15&lt;'BEL-amt of claim'!$I$4,AJ15+1,"")</f>
        <v>12</v>
      </c>
      <c r="AK16" s="4">
        <f>IF(AJ16="","",'BEL-amt of claim'!$I$3+AJ16-1)</f>
        <v>43</v>
      </c>
      <c r="AL16" s="4">
        <f t="shared" si="11"/>
        <v>0.98594027525840444</v>
      </c>
      <c r="AM16" s="11">
        <f t="shared" si="6"/>
        <v>0.92040783307908836</v>
      </c>
      <c r="AN16" s="4">
        <f>IF(AJ16="",0,VLOOKUP(AK16,'BEL-amt of claim'!$B$2:$C$118,2,0)*AM16)</f>
        <v>1.9733543941215653E-3</v>
      </c>
      <c r="AO16" s="4">
        <f t="shared" si="7"/>
        <v>0.98399466568388183</v>
      </c>
      <c r="AP16" s="4">
        <f t="shared" si="8"/>
        <v>1.945609574522598E-3</v>
      </c>
      <c r="AQ16" s="22">
        <f>'BEL-amt of claim'!$I$6*AP16</f>
        <v>1945.609574522598</v>
      </c>
      <c r="AR16" s="22">
        <f>'BEL-amt of claim'!$I$5*AL16*(1-$F$4)</f>
        <v>1035.2372890213246</v>
      </c>
    </row>
    <row r="17" spans="2:44" x14ac:dyDescent="0.35">
      <c r="B17" s="8">
        <f>'Other Info'!F18</f>
        <v>14</v>
      </c>
      <c r="C17" s="8">
        <f>'Other Info'!G18</f>
        <v>6.1399999999999996E-4</v>
      </c>
      <c r="P17" s="4">
        <f>IF(P16&lt;'BEL-amt of claim'!$I$4,P16+1,"")</f>
        <v>13</v>
      </c>
      <c r="Q17" s="4">
        <f>IF(P17="","",'BEL-amt of claim'!$I$3+P17-1)</f>
        <v>44</v>
      </c>
      <c r="R17" s="4">
        <f t="shared" si="9"/>
        <v>0.98154694163948331</v>
      </c>
      <c r="S17" s="11">
        <f t="shared" si="0"/>
        <v>1.05</v>
      </c>
      <c r="T17" s="4">
        <f>IF(P17="",0,VLOOKUP(Q17,'BEL-amt of claim'!$B$2:$C$118,2,0)*S17)</f>
        <v>2.46225E-3</v>
      </c>
      <c r="U17" s="4">
        <f t="shared" si="1"/>
        <v>0.97913012768243146</v>
      </c>
      <c r="V17" s="4">
        <f t="shared" si="2"/>
        <v>2.4168139570518179E-3</v>
      </c>
      <c r="W17" s="22">
        <f>'BEL-amt of claim'!$I$6*V17</f>
        <v>2416.8139570518179</v>
      </c>
      <c r="X17" s="22">
        <f>'BEL-amt of claim'!$I$5*R17*(1-$F$4)</f>
        <v>1030.6242887214576</v>
      </c>
      <c r="Z17" s="4">
        <f>IF(Z16&lt;'BEL-amt of claim'!$I$4,Z16+1,"")</f>
        <v>13</v>
      </c>
      <c r="AA17" s="4">
        <f>IF(Z17="","",'BEL-amt of claim'!$I$3+Z17-1)</f>
        <v>44</v>
      </c>
      <c r="AB17" s="4">
        <f t="shared" si="10"/>
        <v>0.98424302884141235</v>
      </c>
      <c r="AC17" s="11">
        <f t="shared" si="3"/>
        <v>0.89547220854930776</v>
      </c>
      <c r="AD17" s="4">
        <f>IF(Z17="",0,VLOOKUP(AA17,'BEL-amt of claim'!$B$2:$C$118,2,0)*AC17)</f>
        <v>2.0998823290481264E-3</v>
      </c>
      <c r="AE17" s="4">
        <f t="shared" si="4"/>
        <v>0.98217623429765943</v>
      </c>
      <c r="AF17" s="4">
        <f t="shared" si="5"/>
        <v>2.0667945437528872E-3</v>
      </c>
      <c r="AG17" s="22">
        <f>'BEL-amt of claim'!$I$6*AF17</f>
        <v>2066.794543752887</v>
      </c>
      <c r="AH17" s="22">
        <f>'BEL-amt of claim'!$I$5*AB17*(1-$F$4)</f>
        <v>1033.4551802834828</v>
      </c>
      <c r="AJ17" s="4">
        <f>IF(AJ16&lt;'BEL-amt of claim'!$I$4,AJ16+1,"")</f>
        <v>13</v>
      </c>
      <c r="AK17" s="4">
        <f>IF(AJ17="","",'BEL-amt of claim'!$I$3+AJ17-1)</f>
        <v>44</v>
      </c>
      <c r="AL17" s="4">
        <f t="shared" si="11"/>
        <v>0.98399466568388183</v>
      </c>
      <c r="AM17" s="11">
        <f t="shared" si="6"/>
        <v>0.92270885266178626</v>
      </c>
      <c r="AN17" s="4">
        <f>IF(AJ17="",0,VLOOKUP(AK17,'BEL-amt of claim'!$B$2:$C$118,2,0)*AM17)</f>
        <v>2.1637522594918886E-3</v>
      </c>
      <c r="AO17" s="4">
        <f t="shared" si="7"/>
        <v>0.98186554500268042</v>
      </c>
      <c r="AP17" s="4">
        <f t="shared" si="8"/>
        <v>2.129120681201465E-3</v>
      </c>
      <c r="AQ17" s="22">
        <f>'BEL-amt of claim'!$I$6*AP17</f>
        <v>2129.1206812014648</v>
      </c>
      <c r="AR17" s="22">
        <f>'BEL-amt of claim'!$I$5*AL17*(1-$F$4)</f>
        <v>1033.1943989680758</v>
      </c>
    </row>
    <row r="18" spans="2:44" x14ac:dyDescent="0.35">
      <c r="B18" s="8">
        <f>'Other Info'!F19</f>
        <v>15</v>
      </c>
      <c r="C18" s="8">
        <f>'Other Info'!G19</f>
        <v>6.9800000000000005E-4</v>
      </c>
      <c r="P18" s="4">
        <f>IF(P17&lt;'BEL-amt of claim'!$I$4,P17+1,"")</f>
        <v>14</v>
      </c>
      <c r="Q18" s="4">
        <f>IF(P18="","",'BEL-amt of claim'!$I$3+P18-1)</f>
        <v>45</v>
      </c>
      <c r="R18" s="4">
        <f t="shared" si="9"/>
        <v>0.97913012768243146</v>
      </c>
      <c r="S18" s="11">
        <f t="shared" si="0"/>
        <v>1.05</v>
      </c>
      <c r="T18" s="4">
        <f>IF(P18="",0,VLOOKUP(Q18,'BEL-amt of claim'!$B$2:$C$118,2,0)*S18)</f>
        <v>2.7079500000000002E-3</v>
      </c>
      <c r="U18" s="4">
        <f t="shared" si="1"/>
        <v>0.97647869225317385</v>
      </c>
      <c r="V18" s="4">
        <f t="shared" si="2"/>
        <v>2.6514354292576404E-3</v>
      </c>
      <c r="W18" s="22">
        <f>'BEL-amt of claim'!$I$6*V18</f>
        <v>2651.4354292576404</v>
      </c>
      <c r="X18" s="22">
        <f>'BEL-amt of claim'!$I$5*R18*(1-$F$4)</f>
        <v>1028.086634066553</v>
      </c>
      <c r="Z18" s="4">
        <f>IF(Z17&lt;'BEL-amt of claim'!$I$4,Z17+1,"")</f>
        <v>14</v>
      </c>
      <c r="AA18" s="4">
        <f>IF(Z18="","",'BEL-amt of claim'!$I$3+Z18-1)</f>
        <v>45</v>
      </c>
      <c r="AB18" s="4">
        <f t="shared" si="10"/>
        <v>0.98217623429765943</v>
      </c>
      <c r="AC18" s="11">
        <f t="shared" si="3"/>
        <v>0.89547220854930776</v>
      </c>
      <c r="AD18" s="4">
        <f>IF(Z18="",0,VLOOKUP(AA18,'BEL-amt of claim'!$B$2:$C$118,2,0)*AC18)</f>
        <v>2.3094228258486648E-3</v>
      </c>
      <c r="AE18" s="4">
        <f t="shared" si="4"/>
        <v>0.97990797408316632</v>
      </c>
      <c r="AF18" s="4">
        <f t="shared" si="5"/>
        <v>2.268260214493101E-3</v>
      </c>
      <c r="AG18" s="22">
        <f>'BEL-amt of claim'!$I$6*AF18</f>
        <v>2268.2602144931011</v>
      </c>
      <c r="AH18" s="22">
        <f>'BEL-amt of claim'!$I$5*AB18*(1-$F$4)</f>
        <v>1031.2850460125424</v>
      </c>
      <c r="AJ18" s="4">
        <f>IF(AJ17&lt;'BEL-amt of claim'!$I$4,AJ17+1,"")</f>
        <v>14</v>
      </c>
      <c r="AK18" s="4">
        <f>IF(AJ18="","",'BEL-amt of claim'!$I$3+AJ18-1)</f>
        <v>45</v>
      </c>
      <c r="AL18" s="4">
        <f t="shared" si="11"/>
        <v>0.98186554500268042</v>
      </c>
      <c r="AM18" s="11">
        <f t="shared" si="6"/>
        <v>0.92501562479344079</v>
      </c>
      <c r="AN18" s="4">
        <f>IF(AJ18="",0,VLOOKUP(AK18,'BEL-amt of claim'!$B$2:$C$118,2,0)*AM18)</f>
        <v>2.3856152963422838E-3</v>
      </c>
      <c r="AO18" s="4">
        <f t="shared" si="7"/>
        <v>0.97952319153957057</v>
      </c>
      <c r="AP18" s="4">
        <f t="shared" si="8"/>
        <v>2.3423534631098475E-3</v>
      </c>
      <c r="AQ18" s="22">
        <f>'BEL-amt of claim'!$I$6*AP18</f>
        <v>2342.3534631098473</v>
      </c>
      <c r="AR18" s="22">
        <f>'BEL-amt of claim'!$I$5*AL18*(1-$F$4)</f>
        <v>1030.9588222528143</v>
      </c>
    </row>
    <row r="19" spans="2:44" x14ac:dyDescent="0.35">
      <c r="B19" s="8">
        <f>'Other Info'!F20</f>
        <v>16</v>
      </c>
      <c r="C19" s="8">
        <f>'Other Info'!G20</f>
        <v>7.6999999999999996E-4</v>
      </c>
      <c r="P19" s="4">
        <f>IF(P18&lt;'BEL-amt of claim'!$I$4,P18+1,"")</f>
        <v>15</v>
      </c>
      <c r="Q19" s="4">
        <f>IF(P19="","",'BEL-amt of claim'!$I$3+P19-1)</f>
        <v>46</v>
      </c>
      <c r="R19" s="4">
        <f t="shared" si="9"/>
        <v>0.97647869225317385</v>
      </c>
      <c r="S19" s="11">
        <f t="shared" si="0"/>
        <v>1.05</v>
      </c>
      <c r="T19" s="4">
        <f>IF(P19="",0,VLOOKUP(Q19,'BEL-amt of claim'!$B$2:$C$118,2,0)*S19)</f>
        <v>2.9935499999999998E-3</v>
      </c>
      <c r="U19" s="4">
        <f t="shared" si="1"/>
        <v>0.97355555446397934</v>
      </c>
      <c r="V19" s="4">
        <f t="shared" si="2"/>
        <v>2.9231377891944885E-3</v>
      </c>
      <c r="W19" s="22">
        <f>'BEL-amt of claim'!$I$6*V19</f>
        <v>2923.1377891944885</v>
      </c>
      <c r="X19" s="22">
        <f>'BEL-amt of claim'!$I$5*R19*(1-$F$4)</f>
        <v>1025.3026268658325</v>
      </c>
      <c r="Z19" s="4">
        <f>IF(Z18&lt;'BEL-amt of claim'!$I$4,Z18+1,"")</f>
        <v>15</v>
      </c>
      <c r="AA19" s="4">
        <f>IF(Z19="","",'BEL-amt of claim'!$I$3+Z19-1)</f>
        <v>46</v>
      </c>
      <c r="AB19" s="4">
        <f t="shared" si="10"/>
        <v>0.97990797408316632</v>
      </c>
      <c r="AC19" s="11">
        <f t="shared" si="3"/>
        <v>0.89547220854930776</v>
      </c>
      <c r="AD19" s="4">
        <f>IF(Z19="",0,VLOOKUP(AA19,'BEL-amt of claim'!$B$2:$C$118,2,0)*AC19)</f>
        <v>2.5529912665740763E-3</v>
      </c>
      <c r="AE19" s="4">
        <f t="shared" si="4"/>
        <v>0.97740627758328569</v>
      </c>
      <c r="AF19" s="4">
        <f t="shared" si="5"/>
        <v>2.5016964998806198E-3</v>
      </c>
      <c r="AG19" s="22">
        <f>'BEL-amt of claim'!$I$6*AF19</f>
        <v>2501.6964998806197</v>
      </c>
      <c r="AH19" s="22">
        <f>'BEL-amt of claim'!$I$5*AB19*(1-$F$4)</f>
        <v>1028.9033727873245</v>
      </c>
      <c r="AJ19" s="4">
        <f>IF(AJ18&lt;'BEL-amt of claim'!$I$4,AJ18+1,"")</f>
        <v>15</v>
      </c>
      <c r="AK19" s="4">
        <f>IF(AJ19="","",'BEL-amt of claim'!$I$3+AJ19-1)</f>
        <v>46</v>
      </c>
      <c r="AL19" s="4">
        <f t="shared" si="11"/>
        <v>0.97952319153957057</v>
      </c>
      <c r="AM19" s="11">
        <f t="shared" si="6"/>
        <v>0.92732816385542416</v>
      </c>
      <c r="AN19" s="4">
        <f>IF(AJ19="",0,VLOOKUP(AK19,'BEL-amt of claim'!$B$2:$C$118,2,0)*AM19)</f>
        <v>2.6438125951518143E-3</v>
      </c>
      <c r="AO19" s="4">
        <f t="shared" si="7"/>
        <v>0.97693351578853493</v>
      </c>
      <c r="AP19" s="4">
        <f t="shared" si="8"/>
        <v>2.5896757510356196E-3</v>
      </c>
      <c r="AQ19" s="22">
        <f>'BEL-amt of claim'!$I$6*AP19</f>
        <v>2589.6757510356197</v>
      </c>
      <c r="AR19" s="22">
        <f>'BEL-amt of claim'!$I$5*AL19*(1-$F$4)</f>
        <v>1028.499351116549</v>
      </c>
    </row>
    <row r="20" spans="2:44" x14ac:dyDescent="0.35">
      <c r="B20" s="8">
        <f>'Other Info'!F21</f>
        <v>17</v>
      </c>
      <c r="C20" s="8">
        <f>'Other Info'!G21</f>
        <v>8.2899999999999998E-4</v>
      </c>
      <c r="P20" s="4">
        <f>IF(P19&lt;'BEL-amt of claim'!$I$4,P19+1,"")</f>
        <v>16</v>
      </c>
      <c r="Q20" s="4">
        <f>IF(P20="","",'BEL-amt of claim'!$I$3+P20-1)</f>
        <v>47</v>
      </c>
      <c r="R20" s="4">
        <f t="shared" si="9"/>
        <v>0.97355555446397934</v>
      </c>
      <c r="S20" s="11">
        <f t="shared" si="0"/>
        <v>1.05</v>
      </c>
      <c r="T20" s="4">
        <f>IF(P20="",0,VLOOKUP(Q20,'BEL-amt of claim'!$B$2:$C$118,2,0)*S20)</f>
        <v>3.3263999999999998E-3</v>
      </c>
      <c r="U20" s="4">
        <f t="shared" si="1"/>
        <v>0.97031711926761044</v>
      </c>
      <c r="V20" s="4">
        <f t="shared" si="2"/>
        <v>3.2384351963689805E-3</v>
      </c>
      <c r="W20" s="22">
        <f>'BEL-amt of claim'!$I$6*V20</f>
        <v>3238.4351963689805</v>
      </c>
      <c r="X20" s="22">
        <f>'BEL-amt of claim'!$I$5*R20*(1-$F$4)</f>
        <v>1022.2333321871782</v>
      </c>
      <c r="Z20" s="4">
        <f>IF(Z19&lt;'BEL-amt of claim'!$I$4,Z19+1,"")</f>
        <v>16</v>
      </c>
      <c r="AA20" s="4">
        <f>IF(Z20="","",'BEL-amt of claim'!$I$3+Z20-1)</f>
        <v>47</v>
      </c>
      <c r="AB20" s="4">
        <f t="shared" si="10"/>
        <v>0.97740627758328569</v>
      </c>
      <c r="AC20" s="11">
        <f t="shared" si="3"/>
        <v>0.89547220854930776</v>
      </c>
      <c r="AD20" s="4">
        <f>IF(Z20="",0,VLOOKUP(AA20,'BEL-amt of claim'!$B$2:$C$118,2,0)*AC20)</f>
        <v>2.8368559566842068E-3</v>
      </c>
      <c r="AE20" s="4">
        <f t="shared" si="4"/>
        <v>0.974633516762623</v>
      </c>
      <c r="AF20" s="4">
        <f t="shared" si="5"/>
        <v>2.7727608206626815E-3</v>
      </c>
      <c r="AG20" s="22">
        <f>'BEL-amt of claim'!$I$6*AF20</f>
        <v>2772.7608206626815</v>
      </c>
      <c r="AH20" s="22">
        <f>'BEL-amt of claim'!$I$5*AB20*(1-$F$4)</f>
        <v>1026.2765914624499</v>
      </c>
      <c r="AJ20" s="4">
        <f>IF(AJ19&lt;'BEL-amt of claim'!$I$4,AJ19+1,"")</f>
        <v>16</v>
      </c>
      <c r="AK20" s="4">
        <f>IF(AJ20="","",'BEL-amt of claim'!$I$3+AJ20-1)</f>
        <v>47</v>
      </c>
      <c r="AL20" s="4">
        <f t="shared" si="11"/>
        <v>0.97693351578853493</v>
      </c>
      <c r="AM20" s="11">
        <f t="shared" si="6"/>
        <v>0.92964648426506258</v>
      </c>
      <c r="AN20" s="4">
        <f>IF(AJ20="",0,VLOOKUP(AK20,'BEL-amt of claim'!$B$2:$C$118,2,0)*AM20)</f>
        <v>2.9451200621517181E-3</v>
      </c>
      <c r="AO20" s="4">
        <f t="shared" si="7"/>
        <v>0.97405632929179764</v>
      </c>
      <c r="AP20" s="4">
        <f t="shared" si="8"/>
        <v>2.8771864967372263E-3</v>
      </c>
      <c r="AQ20" s="22">
        <f>'BEL-amt of claim'!$I$6*AP20</f>
        <v>2877.1864967372262</v>
      </c>
      <c r="AR20" s="22">
        <f>'BEL-amt of claim'!$I$5*AL20*(1-$F$4)</f>
        <v>1025.7801915779617</v>
      </c>
    </row>
    <row r="21" spans="2:44" x14ac:dyDescent="0.35">
      <c r="B21" s="8">
        <f>'Other Info'!F22</f>
        <v>18</v>
      </c>
      <c r="C21" s="8">
        <f>'Other Info'!G22</f>
        <v>8.7399999999999999E-4</v>
      </c>
      <c r="P21" s="4">
        <f>IF(P20&lt;'BEL-amt of claim'!$I$4,P20+1,"")</f>
        <v>17</v>
      </c>
      <c r="Q21" s="4">
        <f>IF(P21="","",'BEL-amt of claim'!$I$3+P21-1)</f>
        <v>48</v>
      </c>
      <c r="R21" s="4">
        <f t="shared" si="9"/>
        <v>0.97031711926761044</v>
      </c>
      <c r="S21" s="11">
        <f t="shared" si="0"/>
        <v>1.05</v>
      </c>
      <c r="T21" s="4">
        <f>IF(P21="",0,VLOOKUP(Q21,'BEL-amt of claim'!$B$2:$C$118,2,0)*S21)</f>
        <v>3.7128E-3</v>
      </c>
      <c r="U21" s="4">
        <f t="shared" si="1"/>
        <v>0.96671452586719364</v>
      </c>
      <c r="V21" s="4">
        <f t="shared" si="2"/>
        <v>3.6025934004167842E-3</v>
      </c>
      <c r="W21" s="22">
        <f>'BEL-amt of claim'!$I$6*V21</f>
        <v>3602.5934004167843</v>
      </c>
      <c r="X21" s="22">
        <f>'BEL-amt of claim'!$I$5*R21*(1-$F$4)</f>
        <v>1018.8329752309909</v>
      </c>
      <c r="Z21" s="4">
        <f>IF(Z20&lt;'BEL-amt of claim'!$I$4,Z20+1,"")</f>
        <v>17</v>
      </c>
      <c r="AA21" s="4">
        <f>IF(Z21="","",'BEL-amt of claim'!$I$3+Z21-1)</f>
        <v>48</v>
      </c>
      <c r="AB21" s="4">
        <f t="shared" si="10"/>
        <v>0.974633516762623</v>
      </c>
      <c r="AC21" s="11">
        <f t="shared" si="3"/>
        <v>0.89547220854930776</v>
      </c>
      <c r="AD21" s="4">
        <f>IF(Z21="",0,VLOOKUP(AA21,'BEL-amt of claim'!$B$2:$C$118,2,0)*AC21)</f>
        <v>3.1663897294303524E-3</v>
      </c>
      <c r="AE21" s="4">
        <f t="shared" si="4"/>
        <v>0.97154744720518715</v>
      </c>
      <c r="AF21" s="4">
        <f t="shared" si="5"/>
        <v>3.0860695574357546E-3</v>
      </c>
      <c r="AG21" s="22">
        <f>'BEL-amt of claim'!$I$6*AF21</f>
        <v>3086.0695574357546</v>
      </c>
      <c r="AH21" s="22">
        <f>'BEL-amt of claim'!$I$5*AB21*(1-$F$4)</f>
        <v>1023.3651926007541</v>
      </c>
      <c r="AJ21" s="4">
        <f>IF(AJ20&lt;'BEL-amt of claim'!$I$4,AJ20+1,"")</f>
        <v>17</v>
      </c>
      <c r="AK21" s="4">
        <f>IF(AJ21="","",'BEL-amt of claim'!$I$3+AJ21-1)</f>
        <v>48</v>
      </c>
      <c r="AL21" s="4">
        <f t="shared" si="11"/>
        <v>0.97405632929179764</v>
      </c>
      <c r="AM21" s="11">
        <f t="shared" si="6"/>
        <v>0.93197060047572533</v>
      </c>
      <c r="AN21" s="4">
        <f>IF(AJ21="",0,VLOOKUP(AK21,'BEL-amt of claim'!$B$2:$C$118,2,0)*AM21)</f>
        <v>3.295448043282165E-3</v>
      </c>
      <c r="AO21" s="4">
        <f t="shared" si="7"/>
        <v>0.97084637726738632</v>
      </c>
      <c r="AP21" s="4">
        <f t="shared" si="8"/>
        <v>3.2099520244112628E-3</v>
      </c>
      <c r="AQ21" s="22">
        <f>'BEL-amt of claim'!$I$6*AP21</f>
        <v>3209.9520244112628</v>
      </c>
      <c r="AR21" s="22">
        <f>'BEL-amt of claim'!$I$5*AL21*(1-$F$4)</f>
        <v>1022.7591457563874</v>
      </c>
    </row>
    <row r="22" spans="2:44" x14ac:dyDescent="0.35">
      <c r="B22" s="8">
        <f>'Other Info'!F23</f>
        <v>19</v>
      </c>
      <c r="C22" s="8">
        <f>'Other Info'!G23</f>
        <v>9.0499999999999999E-4</v>
      </c>
      <c r="P22" s="4">
        <f>IF(P21&lt;'BEL-amt of claim'!$I$4,P21+1,"")</f>
        <v>18</v>
      </c>
      <c r="Q22" s="4">
        <f>IF(P22="","",'BEL-amt of claim'!$I$3+P22-1)</f>
        <v>49</v>
      </c>
      <c r="R22" s="4">
        <f t="shared" si="9"/>
        <v>0.96671452586719364</v>
      </c>
      <c r="S22" s="11">
        <f t="shared" si="0"/>
        <v>1.05</v>
      </c>
      <c r="T22" s="4">
        <f>IF(P22="",0,VLOOKUP(Q22,'BEL-amt of claim'!$B$2:$C$118,2,0)*S22)</f>
        <v>4.1558999999999997E-3</v>
      </c>
      <c r="U22" s="4">
        <f t="shared" si="1"/>
        <v>0.96269695696914215</v>
      </c>
      <c r="V22" s="4">
        <f t="shared" si="2"/>
        <v>4.01756889805147E-3</v>
      </c>
      <c r="W22" s="22">
        <f>'BEL-amt of claim'!$I$6*V22</f>
        <v>4017.5688980514701</v>
      </c>
      <c r="X22" s="22">
        <f>'BEL-amt of claim'!$I$5*R22*(1-$F$4)</f>
        <v>1015.0502521605533</v>
      </c>
      <c r="Z22" s="4">
        <f>IF(Z21&lt;'BEL-amt of claim'!$I$4,Z21+1,"")</f>
        <v>18</v>
      </c>
      <c r="AA22" s="4">
        <f>IF(Z22="","",'BEL-amt of claim'!$I$3+Z22-1)</f>
        <v>49</v>
      </c>
      <c r="AB22" s="4">
        <f t="shared" si="10"/>
        <v>0.97154744720518715</v>
      </c>
      <c r="AC22" s="11">
        <f t="shared" si="3"/>
        <v>0.89547220854930776</v>
      </c>
      <c r="AD22" s="4">
        <f>IF(Z22="",0,VLOOKUP(AA22,'BEL-amt of claim'!$B$2:$C$118,2,0)*AC22)</f>
        <v>3.5442790014381599E-3</v>
      </c>
      <c r="AE22" s="4">
        <f t="shared" si="4"/>
        <v>0.96810401198915697</v>
      </c>
      <c r="AF22" s="4">
        <f t="shared" si="5"/>
        <v>3.4434352160301941E-3</v>
      </c>
      <c r="AG22" s="22">
        <f>'BEL-amt of claim'!$I$6*AF22</f>
        <v>3443.4352160301942</v>
      </c>
      <c r="AH22" s="22">
        <f>'BEL-amt of claim'!$I$5*AB22*(1-$F$4)</f>
        <v>1020.1248195654464</v>
      </c>
      <c r="AJ22" s="4">
        <f>IF(AJ21&lt;'BEL-amt of claim'!$I$4,AJ21+1,"")</f>
        <v>18</v>
      </c>
      <c r="AK22" s="4">
        <f>IF(AJ22="","",'BEL-amt of claim'!$I$3+AJ22-1)</f>
        <v>49</v>
      </c>
      <c r="AL22" s="4">
        <f t="shared" si="11"/>
        <v>0.97084637726738632</v>
      </c>
      <c r="AM22" s="11">
        <f t="shared" si="6"/>
        <v>0.93430052697691457</v>
      </c>
      <c r="AN22" s="4">
        <f>IF(AJ22="",0,VLOOKUP(AK22,'BEL-amt of claim'!$B$2:$C$118,2,0)*AM22)</f>
        <v>3.6979614857746276E-3</v>
      </c>
      <c r="AO22" s="4">
        <f t="shared" si="7"/>
        <v>0.96725622475564776</v>
      </c>
      <c r="AP22" s="4">
        <f t="shared" si="8"/>
        <v>3.5901525117386186E-3</v>
      </c>
      <c r="AQ22" s="22">
        <f>'BEL-amt of claim'!$I$6*AP22</f>
        <v>3590.1525117386186</v>
      </c>
      <c r="AR22" s="22">
        <f>'BEL-amt of claim'!$I$5*AL22*(1-$F$4)</f>
        <v>1019.3886961307555</v>
      </c>
    </row>
    <row r="23" spans="2:44" x14ac:dyDescent="0.35">
      <c r="B23" s="8">
        <f>'Other Info'!F24</f>
        <v>20</v>
      </c>
      <c r="C23" s="8">
        <f>'Other Info'!G24</f>
        <v>9.2400000000000002E-4</v>
      </c>
      <c r="P23" s="4">
        <f>IF(P22&lt;'BEL-amt of claim'!$I$4,P22+1,"")</f>
        <v>19</v>
      </c>
      <c r="Q23" s="4">
        <f>IF(P23="","",'BEL-amt of claim'!$I$3+P23-1)</f>
        <v>50</v>
      </c>
      <c r="R23" s="4">
        <f t="shared" si="9"/>
        <v>0.96269695696914215</v>
      </c>
      <c r="S23" s="11">
        <f t="shared" si="0"/>
        <v>1.05</v>
      </c>
      <c r="T23" s="4">
        <f>IF(P23="",0,VLOOKUP(Q23,'BEL-amt of claim'!$B$2:$C$118,2,0)*S23)</f>
        <v>4.6578000000000001E-3</v>
      </c>
      <c r="U23" s="4">
        <f t="shared" si="1"/>
        <v>0.95821290708297124</v>
      </c>
      <c r="V23" s="4">
        <f t="shared" si="2"/>
        <v>4.4840498861708706E-3</v>
      </c>
      <c r="W23" s="22">
        <f>'BEL-amt of claim'!$I$6*V23</f>
        <v>4484.0498861708702</v>
      </c>
      <c r="X23" s="22">
        <f>'BEL-amt of claim'!$I$5*R23*(1-$F$4)</f>
        <v>1010.8318048175992</v>
      </c>
      <c r="Z23" s="4">
        <f>IF(Z22&lt;'BEL-amt of claim'!$I$4,Z22+1,"")</f>
        <v>19</v>
      </c>
      <c r="AA23" s="4">
        <f>IF(Z23="","",'BEL-amt of claim'!$I$3+Z23-1)</f>
        <v>50</v>
      </c>
      <c r="AB23" s="4">
        <f t="shared" si="10"/>
        <v>0.96810401198915697</v>
      </c>
      <c r="AC23" s="11">
        <f t="shared" si="3"/>
        <v>0.89547220854930776</v>
      </c>
      <c r="AD23" s="4">
        <f>IF(Z23="",0,VLOOKUP(AA23,'BEL-amt of claim'!$B$2:$C$118,2,0)*AC23)</f>
        <v>3.9723147171247288E-3</v>
      </c>
      <c r="AE23" s="4">
        <f t="shared" si="4"/>
        <v>0.96425839817462489</v>
      </c>
      <c r="AF23" s="4">
        <f t="shared" si="5"/>
        <v>3.8456138145320229E-3</v>
      </c>
      <c r="AG23" s="22">
        <f>'BEL-amt of claim'!$I$6*AF23</f>
        <v>3845.6138145320228</v>
      </c>
      <c r="AH23" s="22">
        <f>'BEL-amt of claim'!$I$5*AB23*(1-$F$4)</f>
        <v>1016.5092125886147</v>
      </c>
      <c r="AJ23" s="4">
        <f>IF(AJ22&lt;'BEL-amt of claim'!$I$4,AJ22+1,"")</f>
        <v>19</v>
      </c>
      <c r="AK23" s="4">
        <f>IF(AJ23="","",'BEL-amt of claim'!$I$3+AJ23-1)</f>
        <v>50</v>
      </c>
      <c r="AL23" s="4">
        <f t="shared" si="11"/>
        <v>0.96725622475564776</v>
      </c>
      <c r="AM23" s="11">
        <f t="shared" si="6"/>
        <v>0.93663627829435692</v>
      </c>
      <c r="AN23" s="4">
        <f>IF(AJ23="",0,VLOOKUP(AK23,'BEL-amt of claim'!$B$2:$C$118,2,0)*AM23)</f>
        <v>4.1549185305137671E-3</v>
      </c>
      <c r="AO23" s="4">
        <f t="shared" si="7"/>
        <v>0.96323735394365573</v>
      </c>
      <c r="AP23" s="4">
        <f t="shared" si="8"/>
        <v>4.0188708119920299E-3</v>
      </c>
      <c r="AQ23" s="22">
        <f>'BEL-amt of claim'!$I$6*AP23</f>
        <v>4018.8708119920298</v>
      </c>
      <c r="AR23" s="22">
        <f>'BEL-amt of claim'!$I$5*AL23*(1-$F$4)</f>
        <v>1015.6190359934301</v>
      </c>
    </row>
    <row r="24" spans="2:44" x14ac:dyDescent="0.35">
      <c r="B24" s="8">
        <f>'Other Info'!F25</f>
        <v>21</v>
      </c>
      <c r="C24" s="8">
        <f>'Other Info'!G25</f>
        <v>9.3400000000000004E-4</v>
      </c>
      <c r="P24" s="4">
        <f>IF(P23&lt;'BEL-amt of claim'!$I$4,P23+1,"")</f>
        <v>20</v>
      </c>
      <c r="Q24" s="4">
        <f>IF(P24="","",'BEL-amt of claim'!$I$3+P24-1)</f>
        <v>51</v>
      </c>
      <c r="R24" s="4">
        <f t="shared" si="9"/>
        <v>0.95821290708297124</v>
      </c>
      <c r="S24" s="11">
        <f t="shared" si="0"/>
        <v>1.05</v>
      </c>
      <c r="T24" s="4">
        <f>IF(P24="",0,VLOOKUP(Q24,'BEL-amt of claim'!$B$2:$C$118,2,0)*S24)</f>
        <v>5.2174500000000002E-3</v>
      </c>
      <c r="U24" s="4">
        <f t="shared" si="1"/>
        <v>0.95321347915091126</v>
      </c>
      <c r="V24" s="4">
        <f t="shared" si="2"/>
        <v>4.9994279320600488E-3</v>
      </c>
      <c r="W24" s="22">
        <f>'BEL-amt of claim'!$I$6*V24</f>
        <v>4999.427932060049</v>
      </c>
      <c r="X24" s="22">
        <f>'BEL-amt of claim'!$I$5*R24*(1-$F$4)</f>
        <v>1006.1235524371198</v>
      </c>
      <c r="Z24" s="4">
        <f>IF(Z23&lt;'BEL-amt of claim'!$I$4,Z23+1,"")</f>
        <v>20</v>
      </c>
      <c r="AA24" s="4">
        <f>IF(Z24="","",'BEL-amt of claim'!$I$3+Z24-1)</f>
        <v>51</v>
      </c>
      <c r="AB24" s="4">
        <f t="shared" si="10"/>
        <v>0.96425839817462489</v>
      </c>
      <c r="AC24" s="11">
        <f t="shared" si="3"/>
        <v>0.89547220854930776</v>
      </c>
      <c r="AD24" s="4">
        <f>IF(Z24="",0,VLOOKUP(AA24,'BEL-amt of claim'!$B$2:$C$118,2,0)*AC24)</f>
        <v>4.4496014042815103E-3</v>
      </c>
      <c r="AE24" s="4">
        <f t="shared" si="4"/>
        <v>0.95996783265201679</v>
      </c>
      <c r="AF24" s="4">
        <f t="shared" si="5"/>
        <v>4.2905655226080502E-3</v>
      </c>
      <c r="AG24" s="22">
        <f>'BEL-amt of claim'!$I$6*AF24</f>
        <v>4290.5655226080498</v>
      </c>
      <c r="AH24" s="22">
        <f>'BEL-amt of claim'!$I$5*AB24*(1-$F$4)</f>
        <v>1012.4713180833561</v>
      </c>
      <c r="AJ24" s="4">
        <f>IF(AJ23&lt;'BEL-amt of claim'!$I$4,AJ23+1,"")</f>
        <v>20</v>
      </c>
      <c r="AK24" s="4">
        <f>IF(AJ24="","",'BEL-amt of claim'!$I$3+AJ24-1)</f>
        <v>51</v>
      </c>
      <c r="AL24" s="4">
        <f t="shared" si="11"/>
        <v>0.96323735394365573</v>
      </c>
      <c r="AM24" s="11">
        <f t="shared" si="6"/>
        <v>0.93897786899009261</v>
      </c>
      <c r="AN24" s="4">
        <f>IF(AJ24="",0,VLOOKUP(AK24,'BEL-amt of claim'!$B$2:$C$118,2,0)*AM24)</f>
        <v>4.6657810310117703E-3</v>
      </c>
      <c r="AO24" s="4">
        <f t="shared" si="7"/>
        <v>0.95874309936926339</v>
      </c>
      <c r="AP24" s="4">
        <f t="shared" si="8"/>
        <v>4.4942545743922799E-3</v>
      </c>
      <c r="AQ24" s="22">
        <f>'BEL-amt of claim'!$I$6*AP24</f>
        <v>4494.2545743922801</v>
      </c>
      <c r="AR24" s="22">
        <f>'BEL-amt of claim'!$I$5*AL24*(1-$F$4)</f>
        <v>1011.3992216408385</v>
      </c>
    </row>
    <row r="25" spans="2:44" x14ac:dyDescent="0.35">
      <c r="B25" s="8">
        <f>'Other Info'!F26</f>
        <v>22</v>
      </c>
      <c r="C25" s="8">
        <f>'Other Info'!G26</f>
        <v>9.3700000000000001E-4</v>
      </c>
      <c r="P25" s="4">
        <f>IF(P24&lt;'BEL-amt of claim'!$I$4,P24+1,"")</f>
        <v>21</v>
      </c>
      <c r="Q25" s="4">
        <f>IF(P25="","",'BEL-amt of claim'!$I$3+P25-1)</f>
        <v>52</v>
      </c>
      <c r="R25" s="4">
        <f t="shared" si="9"/>
        <v>0.95321347915091126</v>
      </c>
      <c r="S25" s="11">
        <f t="shared" si="0"/>
        <v>1.05</v>
      </c>
      <c r="T25" s="4">
        <f>IF(P25="",0,VLOOKUP(Q25,'BEL-amt of claim'!$B$2:$C$118,2,0)*S25)</f>
        <v>5.8275000000000002E-3</v>
      </c>
      <c r="U25" s="4">
        <f t="shared" si="1"/>
        <v>0.94765862760115938</v>
      </c>
      <c r="V25" s="4">
        <f t="shared" si="2"/>
        <v>5.5548515497519354E-3</v>
      </c>
      <c r="W25" s="22">
        <f>'BEL-amt of claim'!$I$6*V25</f>
        <v>5554.8515497519356</v>
      </c>
      <c r="X25" s="22">
        <f>'BEL-amt of claim'!$I$5*R25*(1-$F$4)</f>
        <v>1000.8741531084568</v>
      </c>
      <c r="Z25" s="4">
        <f>IF(Z24&lt;'BEL-amt of claim'!$I$4,Z24+1,"")</f>
        <v>21</v>
      </c>
      <c r="AA25" s="4">
        <f>IF(Z25="","",'BEL-amt of claim'!$I$3+Z25-1)</f>
        <v>52</v>
      </c>
      <c r="AB25" s="4">
        <f t="shared" si="10"/>
        <v>0.95996783265201679</v>
      </c>
      <c r="AC25" s="11">
        <f t="shared" si="3"/>
        <v>0.89547220854930776</v>
      </c>
      <c r="AD25" s="4">
        <f>IF(Z25="",0,VLOOKUP(AA25,'BEL-amt of claim'!$B$2:$C$118,2,0)*AC25)</f>
        <v>4.969870757448658E-3</v>
      </c>
      <c r="AE25" s="4">
        <f t="shared" si="4"/>
        <v>0.95519691659242811</v>
      </c>
      <c r="AF25" s="4">
        <f t="shared" si="5"/>
        <v>4.7709160595886249E-3</v>
      </c>
      <c r="AG25" s="22">
        <f>'BEL-amt of claim'!$I$6*AF25</f>
        <v>4770.9160595886251</v>
      </c>
      <c r="AH25" s="22">
        <f>'BEL-amt of claim'!$I$5*AB25*(1-$F$4)</f>
        <v>1007.9662242846175</v>
      </c>
      <c r="AJ25" s="4">
        <f>IF(AJ24&lt;'BEL-amt of claim'!$I$4,AJ24+1,"")</f>
        <v>21</v>
      </c>
      <c r="AK25" s="4">
        <f>IF(AJ25="","",'BEL-amt of claim'!$I$3+AJ25-1)</f>
        <v>52</v>
      </c>
      <c r="AL25" s="4">
        <f t="shared" si="11"/>
        <v>0.95874309936926339</v>
      </c>
      <c r="AM25" s="11">
        <f t="shared" si="6"/>
        <v>0.941325313662568</v>
      </c>
      <c r="AN25" s="4">
        <f>IF(AJ25="",0,VLOOKUP(AK25,'BEL-amt of claim'!$B$2:$C$118,2,0)*AM25)</f>
        <v>5.2243554908272529E-3</v>
      </c>
      <c r="AO25" s="4">
        <f t="shared" si="7"/>
        <v>0.95373428459378085</v>
      </c>
      <c r="AP25" s="4">
        <f t="shared" si="8"/>
        <v>5.00881477548255E-3</v>
      </c>
      <c r="AQ25" s="22">
        <f>'BEL-amt of claim'!$I$6*AP25</f>
        <v>5008.8147754825504</v>
      </c>
      <c r="AR25" s="22">
        <f>'BEL-amt of claim'!$I$5*AL25*(1-$F$4)</f>
        <v>1006.6802543377265</v>
      </c>
    </row>
    <row r="26" spans="2:44" x14ac:dyDescent="0.35">
      <c r="B26" s="8">
        <f>'Other Info'!F27</f>
        <v>23</v>
      </c>
      <c r="C26" s="8">
        <f>'Other Info'!G27</f>
        <v>9.3599999999999998E-4</v>
      </c>
      <c r="P26" s="4">
        <f>IF(P25&lt;'BEL-amt of claim'!$I$4,P25+1,"")</f>
        <v>22</v>
      </c>
      <c r="Q26" s="4">
        <f>IF(P26="","",'BEL-amt of claim'!$I$3+P26-1)</f>
        <v>53</v>
      </c>
      <c r="R26" s="4">
        <f t="shared" si="9"/>
        <v>0.94765862760115938</v>
      </c>
      <c r="S26" s="11">
        <f t="shared" si="0"/>
        <v>1.05</v>
      </c>
      <c r="T26" s="4">
        <f>IF(P26="",0,VLOOKUP(Q26,'BEL-amt of claim'!$B$2:$C$118,2,0)*S26)</f>
        <v>6.4827000000000001E-3</v>
      </c>
      <c r="U26" s="4">
        <f t="shared" si="1"/>
        <v>0.94151524101600936</v>
      </c>
      <c r="V26" s="4">
        <f t="shared" si="2"/>
        <v>6.1433865851500359E-3</v>
      </c>
      <c r="W26" s="22">
        <f>'BEL-amt of claim'!$I$6*V26</f>
        <v>6143.3865851500359</v>
      </c>
      <c r="X26" s="22">
        <f>'BEL-amt of claim'!$I$5*R26*(1-$F$4)</f>
        <v>995.04155898121735</v>
      </c>
      <c r="Z26" s="4">
        <f>IF(Z25&lt;'BEL-amt of claim'!$I$4,Z25+1,"")</f>
        <v>22</v>
      </c>
      <c r="AA26" s="4">
        <f>IF(Z26="","",'BEL-amt of claim'!$I$3+Z26-1)</f>
        <v>53</v>
      </c>
      <c r="AB26" s="4">
        <f t="shared" si="10"/>
        <v>0.95519691659242811</v>
      </c>
      <c r="AC26" s="11">
        <f t="shared" si="3"/>
        <v>0.89547220854930776</v>
      </c>
      <c r="AD26" s="4">
        <f>IF(Z26="",0,VLOOKUP(AA26,'BEL-amt of claim'!$B$2:$C$118,2,0)*AC26)</f>
        <v>5.5286454155834257E-3</v>
      </c>
      <c r="AE26" s="4">
        <f t="shared" si="4"/>
        <v>0.94991597153853002</v>
      </c>
      <c r="AF26" s="4">
        <f t="shared" si="5"/>
        <v>5.280945053898152E-3</v>
      </c>
      <c r="AG26" s="22">
        <f>'BEL-amt of claim'!$I$6*AF26</f>
        <v>5280.9450538981519</v>
      </c>
      <c r="AH26" s="22">
        <f>'BEL-amt of claim'!$I$5*AB26*(1-$F$4)</f>
        <v>1002.9567624220493</v>
      </c>
      <c r="AJ26" s="4">
        <f>IF(AJ25&lt;'BEL-amt of claim'!$I$4,AJ25+1,"")</f>
        <v>22</v>
      </c>
      <c r="AK26" s="4">
        <f>IF(AJ26="","",'BEL-amt of claim'!$I$3+AJ26-1)</f>
        <v>53</v>
      </c>
      <c r="AL26" s="4">
        <f t="shared" si="11"/>
        <v>0.95373428459378085</v>
      </c>
      <c r="AM26" s="11">
        <f t="shared" si="6"/>
        <v>0.94367862694672422</v>
      </c>
      <c r="AN26" s="4">
        <f>IF(AJ26="",0,VLOOKUP(AK26,'BEL-amt of claim'!$B$2:$C$118,2,0)*AM26)</f>
        <v>5.8262718427690751E-3</v>
      </c>
      <c r="AO26" s="4">
        <f t="shared" si="7"/>
        <v>0.94817756938596864</v>
      </c>
      <c r="AP26" s="4">
        <f t="shared" si="8"/>
        <v>5.5567152078122529E-3</v>
      </c>
      <c r="AQ26" s="22">
        <f>'BEL-amt of claim'!$I$6*AP26</f>
        <v>5556.7152078122526</v>
      </c>
      <c r="AR26" s="22">
        <f>'BEL-amt of claim'!$I$5*AL26*(1-$F$4)</f>
        <v>1001.4209988234699</v>
      </c>
    </row>
    <row r="27" spans="2:44" x14ac:dyDescent="0.35">
      <c r="B27" s="8">
        <f>'Other Info'!F28</f>
        <v>24</v>
      </c>
      <c r="C27" s="8">
        <f>'Other Info'!G28</f>
        <v>9.3300000000000002E-4</v>
      </c>
      <c r="P27" s="4">
        <f>IF(P26&lt;'BEL-amt of claim'!$I$4,P26+1,"")</f>
        <v>23</v>
      </c>
      <c r="Q27" s="4">
        <f>IF(P27="","",'BEL-amt of claim'!$I$3+P27-1)</f>
        <v>54</v>
      </c>
      <c r="R27" s="4">
        <f t="shared" si="9"/>
        <v>0.94151524101600936</v>
      </c>
      <c r="S27" s="11">
        <f t="shared" si="0"/>
        <v>1.05</v>
      </c>
      <c r="T27" s="4">
        <f>IF(P27="",0,VLOOKUP(Q27,'BEL-amt of claim'!$B$2:$C$118,2,0)*S27)</f>
        <v>7.1725500000000006E-3</v>
      </c>
      <c r="U27" s="4">
        <f t="shared" si="1"/>
        <v>0.93476217587405996</v>
      </c>
      <c r="V27" s="4">
        <f t="shared" si="2"/>
        <v>6.7530651419493784E-3</v>
      </c>
      <c r="W27" s="22">
        <f>'BEL-amt of claim'!$I$6*V27</f>
        <v>6753.0651419493788</v>
      </c>
      <c r="X27" s="22">
        <f>'BEL-amt of claim'!$I$5*R27*(1-$F$4)</f>
        <v>988.59100306680966</v>
      </c>
      <c r="Z27" s="4">
        <f>IF(Z26&lt;'BEL-amt of claim'!$I$4,Z26+1,"")</f>
        <v>23</v>
      </c>
      <c r="AA27" s="4">
        <f>IF(Z27="","",'BEL-amt of claim'!$I$3+Z27-1)</f>
        <v>54</v>
      </c>
      <c r="AB27" s="4">
        <f t="shared" si="10"/>
        <v>0.94991597153853002</v>
      </c>
      <c r="AC27" s="11">
        <f t="shared" si="3"/>
        <v>0.89547220854930776</v>
      </c>
      <c r="AD27" s="4">
        <f>IF(Z27="",0,VLOOKUP(AA27,'BEL-amt of claim'!$B$2:$C$118,2,0)*AC27)</f>
        <v>6.1169706566003212E-3</v>
      </c>
      <c r="AE27" s="4">
        <f t="shared" si="4"/>
        <v>0.94410536341439288</v>
      </c>
      <c r="AF27" s="4">
        <f t="shared" si="5"/>
        <v>5.8106081241371737E-3</v>
      </c>
      <c r="AG27" s="22">
        <f>'BEL-amt of claim'!$I$6*AF27</f>
        <v>5810.6081241371739</v>
      </c>
      <c r="AH27" s="22">
        <f>'BEL-amt of claim'!$I$5*AB27*(1-$F$4)</f>
        <v>997.41177011545653</v>
      </c>
      <c r="AJ27" s="4">
        <f>IF(AJ26&lt;'BEL-amt of claim'!$I$4,AJ26+1,"")</f>
        <v>23</v>
      </c>
      <c r="AK27" s="4">
        <f>IF(AJ27="","",'BEL-amt of claim'!$I$3+AJ27-1)</f>
        <v>54</v>
      </c>
      <c r="AL27" s="4">
        <f t="shared" si="11"/>
        <v>0.94817756938596864</v>
      </c>
      <c r="AM27" s="11">
        <f t="shared" si="6"/>
        <v>0.94603782351409083</v>
      </c>
      <c r="AN27" s="4">
        <f>IF(AJ27="",0,VLOOKUP(AK27,'BEL-amt of claim'!$B$2:$C$118,2,0)*AM27)</f>
        <v>6.4623843724247549E-3</v>
      </c>
      <c r="AO27" s="4">
        <f t="shared" si="7"/>
        <v>0.94205008147928504</v>
      </c>
      <c r="AP27" s="4">
        <f t="shared" si="8"/>
        <v>6.1274879066835729E-3</v>
      </c>
      <c r="AQ27" s="22">
        <f>'BEL-amt of claim'!$I$6*AP27</f>
        <v>6127.4879066835729</v>
      </c>
      <c r="AR27" s="22">
        <f>'BEL-amt of claim'!$I$5*AL27*(1-$F$4)</f>
        <v>995.5864478552669</v>
      </c>
    </row>
    <row r="28" spans="2:44" x14ac:dyDescent="0.35">
      <c r="B28" s="8">
        <f>'Other Info'!F29</f>
        <v>25</v>
      </c>
      <c r="C28" s="8">
        <f>'Other Info'!G29</f>
        <v>9.3099999999999997E-4</v>
      </c>
      <c r="P28" s="4">
        <f>IF(P27&lt;'BEL-amt of claim'!$I$4,P27+1,"")</f>
        <v>24</v>
      </c>
      <c r="Q28" s="4">
        <f>IF(P28="","",'BEL-amt of claim'!$I$3+P28-1)</f>
        <v>55</v>
      </c>
      <c r="R28" s="4">
        <f t="shared" si="9"/>
        <v>0.93476217587405996</v>
      </c>
      <c r="S28" s="11">
        <f t="shared" si="0"/>
        <v>1.05</v>
      </c>
      <c r="T28" s="4">
        <f>IF(P28="",0,VLOOKUP(Q28,'BEL-amt of claim'!$B$2:$C$118,2,0)*S28)</f>
        <v>7.8886500000000005E-3</v>
      </c>
      <c r="U28" s="4">
        <f t="shared" si="1"/>
        <v>0.92738816423535098</v>
      </c>
      <c r="V28" s="4">
        <f t="shared" si="2"/>
        <v>7.3740116387089032E-3</v>
      </c>
      <c r="W28" s="22">
        <f>'BEL-amt of claim'!$I$6*V28</f>
        <v>7374.0116387089029</v>
      </c>
      <c r="X28" s="22">
        <f>'BEL-amt of claim'!$I$5*R28*(1-$F$4)</f>
        <v>981.50028466776291</v>
      </c>
      <c r="Z28" s="4">
        <f>IF(Z27&lt;'BEL-amt of claim'!$I$4,Z27+1,"")</f>
        <v>24</v>
      </c>
      <c r="AA28" s="4">
        <f>IF(Z28="","",'BEL-amt of claim'!$I$3+Z28-1)</f>
        <v>55</v>
      </c>
      <c r="AB28" s="4">
        <f t="shared" si="10"/>
        <v>0.94410536341439288</v>
      </c>
      <c r="AC28" s="11">
        <f t="shared" si="3"/>
        <v>0.89547220854930776</v>
      </c>
      <c r="AD28" s="4">
        <f>IF(Z28="",0,VLOOKUP(AA28,'BEL-amt of claim'!$B$2:$C$118,2,0)*AC28)</f>
        <v>6.7276827028309493E-3</v>
      </c>
      <c r="AE28" s="4">
        <f t="shared" si="4"/>
        <v>0.93775372209129992</v>
      </c>
      <c r="AF28" s="4">
        <f t="shared" si="5"/>
        <v>6.3516413230929386E-3</v>
      </c>
      <c r="AG28" s="22">
        <f>'BEL-amt of claim'!$I$6*AF28</f>
        <v>6351.6413230929384</v>
      </c>
      <c r="AH28" s="22">
        <f>'BEL-amt of claim'!$I$5*AB28*(1-$F$4)</f>
        <v>991.31063158511245</v>
      </c>
      <c r="AJ28" s="4">
        <f>IF(AJ27&lt;'BEL-amt of claim'!$I$4,AJ27+1,"")</f>
        <v>24</v>
      </c>
      <c r="AK28" s="4">
        <f>IF(AJ28="","",'BEL-amt of claim'!$I$3+AJ28-1)</f>
        <v>55</v>
      </c>
      <c r="AL28" s="4">
        <f t="shared" si="11"/>
        <v>0.94205008147928504</v>
      </c>
      <c r="AM28" s="11">
        <f t="shared" si="6"/>
        <v>0.94840291807287613</v>
      </c>
      <c r="AN28" s="4">
        <f>IF(AJ28="",0,VLOOKUP(AK28,'BEL-amt of claim'!$B$2:$C$118,2,0)*AM28)</f>
        <v>7.1253511234815178E-3</v>
      </c>
      <c r="AO28" s="4">
        <f t="shared" si="7"/>
        <v>0.93533764387284068</v>
      </c>
      <c r="AP28" s="4">
        <f t="shared" si="8"/>
        <v>6.7124376064442793E-3</v>
      </c>
      <c r="AQ28" s="22">
        <f>'BEL-amt of claim'!$I$6*AP28</f>
        <v>6712.4376064442795</v>
      </c>
      <c r="AR28" s="22">
        <f>'BEL-amt of claim'!$I$5*AL28*(1-$F$4)</f>
        <v>989.15258555324931</v>
      </c>
    </row>
    <row r="29" spans="2:44" x14ac:dyDescent="0.35">
      <c r="B29" s="8">
        <f>'Other Info'!F30</f>
        <v>26</v>
      </c>
      <c r="C29" s="8">
        <f>'Other Info'!G30</f>
        <v>9.3099999999999997E-4</v>
      </c>
      <c r="P29" s="4">
        <f>IF(P28&lt;'BEL-amt of claim'!$I$4,P28+1,"")</f>
        <v>25</v>
      </c>
      <c r="Q29" s="4">
        <f>IF(P29="","",'BEL-amt of claim'!$I$3+P29-1)</f>
        <v>56</v>
      </c>
      <c r="R29" s="4">
        <f t="shared" si="9"/>
        <v>0.92738816423535098</v>
      </c>
      <c r="S29" s="11">
        <f t="shared" si="0"/>
        <v>1.05</v>
      </c>
      <c r="T29" s="4">
        <f>IF(P29="",0,VLOOKUP(Q29,'BEL-amt of claim'!$B$2:$C$118,2,0)*S29)</f>
        <v>8.6226000000000011E-3</v>
      </c>
      <c r="U29" s="4">
        <f t="shared" si="1"/>
        <v>0.9193916670504152</v>
      </c>
      <c r="V29" s="4">
        <f t="shared" si="2"/>
        <v>7.9964971849357386E-3</v>
      </c>
      <c r="W29" s="22">
        <f>'BEL-amt of claim'!$I$6*V29</f>
        <v>7996.4971849357389</v>
      </c>
      <c r="X29" s="22">
        <f>'BEL-amt of claim'!$I$5*R29*(1-$F$4)</f>
        <v>973.75757244711849</v>
      </c>
      <c r="Z29" s="4">
        <f>IF(Z28&lt;'BEL-amt of claim'!$I$4,Z28+1,"")</f>
        <v>25</v>
      </c>
      <c r="AA29" s="4">
        <f>IF(Z29="","",'BEL-amt of claim'!$I$3+Z29-1)</f>
        <v>56</v>
      </c>
      <c r="AB29" s="4">
        <f t="shared" si="10"/>
        <v>0.93775372209129992</v>
      </c>
      <c r="AC29" s="11">
        <f t="shared" si="3"/>
        <v>0.89547220854930776</v>
      </c>
      <c r="AD29" s="4">
        <f>IF(Z29="",0,VLOOKUP(AA29,'BEL-amt of claim'!$B$2:$C$118,2,0)*AC29)</f>
        <v>7.3536177766069157E-3</v>
      </c>
      <c r="AE29" s="4">
        <f t="shared" si="4"/>
        <v>0.93085783965044999</v>
      </c>
      <c r="AF29" s="4">
        <f t="shared" si="5"/>
        <v>6.8958824408498843E-3</v>
      </c>
      <c r="AG29" s="22">
        <f>'BEL-amt of claim'!$I$6*AF29</f>
        <v>6895.882440849884</v>
      </c>
      <c r="AH29" s="22">
        <f>'BEL-amt of claim'!$I$5*AB29*(1-$F$4)</f>
        <v>984.64140819586476</v>
      </c>
      <c r="AJ29" s="4">
        <f>IF(AJ28&lt;'BEL-amt of claim'!$I$4,AJ28+1,"")</f>
        <v>25</v>
      </c>
      <c r="AK29" s="4">
        <f>IF(AJ29="","",'BEL-amt of claim'!$I$3+AJ29-1)</f>
        <v>56</v>
      </c>
      <c r="AL29" s="4">
        <f t="shared" si="11"/>
        <v>0.93533764387284068</v>
      </c>
      <c r="AM29" s="11">
        <f t="shared" si="6"/>
        <v>0.95077392536805827</v>
      </c>
      <c r="AN29" s="4">
        <f>IF(AJ29="",0,VLOOKUP(AK29,'BEL-amt of claim'!$B$2:$C$118,2,0)*AM29)</f>
        <v>7.8077554751224947E-3</v>
      </c>
      <c r="AO29" s="4">
        <f t="shared" si="7"/>
        <v>0.92803475626280441</v>
      </c>
      <c r="AP29" s="4">
        <f t="shared" si="8"/>
        <v>7.3028876100363462E-3</v>
      </c>
      <c r="AQ29" s="22">
        <f>'BEL-amt of claim'!$I$6*AP29</f>
        <v>7302.8876100363459</v>
      </c>
      <c r="AR29" s="22">
        <f>'BEL-amt of claim'!$I$5*AL29*(1-$F$4)</f>
        <v>982.10452606648266</v>
      </c>
    </row>
    <row r="30" spans="2:44" x14ac:dyDescent="0.35">
      <c r="B30" s="8">
        <f>'Other Info'!F31</f>
        <v>27</v>
      </c>
      <c r="C30" s="8">
        <f>'Other Info'!G31</f>
        <v>9.3400000000000004E-4</v>
      </c>
      <c r="P30" s="4">
        <f>IF(P29&lt;'BEL-amt of claim'!$I$4,P29+1,"")</f>
        <v>26</v>
      </c>
      <c r="Q30" s="4">
        <f>IF(P30="","",'BEL-amt of claim'!$I$3+P30-1)</f>
        <v>57</v>
      </c>
      <c r="R30" s="4">
        <f t="shared" si="9"/>
        <v>0.9193916670504152</v>
      </c>
      <c r="S30" s="11">
        <f t="shared" si="0"/>
        <v>1.05</v>
      </c>
      <c r="T30" s="4">
        <f>IF(P30="",0,VLOOKUP(Q30,'BEL-amt of claim'!$B$2:$C$118,2,0)*S30)</f>
        <v>9.3712500000000011E-3</v>
      </c>
      <c r="U30" s="4">
        <f t="shared" si="1"/>
        <v>0.91077581789056894</v>
      </c>
      <c r="V30" s="4">
        <f t="shared" si="2"/>
        <v>8.6158491598462041E-3</v>
      </c>
      <c r="W30" s="22">
        <f>'BEL-amt of claim'!$I$6*V30</f>
        <v>8615.8491598462042</v>
      </c>
      <c r="X30" s="22">
        <f>'BEL-amt of claim'!$I$5*R30*(1-$F$4)</f>
        <v>965.36125040293587</v>
      </c>
      <c r="Z30" s="4">
        <f>IF(Z29&lt;'BEL-amt of claim'!$I$4,Z29+1,"")</f>
        <v>26</v>
      </c>
      <c r="AA30" s="4">
        <f>IF(Z30="","",'BEL-amt of claim'!$I$3+Z30-1)</f>
        <v>57</v>
      </c>
      <c r="AB30" s="4">
        <f t="shared" si="10"/>
        <v>0.93085783965044999</v>
      </c>
      <c r="AC30" s="11">
        <f t="shared" si="3"/>
        <v>0.89547220854930776</v>
      </c>
      <c r="AD30" s="4">
        <f>IF(Z30="",0,VLOOKUP(AA30,'BEL-amt of claim'!$B$2:$C$118,2,0)*AC30)</f>
        <v>7.9920894613025716E-3</v>
      </c>
      <c r="AE30" s="4">
        <f t="shared" si="4"/>
        <v>0.92341834052020877</v>
      </c>
      <c r="AF30" s="4">
        <f t="shared" si="5"/>
        <v>7.4394991302412401E-3</v>
      </c>
      <c r="AG30" s="22">
        <f>'BEL-amt of claim'!$I$6*AF30</f>
        <v>7439.49913024124</v>
      </c>
      <c r="AH30" s="22">
        <f>'BEL-amt of claim'!$I$5*AB30*(1-$F$4)</f>
        <v>977.40073163297234</v>
      </c>
      <c r="AJ30" s="4">
        <f>IF(AJ29&lt;'BEL-amt of claim'!$I$4,AJ29+1,"")</f>
        <v>26</v>
      </c>
      <c r="AK30" s="4">
        <f>IF(AJ30="","",'BEL-amt of claim'!$I$3+AJ30-1)</f>
        <v>57</v>
      </c>
      <c r="AL30" s="4">
        <f t="shared" si="11"/>
        <v>0.92803475626280441</v>
      </c>
      <c r="AM30" s="11">
        <f t="shared" si="6"/>
        <v>0.95315086018147854</v>
      </c>
      <c r="AN30" s="4">
        <f>IF(AJ30="",0,VLOOKUP(AK30,'BEL-amt of claim'!$B$2:$C$118,2,0)*AM30)</f>
        <v>8.5068714271196964E-3</v>
      </c>
      <c r="AO30" s="4">
        <f t="shared" si="7"/>
        <v>0.92014008391137836</v>
      </c>
      <c r="AP30" s="4">
        <f t="shared" si="8"/>
        <v>7.8946723514260429E-3</v>
      </c>
      <c r="AQ30" s="22">
        <f>'BEL-amt of claim'!$I$6*AP30</f>
        <v>7894.672351426043</v>
      </c>
      <c r="AR30" s="22">
        <f>'BEL-amt of claim'!$I$5*AL30*(1-$F$4)</f>
        <v>974.43649407594455</v>
      </c>
    </row>
    <row r="31" spans="2:44" x14ac:dyDescent="0.35">
      <c r="B31" s="8">
        <f>'Other Info'!F32</f>
        <v>28</v>
      </c>
      <c r="C31" s="8">
        <f>'Other Info'!G32</f>
        <v>9.4200000000000002E-4</v>
      </c>
      <c r="P31" s="4">
        <f>IF(P30&lt;'BEL-amt of claim'!$I$4,P30+1,"")</f>
        <v>27</v>
      </c>
      <c r="Q31" s="4">
        <f>IF(P31="","",'BEL-amt of claim'!$I$3+P31-1)</f>
        <v>58</v>
      </c>
      <c r="R31" s="4">
        <f t="shared" si="9"/>
        <v>0.91077581789056894</v>
      </c>
      <c r="S31" s="11">
        <f t="shared" si="0"/>
        <v>1.05</v>
      </c>
      <c r="T31" s="4">
        <f>IF(P31="",0,VLOOKUP(Q31,'BEL-amt of claim'!$B$2:$C$118,2,0)*S31)</f>
        <v>1.013355E-2</v>
      </c>
      <c r="U31" s="4">
        <f t="shared" si="1"/>
        <v>0.90154642560118392</v>
      </c>
      <c r="V31" s="4">
        <f t="shared" si="2"/>
        <v>9.2293922893849755E-3</v>
      </c>
      <c r="W31" s="22">
        <f>'BEL-amt of claim'!$I$6*V31</f>
        <v>9229.3922893849758</v>
      </c>
      <c r="X31" s="22">
        <f>'BEL-amt of claim'!$I$5*R31*(1-$F$4)</f>
        <v>956.31460878509733</v>
      </c>
      <c r="Z31" s="4">
        <f>IF(Z30&lt;'BEL-amt of claim'!$I$4,Z30+1,"")</f>
        <v>27</v>
      </c>
      <c r="AA31" s="4">
        <f>IF(Z31="","",'BEL-amt of claim'!$I$3+Z31-1)</f>
        <v>58</v>
      </c>
      <c r="AB31" s="4">
        <f t="shared" si="10"/>
        <v>0.92341834052020877</v>
      </c>
      <c r="AC31" s="11">
        <f t="shared" si="3"/>
        <v>0.89547220854930776</v>
      </c>
      <c r="AD31" s="4">
        <f>IF(Z31="",0,VLOOKUP(AA31,'BEL-amt of claim'!$B$2:$C$118,2,0)*AC31)</f>
        <v>8.6422022847093688E-3</v>
      </c>
      <c r="AE31" s="4">
        <f t="shared" si="4"/>
        <v>0.9154379724280225</v>
      </c>
      <c r="AF31" s="4">
        <f t="shared" si="5"/>
        <v>7.9803680921862827E-3</v>
      </c>
      <c r="AG31" s="22">
        <f>'BEL-amt of claim'!$I$6*AF31</f>
        <v>7980.3680921862824</v>
      </c>
      <c r="AH31" s="22">
        <f>'BEL-amt of claim'!$I$5*AB31*(1-$F$4)</f>
        <v>969.58925754621907</v>
      </c>
      <c r="AJ31" s="4">
        <f>IF(AJ30&lt;'BEL-amt of claim'!$I$4,AJ30+1,"")</f>
        <v>27</v>
      </c>
      <c r="AK31" s="4">
        <f>IF(AJ31="","",'BEL-amt of claim'!$I$3+AJ31-1)</f>
        <v>58</v>
      </c>
      <c r="AL31" s="4">
        <f t="shared" si="11"/>
        <v>0.92014008391137836</v>
      </c>
      <c r="AM31" s="11">
        <f t="shared" si="6"/>
        <v>0.95553373733193214</v>
      </c>
      <c r="AN31" s="4">
        <f>IF(AJ31="",0,VLOOKUP(AK31,'BEL-amt of claim'!$B$2:$C$118,2,0)*AM31)</f>
        <v>9.2218560989904778E-3</v>
      </c>
      <c r="AO31" s="4">
        <f t="shared" si="7"/>
        <v>0.91165468446663456</v>
      </c>
      <c r="AP31" s="4">
        <f t="shared" si="8"/>
        <v>8.4853994447437551E-3</v>
      </c>
      <c r="AQ31" s="22">
        <f>'BEL-amt of claim'!$I$6*AP31</f>
        <v>8485.3994447437544</v>
      </c>
      <c r="AR31" s="22">
        <f>'BEL-amt of claim'!$I$5*AL31*(1-$F$4)</f>
        <v>966.14708810694719</v>
      </c>
    </row>
    <row r="32" spans="2:44" x14ac:dyDescent="0.35">
      <c r="B32" s="8">
        <f>'Other Info'!F33</f>
        <v>29</v>
      </c>
      <c r="C32" s="8">
        <f>'Other Info'!G33</f>
        <v>9.5600000000000004E-4</v>
      </c>
      <c r="P32" s="4">
        <f>IF(P31&lt;'BEL-amt of claim'!$I$4,P31+1,"")</f>
        <v>28</v>
      </c>
      <c r="Q32" s="4">
        <f>IF(P32="","",'BEL-amt of claim'!$I$3+P32-1)</f>
        <v>59</v>
      </c>
      <c r="R32" s="4">
        <f t="shared" si="9"/>
        <v>0.90154642560118392</v>
      </c>
      <c r="S32" s="11">
        <f t="shared" si="0"/>
        <v>1.05</v>
      </c>
      <c r="T32" s="4">
        <f>IF(P32="",0,VLOOKUP(Q32,'BEL-amt of claim'!$B$2:$C$118,2,0)*S32)</f>
        <v>1.0912649999999999E-2</v>
      </c>
      <c r="U32" s="4">
        <f t="shared" si="1"/>
        <v>0.89170816499984717</v>
      </c>
      <c r="V32" s="4">
        <f t="shared" si="2"/>
        <v>9.8382606013367596E-3</v>
      </c>
      <c r="W32" s="22">
        <f>'BEL-amt of claim'!$I$6*V32</f>
        <v>9838.2606013367604</v>
      </c>
      <c r="X32" s="22">
        <f>'BEL-amt of claim'!$I$5*R32*(1-$F$4)</f>
        <v>946.62374688124305</v>
      </c>
      <c r="Z32" s="4">
        <f>IF(Z31&lt;'BEL-amt of claim'!$I$4,Z31+1,"")</f>
        <v>28</v>
      </c>
      <c r="AA32" s="4">
        <f>IF(Z32="","",'BEL-amt of claim'!$I$3+Z32-1)</f>
        <v>59</v>
      </c>
      <c r="AB32" s="4">
        <f t="shared" si="10"/>
        <v>0.9154379724280225</v>
      </c>
      <c r="AC32" s="11">
        <f t="shared" si="3"/>
        <v>0.89547220854930776</v>
      </c>
      <c r="AD32" s="4">
        <f>IF(Z32="",0,VLOOKUP(AA32,'BEL-amt of claim'!$B$2:$C$118,2,0)*AC32)</f>
        <v>9.3066426634529544E-3</v>
      </c>
      <c r="AE32" s="4">
        <f t="shared" si="4"/>
        <v>0.90691831833807901</v>
      </c>
      <c r="AF32" s="4">
        <f t="shared" si="5"/>
        <v>8.5196540899435038E-3</v>
      </c>
      <c r="AG32" s="22">
        <f>'BEL-amt of claim'!$I$6*AF32</f>
        <v>8519.654089943504</v>
      </c>
      <c r="AH32" s="22">
        <f>'BEL-amt of claim'!$I$5*AB32*(1-$F$4)</f>
        <v>961.20987104942355</v>
      </c>
      <c r="AJ32" s="4">
        <f>IF(AJ31&lt;'BEL-amt of claim'!$I$4,AJ31+1,"")</f>
        <v>28</v>
      </c>
      <c r="AK32" s="4">
        <f>IF(AJ32="","",'BEL-amt of claim'!$I$3+AJ32-1)</f>
        <v>59</v>
      </c>
      <c r="AL32" s="4">
        <f t="shared" si="11"/>
        <v>0.91165468446663456</v>
      </c>
      <c r="AM32" s="11">
        <f t="shared" si="6"/>
        <v>0.95792257167526185</v>
      </c>
      <c r="AN32" s="4">
        <f>IF(AJ32="",0,VLOOKUP(AK32,'BEL-amt of claim'!$B$2:$C$118,2,0)*AM32)</f>
        <v>9.9556892874209952E-3</v>
      </c>
      <c r="AO32" s="4">
        <f t="shared" si="7"/>
        <v>0.90257853369066299</v>
      </c>
      <c r="AP32" s="4">
        <f t="shared" si="8"/>
        <v>9.076150775971641E-3</v>
      </c>
      <c r="AQ32" s="22">
        <f>'BEL-amt of claim'!$I$6*AP32</f>
        <v>9076.1507759716405</v>
      </c>
      <c r="AR32" s="22">
        <f>'BEL-amt of claim'!$I$5*AL32*(1-$F$4)</f>
        <v>957.23741868996615</v>
      </c>
    </row>
    <row r="33" spans="2:44" x14ac:dyDescent="0.35">
      <c r="B33" s="8">
        <f>'Other Info'!F34</f>
        <v>30</v>
      </c>
      <c r="C33" s="8">
        <f>'Other Info'!G34</f>
        <v>9.77E-4</v>
      </c>
      <c r="P33" s="4">
        <f>IF(P32&lt;'BEL-amt of claim'!$I$4,P32+1,"")</f>
        <v>29</v>
      </c>
      <c r="Q33" s="4">
        <f>IF(P33="","",'BEL-amt of claim'!$I$3+P33-1)</f>
        <v>60</v>
      </c>
      <c r="R33" s="4">
        <f t="shared" si="9"/>
        <v>0.89170816499984717</v>
      </c>
      <c r="S33" s="11">
        <f t="shared" si="0"/>
        <v>1.05</v>
      </c>
      <c r="T33" s="4">
        <f>IF(P33="",0,VLOOKUP(Q33,'BEL-amt of claim'!$B$2:$C$118,2,0)*S33)</f>
        <v>1.1709600000000001E-2</v>
      </c>
      <c r="U33" s="4">
        <f t="shared" si="1"/>
        <v>0.88126661907096493</v>
      </c>
      <c r="V33" s="4">
        <f t="shared" si="2"/>
        <v>1.0441545928882211E-2</v>
      </c>
      <c r="W33" s="22">
        <f>'BEL-amt of claim'!$I$6*V33</f>
        <v>10441.545928882211</v>
      </c>
      <c r="X33" s="22">
        <f>'BEL-amt of claim'!$I$5*R33*(1-$F$4)</f>
        <v>936.29357324983948</v>
      </c>
      <c r="Z33" s="4">
        <f>IF(Z32&lt;'BEL-amt of claim'!$I$4,Z32+1,"")</f>
        <v>29</v>
      </c>
      <c r="AA33" s="4">
        <f>IF(Z33="","",'BEL-amt of claim'!$I$3+Z33-1)</f>
        <v>60</v>
      </c>
      <c r="AB33" s="4">
        <f t="shared" si="10"/>
        <v>0.90691831833807901</v>
      </c>
      <c r="AC33" s="11">
        <f t="shared" si="3"/>
        <v>0.89547220854930776</v>
      </c>
      <c r="AD33" s="4">
        <f>IF(Z33="",0,VLOOKUP(AA33,'BEL-amt of claim'!$B$2:$C$118,2,0)*AC33)</f>
        <v>9.986306069741881E-3</v>
      </c>
      <c r="AE33" s="4">
        <f t="shared" si="4"/>
        <v>0.89786155443089932</v>
      </c>
      <c r="AF33" s="4">
        <f t="shared" si="5"/>
        <v>9.0567639071796584E-3</v>
      </c>
      <c r="AG33" s="22">
        <f>'BEL-amt of claim'!$I$6*AF33</f>
        <v>9056.7639071796584</v>
      </c>
      <c r="AH33" s="22">
        <f>'BEL-amt of claim'!$I$5*AB33*(1-$F$4)</f>
        <v>952.26423425498297</v>
      </c>
      <c r="AJ33" s="4">
        <f>IF(AJ32&lt;'BEL-amt of claim'!$I$4,AJ32+1,"")</f>
        <v>29</v>
      </c>
      <c r="AK33" s="4">
        <f>IF(AJ33="","",'BEL-amt of claim'!$I$3+AJ33-1)</f>
        <v>60</v>
      </c>
      <c r="AL33" s="4">
        <f t="shared" si="11"/>
        <v>0.90257853369066299</v>
      </c>
      <c r="AM33" s="11">
        <f t="shared" si="6"/>
        <v>0.96031737810444995</v>
      </c>
      <c r="AN33" s="4">
        <f>IF(AJ33="",0,VLOOKUP(AK33,'BEL-amt of claim'!$B$2:$C$118,2,0)*AM33)</f>
        <v>1.0709459400620826E-2</v>
      </c>
      <c r="AO33" s="4">
        <f t="shared" si="7"/>
        <v>0.89291240552823092</v>
      </c>
      <c r="AP33" s="4">
        <f t="shared" si="8"/>
        <v>9.6661281624320309E-3</v>
      </c>
      <c r="AQ33" s="22">
        <f>'BEL-amt of claim'!$I$6*AP33</f>
        <v>9666.1281624320309</v>
      </c>
      <c r="AR33" s="22">
        <f>'BEL-amt of claim'!$I$5*AL33*(1-$F$4)</f>
        <v>947.70746037519609</v>
      </c>
    </row>
    <row r="34" spans="2:44" x14ac:dyDescent="0.35">
      <c r="B34" s="8">
        <f>'Other Info'!F35</f>
        <v>31</v>
      </c>
      <c r="C34" s="8">
        <f>'Other Info'!G35</f>
        <v>1.005E-3</v>
      </c>
      <c r="P34" s="4">
        <f>IF(P33&lt;'BEL-amt of claim'!$I$4,P33+1,"")</f>
        <v>30</v>
      </c>
      <c r="Q34" s="4">
        <f>IF(P34="","",'BEL-amt of claim'!$I$3+P34-1)</f>
        <v>61</v>
      </c>
      <c r="R34" s="4">
        <f t="shared" si="9"/>
        <v>0.88126661907096493</v>
      </c>
      <c r="S34" s="11">
        <f t="shared" si="0"/>
        <v>1.05</v>
      </c>
      <c r="T34" s="4">
        <f>IF(P34="",0,VLOOKUP(Q34,'BEL-amt of claim'!$B$2:$C$118,2,0)*S34)</f>
        <v>1.2567450000000001E-2</v>
      </c>
      <c r="U34" s="4">
        <f t="shared" si="1"/>
        <v>0.87019134489912153</v>
      </c>
      <c r="V34" s="4">
        <f t="shared" si="2"/>
        <v>1.1075274171843398E-2</v>
      </c>
      <c r="W34" s="22">
        <f>'BEL-amt of claim'!$I$6*V34</f>
        <v>11075.274171843399</v>
      </c>
      <c r="X34" s="22">
        <f>'BEL-amt of claim'!$I$5*R34*(1-$F$4)</f>
        <v>925.32995002451321</v>
      </c>
      <c r="Z34" s="4">
        <f>IF(Z33&lt;'BEL-amt of claim'!$I$4,Z33+1,"")</f>
        <v>30</v>
      </c>
      <c r="AA34" s="4">
        <f>IF(Z34="","",'BEL-amt of claim'!$I$3+Z34-1)</f>
        <v>61</v>
      </c>
      <c r="AB34" s="4">
        <f t="shared" si="10"/>
        <v>0.89786155443089932</v>
      </c>
      <c r="AC34" s="11">
        <f t="shared" si="3"/>
        <v>0.89547220854930776</v>
      </c>
      <c r="AD34" s="4">
        <f>IF(Z34="",0,VLOOKUP(AA34,'BEL-amt of claim'!$B$2:$C$118,2,0)*AC34)</f>
        <v>1.0717906864126665E-2</v>
      </c>
      <c r="AE34" s="4">
        <f t="shared" si="4"/>
        <v>0.88823835791362893</v>
      </c>
      <c r="AF34" s="4">
        <f t="shared" si="5"/>
        <v>9.6231965172703729E-3</v>
      </c>
      <c r="AG34" s="22">
        <f>'BEL-amt of claim'!$I$6*AF34</f>
        <v>9623.1965172703731</v>
      </c>
      <c r="AH34" s="22">
        <f>'BEL-amt of claim'!$I$5*AB34*(1-$F$4)</f>
        <v>942.75463215244417</v>
      </c>
      <c r="AJ34" s="4">
        <f>IF(AJ33&lt;'BEL-amt of claim'!$I$4,AJ33+1,"")</f>
        <v>30</v>
      </c>
      <c r="AK34" s="4">
        <f>IF(AJ34="","",'BEL-amt of claim'!$I$3+AJ34-1)</f>
        <v>61</v>
      </c>
      <c r="AL34" s="4">
        <f t="shared" si="11"/>
        <v>0.89291240552823092</v>
      </c>
      <c r="AM34" s="11">
        <f t="shared" si="6"/>
        <v>0.96271817154971129</v>
      </c>
      <c r="AN34" s="4">
        <f>IF(AJ34="",0,VLOOKUP(AK34,'BEL-amt of claim'!$B$2:$C$118,2,0)*AM34)</f>
        <v>1.1522773795278494E-2</v>
      </c>
      <c r="AO34" s="4">
        <f t="shared" si="7"/>
        <v>0.88262357786033119</v>
      </c>
      <c r="AP34" s="4">
        <f t="shared" si="8"/>
        <v>1.0288827667899783E-2</v>
      </c>
      <c r="AQ34" s="22">
        <f>'BEL-amt of claim'!$I$6*AP34</f>
        <v>10288.827667899783</v>
      </c>
      <c r="AR34" s="22">
        <f>'BEL-amt of claim'!$I$5*AL34*(1-$F$4)</f>
        <v>937.5580258046424</v>
      </c>
    </row>
    <row r="35" spans="2:44" x14ac:dyDescent="0.35">
      <c r="B35" s="8">
        <f>'Other Info'!F36</f>
        <v>32</v>
      </c>
      <c r="C35" s="8">
        <f>'Other Info'!G36</f>
        <v>1.042E-3</v>
      </c>
      <c r="P35" s="4">
        <f>IF(P34&lt;'BEL-amt of claim'!$I$4,P34+1,"")</f>
        <v>31</v>
      </c>
      <c r="Q35" s="4">
        <f>IF(P35="","",'BEL-amt of claim'!$I$3+P35-1)</f>
        <v>62</v>
      </c>
      <c r="R35" s="4">
        <f t="shared" si="9"/>
        <v>0.87019134489912153</v>
      </c>
      <c r="S35" s="11">
        <f t="shared" si="0"/>
        <v>1.05</v>
      </c>
      <c r="T35" s="4">
        <f>IF(P35="",0,VLOOKUP(Q35,'BEL-amt of claim'!$B$2:$C$118,2,0)*S35)</f>
        <v>1.294755E-2</v>
      </c>
      <c r="U35" s="4">
        <f t="shared" si="1"/>
        <v>0.85892449895147294</v>
      </c>
      <c r="V35" s="4">
        <f t="shared" si="2"/>
        <v>1.1266845947648622E-2</v>
      </c>
      <c r="W35" s="22">
        <f>'BEL-amt of claim'!$I$6*V35</f>
        <v>11266.845947648622</v>
      </c>
      <c r="X35" s="22">
        <f>'BEL-amt of claim'!$I$5*R35*(1-$F$4)</f>
        <v>913.70091214407762</v>
      </c>
      <c r="Z35" s="4">
        <f>IF(Z34&lt;'BEL-amt of claim'!$I$4,Z34+1,"")</f>
        <v>31</v>
      </c>
      <c r="AA35" s="4">
        <f>IF(Z35="","",'BEL-amt of claim'!$I$3+Z35-1)</f>
        <v>62</v>
      </c>
      <c r="AB35" s="4">
        <f t="shared" si="10"/>
        <v>0.88823835791362893</v>
      </c>
      <c r="AC35" s="11">
        <f t="shared" si="3"/>
        <v>0.89547220854930776</v>
      </c>
      <c r="AD35" s="4">
        <f>IF(Z35="",0,VLOOKUP(AA35,'BEL-amt of claim'!$B$2:$C$118,2,0)*AC35)</f>
        <v>1.1042067803621514E-2</v>
      </c>
      <c r="AE35" s="4">
        <f t="shared" si="4"/>
        <v>0.87843036973976918</v>
      </c>
      <c r="AF35" s="4">
        <f t="shared" si="5"/>
        <v>9.8079881738597254E-3</v>
      </c>
      <c r="AG35" s="22">
        <f>'BEL-amt of claim'!$I$6*AF35</f>
        <v>9807.9881738597251</v>
      </c>
      <c r="AH35" s="22">
        <f>'BEL-amt of claim'!$I$5*AB35*(1-$F$4)</f>
        <v>932.65027580931041</v>
      </c>
      <c r="AJ35" s="4">
        <f>IF(AJ34&lt;'BEL-amt of claim'!$I$4,AJ34+1,"")</f>
        <v>31</v>
      </c>
      <c r="AK35" s="4">
        <f>IF(AJ35="","",'BEL-amt of claim'!$I$3+AJ35-1)</f>
        <v>62</v>
      </c>
      <c r="AL35" s="4">
        <f t="shared" si="11"/>
        <v>0.88262357786033119</v>
      </c>
      <c r="AM35" s="11">
        <f t="shared" si="6"/>
        <v>0.9651249669785853</v>
      </c>
      <c r="AN35" s="4">
        <f>IF(AJ35="",0,VLOOKUP(AK35,'BEL-amt of claim'!$B$2:$C$118,2,0)*AM35)</f>
        <v>1.1900955967812935E-2</v>
      </c>
      <c r="AO35" s="4">
        <f t="shared" si="7"/>
        <v>0.87211951352406192</v>
      </c>
      <c r="AP35" s="4">
        <f t="shared" si="8"/>
        <v>1.0504064336269313E-2</v>
      </c>
      <c r="AQ35" s="22">
        <f>'BEL-amt of claim'!$I$6*AP35</f>
        <v>10504.064336269314</v>
      </c>
      <c r="AR35" s="22">
        <f>'BEL-amt of claim'!$I$5*AL35*(1-$F$4)</f>
        <v>926.75475675334769</v>
      </c>
    </row>
    <row r="36" spans="2:44" x14ac:dyDescent="0.35">
      <c r="B36" s="8">
        <f>'Other Info'!F37</f>
        <v>33</v>
      </c>
      <c r="C36" s="8">
        <f>'Other Info'!G37</f>
        <v>1.0859999999999999E-3</v>
      </c>
      <c r="P36" s="4">
        <f>IF(P35&lt;'BEL-amt of claim'!$I$4,P35+1,"")</f>
        <v>32</v>
      </c>
      <c r="Q36" s="4">
        <f>IF(P36="","",'BEL-amt of claim'!$I$3+P36-1)</f>
        <v>63</v>
      </c>
      <c r="R36" s="4">
        <f t="shared" si="9"/>
        <v>0.85892449895147294</v>
      </c>
      <c r="S36" s="11">
        <f t="shared" si="0"/>
        <v>1.05</v>
      </c>
      <c r="T36" s="4">
        <f>IF(P36="",0,VLOOKUP(Q36,'BEL-amt of claim'!$B$2:$C$118,2,0)*S36)</f>
        <v>1.4453250000000001E-2</v>
      </c>
      <c r="U36" s="4">
        <f t="shared" si="1"/>
        <v>0.84651024843700262</v>
      </c>
      <c r="V36" s="4">
        <f t="shared" si="2"/>
        <v>1.2414250514470378E-2</v>
      </c>
      <c r="W36" s="22">
        <f>'BEL-amt of claim'!$I$6*V36</f>
        <v>12414.250514470377</v>
      </c>
      <c r="X36" s="22">
        <f>'BEL-amt of claim'!$I$5*R36*(1-$F$4)</f>
        <v>901.87072389904642</v>
      </c>
      <c r="Z36" s="4">
        <f>IF(Z35&lt;'BEL-amt of claim'!$I$4,Z35+1,"")</f>
        <v>32</v>
      </c>
      <c r="AA36" s="4">
        <f>IF(Z36="","",'BEL-amt of claim'!$I$3+Z36-1)</f>
        <v>63</v>
      </c>
      <c r="AB36" s="4">
        <f t="shared" si="10"/>
        <v>0.87843036973976918</v>
      </c>
      <c r="AC36" s="11">
        <f t="shared" si="3"/>
        <v>0.89547220854930776</v>
      </c>
      <c r="AD36" s="4">
        <f>IF(Z36="",0,VLOOKUP(AA36,'BEL-amt of claim'!$B$2:$C$118,2,0)*AC36)</f>
        <v>1.232617495068122E-2</v>
      </c>
      <c r="AE36" s="4">
        <f t="shared" si="4"/>
        <v>0.86760268332036516</v>
      </c>
      <c r="AF36" s="4">
        <f t="shared" si="5"/>
        <v>1.0827686419403985E-2</v>
      </c>
      <c r="AG36" s="22">
        <f>'BEL-amt of claim'!$I$6*AF36</f>
        <v>10827.686419403984</v>
      </c>
      <c r="AH36" s="22">
        <f>'BEL-amt of claim'!$I$5*AB36*(1-$F$4)</f>
        <v>922.35188822675764</v>
      </c>
      <c r="AJ36" s="4">
        <f>IF(AJ35&lt;'BEL-amt of claim'!$I$4,AJ35+1,"")</f>
        <v>32</v>
      </c>
      <c r="AK36" s="4">
        <f>IF(AJ36="","",'BEL-amt of claim'!$I$3+AJ36-1)</f>
        <v>63</v>
      </c>
      <c r="AL36" s="4">
        <f t="shared" si="11"/>
        <v>0.87211951352406192</v>
      </c>
      <c r="AM36" s="11">
        <f t="shared" si="6"/>
        <v>0.96753777939603158</v>
      </c>
      <c r="AN36" s="4">
        <f>IF(AJ36="",0,VLOOKUP(AK36,'BEL-amt of claim'!$B$2:$C$118,2,0)*AM36)</f>
        <v>1.3318157533386374E-2</v>
      </c>
      <c r="AO36" s="4">
        <f t="shared" si="7"/>
        <v>0.86050448845500815</v>
      </c>
      <c r="AP36" s="4">
        <f t="shared" si="8"/>
        <v>1.1615025069053745E-2</v>
      </c>
      <c r="AQ36" s="22">
        <f>'BEL-amt of claim'!$I$6*AP36</f>
        <v>11615.025069053745</v>
      </c>
      <c r="AR36" s="22">
        <f>'BEL-amt of claim'!$I$5*AL36*(1-$F$4)</f>
        <v>915.72548920026486</v>
      </c>
    </row>
    <row r="37" spans="2:44" x14ac:dyDescent="0.35">
      <c r="B37" s="8">
        <f>'Other Info'!F38</f>
        <v>34</v>
      </c>
      <c r="C37" s="8">
        <f>'Other Info'!G38</f>
        <v>1.14E-3</v>
      </c>
      <c r="P37" s="4">
        <f>IF(P36&lt;'BEL-amt of claim'!$I$4,P36+1,"")</f>
        <v>33</v>
      </c>
      <c r="Q37" s="4">
        <f>IF(P37="","",'BEL-amt of claim'!$I$3+P37-1)</f>
        <v>64</v>
      </c>
      <c r="R37" s="4">
        <f t="shared" si="9"/>
        <v>0.84651024843700262</v>
      </c>
      <c r="S37" s="11">
        <f t="shared" ref="S37:S68" si="12">IF(P37="","",$L$4)</f>
        <v>1.05</v>
      </c>
      <c r="T37" s="4">
        <f>IF(P37="",0,VLOOKUP(Q37,'BEL-amt of claim'!$B$2:$C$118,2,0)*S37)</f>
        <v>1.55316E-2</v>
      </c>
      <c r="U37" s="4">
        <f t="shared" ref="U37:U68" si="13">IF(P37="",0,R37*(1-T37))</f>
        <v>0.83336258986237854</v>
      </c>
      <c r="V37" s="4">
        <f t="shared" ref="V37:V68" si="14">R37*T37</f>
        <v>1.314765857462415E-2</v>
      </c>
      <c r="W37" s="22">
        <f>'BEL-amt of claim'!$I$6*V37</f>
        <v>13147.658574624151</v>
      </c>
      <c r="X37" s="22">
        <f>'BEL-amt of claim'!$I$5*R37*(1-$F$4)</f>
        <v>888.83576085885261</v>
      </c>
      <c r="Z37" s="4">
        <f>IF(Z36&lt;'BEL-amt of claim'!$I$4,Z36+1,"")</f>
        <v>33</v>
      </c>
      <c r="AA37" s="4">
        <f>IF(Z37="","",'BEL-amt of claim'!$I$3+Z37-1)</f>
        <v>64</v>
      </c>
      <c r="AB37" s="4">
        <f t="shared" si="10"/>
        <v>0.86760268332036516</v>
      </c>
      <c r="AC37" s="11">
        <f t="shared" ref="AC37:AC68" si="15">IF(Z37="","",$M$4)</f>
        <v>0.89547220854930776</v>
      </c>
      <c r="AD37" s="4">
        <f>IF(Z37="",0,VLOOKUP(AA37,'BEL-amt of claim'!$B$2:$C$118,2,0)*AC37)</f>
        <v>1.3245824908861359E-2</v>
      </c>
      <c r="AE37" s="4">
        <f t="shared" ref="AE37:AE68" si="16">IF(Z37="",0,AB37*(1-AD37))</f>
        <v>0.85611057008664526</v>
      </c>
      <c r="AF37" s="4">
        <f t="shared" ref="AF37:AF68" si="17">AB37*AD37</f>
        <v>1.1492113233719847E-2</v>
      </c>
      <c r="AG37" s="22">
        <f>'BEL-amt of claim'!$I$6*AF37</f>
        <v>11492.113233719847</v>
      </c>
      <c r="AH37" s="22">
        <f>'BEL-amt of claim'!$I$5*AB37*(1-$F$4)</f>
        <v>910.9828174863834</v>
      </c>
      <c r="AJ37" s="4">
        <f>IF(AJ36&lt;'BEL-amt of claim'!$I$4,AJ36+1,"")</f>
        <v>33</v>
      </c>
      <c r="AK37" s="4">
        <f>IF(AJ37="","",'BEL-amt of claim'!$I$3+AJ37-1)</f>
        <v>64</v>
      </c>
      <c r="AL37" s="4">
        <f t="shared" si="11"/>
        <v>0.86050448845500815</v>
      </c>
      <c r="AM37" s="11">
        <f t="shared" si="6"/>
        <v>0.96995662384452186</v>
      </c>
      <c r="AN37" s="4">
        <f>IF(AJ37="",0,VLOOKUP(AK37,'BEL-amt of claim'!$B$2:$C$118,2,0)*AM37)</f>
        <v>1.4347598379908167E-2</v>
      </c>
      <c r="AO37" s="4">
        <f t="shared" ref="AO37:AO68" si="18">IF(AJ37="",0,AL37*(1-AN37))</f>
        <v>0.84815831565054733</v>
      </c>
      <c r="AP37" s="4">
        <f t="shared" ref="AP37:AP68" si="19">AL37*AN37</f>
        <v>1.2346172804460782E-2</v>
      </c>
      <c r="AQ37" s="22">
        <f>'BEL-amt of claim'!$I$6*AP37</f>
        <v>12346.172804460783</v>
      </c>
      <c r="AR37" s="22">
        <f>'BEL-amt of claim'!$I$5*AL37*(1-$F$4)</f>
        <v>903.52971287775847</v>
      </c>
    </row>
    <row r="38" spans="2:44" x14ac:dyDescent="0.35">
      <c r="B38" s="8">
        <f>'Other Info'!F39</f>
        <v>35</v>
      </c>
      <c r="C38" s="8">
        <f>'Other Info'!G39</f>
        <v>1.2019999999999999E-3</v>
      </c>
      <c r="P38" s="4">
        <f>IF(P37&lt;'BEL-amt of claim'!$I$4,P37+1,"")</f>
        <v>34</v>
      </c>
      <c r="Q38" s="4">
        <f>IF(P38="","",'BEL-amt of claim'!$I$3+P38-1)</f>
        <v>65</v>
      </c>
      <c r="R38" s="4">
        <f t="shared" ref="R38:R68" si="20">IF(P38="",0,U37)</f>
        <v>0.83336258986237854</v>
      </c>
      <c r="S38" s="11">
        <f t="shared" si="12"/>
        <v>1.05</v>
      </c>
      <c r="T38" s="4">
        <f>IF(P38="",0,VLOOKUP(Q38,'BEL-amt of claim'!$B$2:$C$118,2,0)*S38)</f>
        <v>1.6728600000000003E-2</v>
      </c>
      <c r="U38" s="4">
        <f t="shared" si="13"/>
        <v>0.81942160044160672</v>
      </c>
      <c r="V38" s="4">
        <f t="shared" si="14"/>
        <v>1.3940989420771788E-2</v>
      </c>
      <c r="W38" s="22">
        <f>'BEL-amt of claim'!$I$6*V38</f>
        <v>13940.989420771788</v>
      </c>
      <c r="X38" s="22">
        <f>'BEL-amt of claim'!$I$5*R38*(1-$F$4)</f>
        <v>875.03071935549735</v>
      </c>
      <c r="Z38" s="4">
        <f>IF(Z37&lt;'BEL-amt of claim'!$I$4,Z37+1,"")</f>
        <v>34</v>
      </c>
      <c r="AA38" s="4">
        <f>IF(Z38="","",'BEL-amt of claim'!$I$3+Z38-1)</f>
        <v>65</v>
      </c>
      <c r="AB38" s="4">
        <f t="shared" ref="AB38:AB68" si="21">IF(Z38="",0,AE37)</f>
        <v>0.85611057008664526</v>
      </c>
      <c r="AC38" s="11">
        <f t="shared" si="15"/>
        <v>0.89547220854930776</v>
      </c>
      <c r="AD38" s="4">
        <f>IF(Z38="",0,VLOOKUP(AA38,'BEL-amt of claim'!$B$2:$C$118,2,0)*AC38)</f>
        <v>1.4266663226607574E-2</v>
      </c>
      <c r="AE38" s="4">
        <f t="shared" si="16"/>
        <v>0.84389672889848011</v>
      </c>
      <c r="AF38" s="4">
        <f t="shared" si="17"/>
        <v>1.2213841188165188E-2</v>
      </c>
      <c r="AG38" s="22">
        <f>'BEL-amt of claim'!$I$6*AF38</f>
        <v>12213.841188165188</v>
      </c>
      <c r="AH38" s="22">
        <f>'BEL-amt of claim'!$I$5*AB38*(1-$F$4)</f>
        <v>898.91609859097741</v>
      </c>
      <c r="AJ38" s="4">
        <f>IF(AJ37&lt;'BEL-amt of claim'!$I$4,AJ37+1,"")</f>
        <v>34</v>
      </c>
      <c r="AK38" s="4">
        <f>IF(AJ38="","",'BEL-amt of claim'!$I$3+AJ38-1)</f>
        <v>65</v>
      </c>
      <c r="AL38" s="4">
        <f t="shared" ref="AL38:AL68" si="22">IF(AJ38="",0,AO37)</f>
        <v>0.84815831565054733</v>
      </c>
      <c r="AM38" s="11">
        <f t="shared" si="6"/>
        <v>0.9723815154041332</v>
      </c>
      <c r="AN38" s="4">
        <f>IF(AJ38="",0,VLOOKUP(AK38,'BEL-amt of claim'!$B$2:$C$118,2,0)*AM38)</f>
        <v>1.5491982303418653E-2</v>
      </c>
      <c r="AO38" s="4">
        <f t="shared" si="18"/>
        <v>0.83501866203399167</v>
      </c>
      <c r="AP38" s="4">
        <f t="shared" si="19"/>
        <v>1.3139653616555651E-2</v>
      </c>
      <c r="AQ38" s="22">
        <f>'BEL-amt of claim'!$I$6*AP38</f>
        <v>13139.653616555652</v>
      </c>
      <c r="AR38" s="22">
        <f>'BEL-amt of claim'!$I$5*AL38*(1-$F$4)</f>
        <v>890.56623143307456</v>
      </c>
    </row>
    <row r="39" spans="2:44" x14ac:dyDescent="0.35">
      <c r="B39" s="8">
        <f>'Other Info'!F40</f>
        <v>36</v>
      </c>
      <c r="C39" s="8">
        <f>'Other Info'!G40</f>
        <v>1.2750000000000001E-3</v>
      </c>
      <c r="P39" s="4">
        <f>IF(P38&lt;'BEL-amt of claim'!$I$4,P38+1,"")</f>
        <v>35</v>
      </c>
      <c r="Q39" s="4">
        <f>IF(P39="","",'BEL-amt of claim'!$I$3+P39-1)</f>
        <v>66</v>
      </c>
      <c r="R39" s="4">
        <f t="shared" si="20"/>
        <v>0.81942160044160672</v>
      </c>
      <c r="S39" s="11">
        <f t="shared" si="12"/>
        <v>1.05</v>
      </c>
      <c r="T39" s="4">
        <f>IF(P39="",0,VLOOKUP(Q39,'BEL-amt of claim'!$B$2:$C$118,2,0)*S39)</f>
        <v>1.80663E-2</v>
      </c>
      <c r="U39" s="4">
        <f t="shared" si="13"/>
        <v>0.80461768398154854</v>
      </c>
      <c r="V39" s="4">
        <f t="shared" si="14"/>
        <v>1.48039164600582E-2</v>
      </c>
      <c r="W39" s="22">
        <f>'BEL-amt of claim'!$I$6*V39</f>
        <v>14803.916460058201</v>
      </c>
      <c r="X39" s="22">
        <f>'BEL-amt of claim'!$I$5*R39*(1-$F$4)</f>
        <v>860.39268046368704</v>
      </c>
      <c r="Z39" s="4">
        <f>IF(Z38&lt;'BEL-amt of claim'!$I$4,Z38+1,"")</f>
        <v>35</v>
      </c>
      <c r="AA39" s="4">
        <f>IF(Z39="","",'BEL-amt of claim'!$I$3+Z39-1)</f>
        <v>66</v>
      </c>
      <c r="AB39" s="4">
        <f t="shared" si="21"/>
        <v>0.84389672889848011</v>
      </c>
      <c r="AC39" s="11">
        <f t="shared" si="15"/>
        <v>0.89547220854930776</v>
      </c>
      <c r="AD39" s="4">
        <f>IF(Z39="",0,VLOOKUP(AA39,'BEL-amt of claim'!$B$2:$C$118,2,0)*AC39)</f>
        <v>1.5407494820299388E-2</v>
      </c>
      <c r="AE39" s="4">
        <f t="shared" si="16"/>
        <v>0.83089439441910917</v>
      </c>
      <c r="AF39" s="4">
        <f t="shared" si="17"/>
        <v>1.3002334479370929E-2</v>
      </c>
      <c r="AG39" s="22">
        <f>'BEL-amt of claim'!$I$6*AF39</f>
        <v>13002.334479370929</v>
      </c>
      <c r="AH39" s="22">
        <f>'BEL-amt of claim'!$I$5*AB39*(1-$F$4)</f>
        <v>886.09156534340411</v>
      </c>
      <c r="AJ39" s="4">
        <f>IF(AJ38&lt;'BEL-amt of claim'!$I$4,AJ38+1,"")</f>
        <v>35</v>
      </c>
      <c r="AK39" s="4">
        <f>IF(AJ39="","",'BEL-amt of claim'!$I$3+AJ39-1)</f>
        <v>66</v>
      </c>
      <c r="AL39" s="4">
        <f t="shared" si="22"/>
        <v>0.83501866203399167</v>
      </c>
      <c r="AM39" s="11">
        <f t="shared" si="6"/>
        <v>0.9748124691926433</v>
      </c>
      <c r="AN39" s="4">
        <f>IF(AJ39="",0,VLOOKUP(AK39,'BEL-amt of claim'!$B$2:$C$118,2,0)*AM39)</f>
        <v>1.6772623344928621E-2</v>
      </c>
      <c r="AO39" s="4">
        <f t="shared" si="18"/>
        <v>0.82101320852970927</v>
      </c>
      <c r="AP39" s="4">
        <f t="shared" si="19"/>
        <v>1.4005453504282391E-2</v>
      </c>
      <c r="AQ39" s="22">
        <f>'BEL-amt of claim'!$I$6*AP39</f>
        <v>14005.453504282392</v>
      </c>
      <c r="AR39" s="22">
        <f>'BEL-amt of claim'!$I$5*AL39*(1-$F$4)</f>
        <v>876.76959513569125</v>
      </c>
    </row>
    <row r="40" spans="2:44" x14ac:dyDescent="0.35">
      <c r="B40" s="8">
        <f>'Other Info'!F41</f>
        <v>37</v>
      </c>
      <c r="C40" s="8">
        <f>'Other Info'!G41</f>
        <v>1.358E-3</v>
      </c>
      <c r="P40" s="4" t="str">
        <f>IF(P39&lt;'BEL-amt of claim'!$I$4,P39+1,"")</f>
        <v/>
      </c>
      <c r="Q40" s="4" t="str">
        <f>IF(P40="","",'BEL-amt of claim'!$I$3+P40-1)</f>
        <v/>
      </c>
      <c r="R40" s="4">
        <f t="shared" si="20"/>
        <v>0</v>
      </c>
      <c r="S40" s="11" t="str">
        <f t="shared" si="12"/>
        <v/>
      </c>
      <c r="T40" s="4">
        <f>IF(P40="",0,VLOOKUP(Q40,'BEL-amt of claim'!$B$2:$C$118,2,0)*S40)</f>
        <v>0</v>
      </c>
      <c r="U40" s="4">
        <f t="shared" si="13"/>
        <v>0</v>
      </c>
      <c r="V40" s="4">
        <f t="shared" si="14"/>
        <v>0</v>
      </c>
      <c r="W40" s="22">
        <f>'BEL-amt of claim'!$I$6*V40</f>
        <v>0</v>
      </c>
      <c r="X40" s="22">
        <f>'BEL-amt of claim'!$I$5*R40*(1-$F$4)</f>
        <v>0</v>
      </c>
      <c r="Z40" s="4" t="str">
        <f>IF(Z39&lt;'BEL-amt of claim'!$I$4,Z39+1,"")</f>
        <v/>
      </c>
      <c r="AA40" s="4" t="str">
        <f>IF(Z40="","",'BEL-amt of claim'!$I$3+Z40-1)</f>
        <v/>
      </c>
      <c r="AB40" s="4">
        <f t="shared" si="21"/>
        <v>0</v>
      </c>
      <c r="AC40" s="11" t="str">
        <f t="shared" si="15"/>
        <v/>
      </c>
      <c r="AD40" s="4">
        <f>IF(Z40="",0,VLOOKUP(AA40,'BEL-amt of claim'!$B$2:$C$118,2,0)*AC40)</f>
        <v>0</v>
      </c>
      <c r="AE40" s="4">
        <f t="shared" si="16"/>
        <v>0</v>
      </c>
      <c r="AF40" s="4">
        <f t="shared" si="17"/>
        <v>0</v>
      </c>
      <c r="AG40" s="22">
        <f>'BEL-amt of claim'!$I$6*AF40</f>
        <v>0</v>
      </c>
      <c r="AH40" s="22">
        <f>'BEL-amt of claim'!$I$5*AB40*(1-$F$4)</f>
        <v>0</v>
      </c>
      <c r="AJ40" s="4" t="str">
        <f>IF(AJ39&lt;'BEL-amt of claim'!$I$4,AJ39+1,"")</f>
        <v/>
      </c>
      <c r="AK40" s="4" t="str">
        <f>IF(AJ40="","",'BEL-amt of claim'!$I$3+AJ40-1)</f>
        <v/>
      </c>
      <c r="AL40" s="4">
        <f t="shared" si="22"/>
        <v>0</v>
      </c>
      <c r="AM40" s="11"/>
      <c r="AN40" s="4">
        <f>IF(AJ40="",0,VLOOKUP(AK40,'BEL-amt of claim'!$B$2:$C$118,2,0)*AM40)</f>
        <v>0</v>
      </c>
      <c r="AO40" s="4">
        <f t="shared" si="18"/>
        <v>0</v>
      </c>
      <c r="AP40" s="4">
        <f t="shared" si="19"/>
        <v>0</v>
      </c>
      <c r="AQ40" s="22">
        <f>'BEL-amt of claim'!$I$6*AP40</f>
        <v>0</v>
      </c>
      <c r="AR40" s="22">
        <f>'BEL-amt of claim'!$I$5*AL40*(1-$F$4)</f>
        <v>0</v>
      </c>
    </row>
    <row r="41" spans="2:44" x14ac:dyDescent="0.35">
      <c r="B41" s="8">
        <f>'Other Info'!F42</f>
        <v>38</v>
      </c>
      <c r="C41" s="8">
        <f>'Other Info'!G42</f>
        <v>1.4530000000000001E-3</v>
      </c>
      <c r="P41" s="4" t="str">
        <f>IF(P40&lt;'BEL-amt of claim'!$I$4,P40+1,"")</f>
        <v/>
      </c>
      <c r="Q41" s="4" t="str">
        <f>IF(P41="","",'BEL-amt of claim'!$I$3+P41-1)</f>
        <v/>
      </c>
      <c r="R41" s="4">
        <f t="shared" si="20"/>
        <v>0</v>
      </c>
      <c r="S41" s="11" t="str">
        <f t="shared" si="12"/>
        <v/>
      </c>
      <c r="T41" s="4">
        <f>IF(P41="",0,VLOOKUP(Q41,'BEL-amt of claim'!$B$2:$C$118,2,0)*S41)</f>
        <v>0</v>
      </c>
      <c r="U41" s="4">
        <f t="shared" si="13"/>
        <v>0</v>
      </c>
      <c r="V41" s="4">
        <f t="shared" si="14"/>
        <v>0</v>
      </c>
      <c r="W41" s="22">
        <f>'BEL-amt of claim'!$I$6*V41</f>
        <v>0</v>
      </c>
      <c r="X41" s="22">
        <f>'BEL-amt of claim'!$I$5*R41*(1-$F$4)</f>
        <v>0</v>
      </c>
      <c r="Z41" s="4" t="str">
        <f>IF(Z40&lt;'BEL-amt of claim'!$I$4,Z40+1,"")</f>
        <v/>
      </c>
      <c r="AA41" s="4" t="str">
        <f>IF(Z41="","",'BEL-amt of claim'!$I$3+Z41-1)</f>
        <v/>
      </c>
      <c r="AB41" s="4">
        <f t="shared" si="21"/>
        <v>0</v>
      </c>
      <c r="AC41" s="11" t="str">
        <f t="shared" si="15"/>
        <v/>
      </c>
      <c r="AD41" s="4">
        <f>IF(Z41="",0,VLOOKUP(AA41,'BEL-amt of claim'!$B$2:$C$118,2,0)*AC41)</f>
        <v>0</v>
      </c>
      <c r="AE41" s="4">
        <f t="shared" si="16"/>
        <v>0</v>
      </c>
      <c r="AF41" s="4">
        <f t="shared" si="17"/>
        <v>0</v>
      </c>
      <c r="AG41" s="22">
        <f>'BEL-amt of claim'!$I$6*AF41</f>
        <v>0</v>
      </c>
      <c r="AH41" s="22">
        <f>'BEL-amt of claim'!$I$5*AB41*(1-$F$4)</f>
        <v>0</v>
      </c>
      <c r="AJ41" s="4" t="str">
        <f>IF(AJ40&lt;'BEL-amt of claim'!$I$4,AJ40+1,"")</f>
        <v/>
      </c>
      <c r="AK41" s="4" t="str">
        <f>IF(AJ41="","",'BEL-amt of claim'!$I$3+AJ41-1)</f>
        <v/>
      </c>
      <c r="AL41" s="4">
        <f t="shared" si="22"/>
        <v>0</v>
      </c>
      <c r="AM41" s="11"/>
      <c r="AN41" s="4">
        <f>IF(AJ41="",0,VLOOKUP(AK41,'BEL-amt of claim'!$B$2:$C$118,2,0)*AM41)</f>
        <v>0</v>
      </c>
      <c r="AO41" s="4">
        <f t="shared" si="18"/>
        <v>0</v>
      </c>
      <c r="AP41" s="4">
        <f t="shared" si="19"/>
        <v>0</v>
      </c>
      <c r="AQ41" s="22">
        <f>'BEL-amt of claim'!$I$6*AP41</f>
        <v>0</v>
      </c>
      <c r="AR41" s="22">
        <f>'BEL-amt of claim'!$I$5*AL41*(1-$F$4)</f>
        <v>0</v>
      </c>
    </row>
    <row r="42" spans="2:44" x14ac:dyDescent="0.35">
      <c r="B42" s="8">
        <f>'Other Info'!F43</f>
        <v>39</v>
      </c>
      <c r="C42" s="8">
        <f>'Other Info'!G43</f>
        <v>1.56E-3</v>
      </c>
      <c r="P42" s="4" t="str">
        <f>IF(P41&lt;'BEL-amt of claim'!$I$4,P41+1,"")</f>
        <v/>
      </c>
      <c r="Q42" s="4" t="str">
        <f>IF(P42="","",'BEL-amt of claim'!$I$3+P42-1)</f>
        <v/>
      </c>
      <c r="R42" s="4">
        <f t="shared" si="20"/>
        <v>0</v>
      </c>
      <c r="S42" s="11" t="str">
        <f t="shared" si="12"/>
        <v/>
      </c>
      <c r="T42" s="4">
        <f>IF(P42="",0,VLOOKUP(Q42,'BEL-amt of claim'!$B$2:$C$118,2,0)*S42)</f>
        <v>0</v>
      </c>
      <c r="U42" s="4">
        <f t="shared" si="13"/>
        <v>0</v>
      </c>
      <c r="V42" s="4">
        <f t="shared" si="14"/>
        <v>0</v>
      </c>
      <c r="W42" s="22">
        <f>'BEL-amt of claim'!$I$6*V42</f>
        <v>0</v>
      </c>
      <c r="X42" s="22">
        <f>'BEL-amt of claim'!$I$5*R42*(1-$F$4)</f>
        <v>0</v>
      </c>
      <c r="Z42" s="4" t="str">
        <f>IF(Z41&lt;'BEL-amt of claim'!$I$4,Z41+1,"")</f>
        <v/>
      </c>
      <c r="AA42" s="4" t="str">
        <f>IF(Z42="","",'BEL-amt of claim'!$I$3+Z42-1)</f>
        <v/>
      </c>
      <c r="AB42" s="4">
        <f t="shared" si="21"/>
        <v>0</v>
      </c>
      <c r="AC42" s="11" t="str">
        <f t="shared" si="15"/>
        <v/>
      </c>
      <c r="AD42" s="4">
        <f>IF(Z42="",0,VLOOKUP(AA42,'BEL-amt of claim'!$B$2:$C$118,2,0)*AC42)</f>
        <v>0</v>
      </c>
      <c r="AE42" s="4">
        <f t="shared" si="16"/>
        <v>0</v>
      </c>
      <c r="AF42" s="4">
        <f t="shared" si="17"/>
        <v>0</v>
      </c>
      <c r="AG42" s="22">
        <f>'BEL-amt of claim'!$I$6*AF42</f>
        <v>0</v>
      </c>
      <c r="AH42" s="22">
        <f>'BEL-amt of claim'!$I$5*AB42*(1-$F$4)</f>
        <v>0</v>
      </c>
      <c r="AJ42" s="4" t="str">
        <f>IF(AJ41&lt;'BEL-amt of claim'!$I$4,AJ41+1,"")</f>
        <v/>
      </c>
      <c r="AK42" s="4" t="str">
        <f>IF(AJ42="","",'BEL-amt of claim'!$I$3+AJ42-1)</f>
        <v/>
      </c>
      <c r="AL42" s="4">
        <f t="shared" si="22"/>
        <v>0</v>
      </c>
      <c r="AM42" s="11"/>
      <c r="AN42" s="4">
        <f>IF(AJ42="",0,VLOOKUP(AK42,'BEL-amt of claim'!$B$2:$C$118,2,0)*AM42)</f>
        <v>0</v>
      </c>
      <c r="AO42" s="4">
        <f t="shared" si="18"/>
        <v>0</v>
      </c>
      <c r="AP42" s="4">
        <f t="shared" si="19"/>
        <v>0</v>
      </c>
      <c r="AQ42" s="22">
        <f>'BEL-amt of claim'!$I$6*AP42</f>
        <v>0</v>
      </c>
      <c r="AR42" s="22">
        <f>'BEL-amt of claim'!$I$5*AL42*(1-$F$4)</f>
        <v>0</v>
      </c>
    </row>
    <row r="43" spans="2:44" x14ac:dyDescent="0.35">
      <c r="B43" s="8">
        <f>'Other Info'!F44</f>
        <v>40</v>
      </c>
      <c r="C43" s="8">
        <f>'Other Info'!G44</f>
        <v>1.6800000000000001E-3</v>
      </c>
      <c r="P43" s="4" t="str">
        <f>IF(P42&lt;'BEL-amt of claim'!$I$4,P42+1,"")</f>
        <v/>
      </c>
      <c r="Q43" s="4" t="str">
        <f>IF(P43="","",'BEL-amt of claim'!$I$3+P43-1)</f>
        <v/>
      </c>
      <c r="R43" s="4">
        <f t="shared" si="20"/>
        <v>0</v>
      </c>
      <c r="S43" s="11" t="str">
        <f t="shared" si="12"/>
        <v/>
      </c>
      <c r="T43" s="4">
        <f>IF(P43="",0,VLOOKUP(Q43,'BEL-amt of claim'!$B$2:$C$118,2,0)*S43)</f>
        <v>0</v>
      </c>
      <c r="U43" s="4">
        <f t="shared" si="13"/>
        <v>0</v>
      </c>
      <c r="V43" s="4">
        <f t="shared" si="14"/>
        <v>0</v>
      </c>
      <c r="W43" s="22">
        <f>'BEL-amt of claim'!$I$6*V43</f>
        <v>0</v>
      </c>
      <c r="X43" s="22">
        <f>'BEL-amt of claim'!$I$5*R43*(1-$F$4)</f>
        <v>0</v>
      </c>
      <c r="Z43" s="4" t="str">
        <f>IF(Z42&lt;'BEL-amt of claim'!$I$4,Z42+1,"")</f>
        <v/>
      </c>
      <c r="AA43" s="4" t="str">
        <f>IF(Z43="","",'BEL-amt of claim'!$I$3+Z43-1)</f>
        <v/>
      </c>
      <c r="AB43" s="4">
        <f t="shared" si="21"/>
        <v>0</v>
      </c>
      <c r="AC43" s="11" t="str">
        <f t="shared" si="15"/>
        <v/>
      </c>
      <c r="AD43" s="4">
        <f>IF(Z43="",0,VLOOKUP(AA43,'BEL-amt of claim'!$B$2:$C$118,2,0)*AC43)</f>
        <v>0</v>
      </c>
      <c r="AE43" s="4">
        <f t="shared" si="16"/>
        <v>0</v>
      </c>
      <c r="AF43" s="4">
        <f t="shared" si="17"/>
        <v>0</v>
      </c>
      <c r="AG43" s="22">
        <f>'BEL-amt of claim'!$I$6*AF43</f>
        <v>0</v>
      </c>
      <c r="AH43" s="22">
        <f>'BEL-amt of claim'!$I$5*AB43*(1-$F$4)</f>
        <v>0</v>
      </c>
      <c r="AJ43" s="4" t="str">
        <f>IF(AJ42&lt;'BEL-amt of claim'!$I$4,AJ42+1,"")</f>
        <v/>
      </c>
      <c r="AK43" s="4" t="str">
        <f>IF(AJ43="","",'BEL-amt of claim'!$I$3+AJ43-1)</f>
        <v/>
      </c>
      <c r="AL43" s="4">
        <f t="shared" si="22"/>
        <v>0</v>
      </c>
      <c r="AM43" s="11"/>
      <c r="AN43" s="4">
        <f>IF(AJ43="",0,VLOOKUP(AK43,'BEL-amt of claim'!$B$2:$C$118,2,0)*AM43)</f>
        <v>0</v>
      </c>
      <c r="AO43" s="4">
        <f t="shared" si="18"/>
        <v>0</v>
      </c>
      <c r="AP43" s="4">
        <f t="shared" si="19"/>
        <v>0</v>
      </c>
      <c r="AQ43" s="22">
        <f>'BEL-amt of claim'!$I$6*AP43</f>
        <v>0</v>
      </c>
      <c r="AR43" s="22">
        <f>'BEL-amt of claim'!$I$5*AL43*(1-$F$4)</f>
        <v>0</v>
      </c>
    </row>
    <row r="44" spans="2:44" x14ac:dyDescent="0.35">
      <c r="B44" s="8">
        <f>'Other Info'!F45</f>
        <v>41</v>
      </c>
      <c r="C44" s="8">
        <f>'Other Info'!G45</f>
        <v>1.815E-3</v>
      </c>
      <c r="P44" s="4" t="str">
        <f>IF(P43&lt;'BEL-amt of claim'!$I$4,P43+1,"")</f>
        <v/>
      </c>
      <c r="Q44" s="4" t="str">
        <f>IF(P44="","",'BEL-amt of claim'!$I$3+P44-1)</f>
        <v/>
      </c>
      <c r="R44" s="4">
        <f t="shared" si="20"/>
        <v>0</v>
      </c>
      <c r="S44" s="11" t="str">
        <f t="shared" si="12"/>
        <v/>
      </c>
      <c r="T44" s="4">
        <f>IF(P44="",0,VLOOKUP(Q44,'BEL-amt of claim'!$B$2:$C$118,2,0)*S44)</f>
        <v>0</v>
      </c>
      <c r="U44" s="4">
        <f t="shared" si="13"/>
        <v>0</v>
      </c>
      <c r="V44" s="4">
        <f t="shared" si="14"/>
        <v>0</v>
      </c>
      <c r="W44" s="22">
        <f>'BEL-amt of claim'!$I$6*V44</f>
        <v>0</v>
      </c>
      <c r="X44" s="22">
        <f>'BEL-amt of claim'!$I$5*R44*(1-$F$4)</f>
        <v>0</v>
      </c>
      <c r="Z44" s="4" t="str">
        <f>IF(Z43&lt;'BEL-amt of claim'!$I$4,Z43+1,"")</f>
        <v/>
      </c>
      <c r="AA44" s="4" t="str">
        <f>IF(Z44="","",'BEL-amt of claim'!$I$3+Z44-1)</f>
        <v/>
      </c>
      <c r="AB44" s="4">
        <f t="shared" si="21"/>
        <v>0</v>
      </c>
      <c r="AC44" s="11" t="str">
        <f t="shared" si="15"/>
        <v/>
      </c>
      <c r="AD44" s="4">
        <f>IF(Z44="",0,VLOOKUP(AA44,'BEL-amt of claim'!$B$2:$C$118,2,0)*AC44)</f>
        <v>0</v>
      </c>
      <c r="AE44" s="4">
        <f t="shared" si="16"/>
        <v>0</v>
      </c>
      <c r="AF44" s="4">
        <f t="shared" si="17"/>
        <v>0</v>
      </c>
      <c r="AG44" s="22">
        <f>'BEL-amt of claim'!$I$6*AF44</f>
        <v>0</v>
      </c>
      <c r="AH44" s="22">
        <f>'BEL-amt of claim'!$I$5*AB44*(1-$F$4)</f>
        <v>0</v>
      </c>
      <c r="AJ44" s="4" t="str">
        <f>IF(AJ43&lt;'BEL-amt of claim'!$I$4,AJ43+1,"")</f>
        <v/>
      </c>
      <c r="AK44" s="4" t="str">
        <f>IF(AJ44="","",'BEL-amt of claim'!$I$3+AJ44-1)</f>
        <v/>
      </c>
      <c r="AL44" s="4">
        <f t="shared" si="22"/>
        <v>0</v>
      </c>
      <c r="AM44" s="11"/>
      <c r="AN44" s="4">
        <f>IF(AJ44="",0,VLOOKUP(AK44,'BEL-amt of claim'!$B$2:$C$118,2,0)*AM44)</f>
        <v>0</v>
      </c>
      <c r="AO44" s="4">
        <f t="shared" si="18"/>
        <v>0</v>
      </c>
      <c r="AP44" s="4">
        <f t="shared" si="19"/>
        <v>0</v>
      </c>
      <c r="AQ44" s="22">
        <f>'BEL-amt of claim'!$I$6*AP44</f>
        <v>0</v>
      </c>
      <c r="AR44" s="22">
        <f>'BEL-amt of claim'!$I$5*AL44*(1-$F$4)</f>
        <v>0</v>
      </c>
    </row>
    <row r="45" spans="2:44" x14ac:dyDescent="0.35">
      <c r="B45" s="8">
        <f>'Other Info'!F46</f>
        <v>42</v>
      </c>
      <c r="C45" s="8">
        <f>'Other Info'!G46</f>
        <v>1.9689999999999998E-3</v>
      </c>
      <c r="P45" s="4" t="str">
        <f>IF(P44&lt;'BEL-amt of claim'!$I$4,P44+1,"")</f>
        <v/>
      </c>
      <c r="Q45" s="4" t="str">
        <f>IF(P45="","",'BEL-amt of claim'!$I$3+P45-1)</f>
        <v/>
      </c>
      <c r="R45" s="4">
        <f t="shared" si="20"/>
        <v>0</v>
      </c>
      <c r="S45" s="11" t="str">
        <f t="shared" si="12"/>
        <v/>
      </c>
      <c r="T45" s="4">
        <f>IF(P45="",0,VLOOKUP(Q45,'BEL-amt of claim'!$B$2:$C$118,2,0)*S45)</f>
        <v>0</v>
      </c>
      <c r="U45" s="4">
        <f t="shared" si="13"/>
        <v>0</v>
      </c>
      <c r="V45" s="4">
        <f t="shared" si="14"/>
        <v>0</v>
      </c>
      <c r="W45" s="22">
        <f>'BEL-amt of claim'!$I$6*V45</f>
        <v>0</v>
      </c>
      <c r="X45" s="22">
        <f>'BEL-amt of claim'!$I$5*R45*(1-$F$4)</f>
        <v>0</v>
      </c>
      <c r="Z45" s="4" t="str">
        <f>IF(Z44&lt;'BEL-amt of claim'!$I$4,Z44+1,"")</f>
        <v/>
      </c>
      <c r="AA45" s="4" t="str">
        <f>IF(Z45="","",'BEL-amt of claim'!$I$3+Z45-1)</f>
        <v/>
      </c>
      <c r="AB45" s="4">
        <f t="shared" si="21"/>
        <v>0</v>
      </c>
      <c r="AC45" s="11" t="str">
        <f t="shared" si="15"/>
        <v/>
      </c>
      <c r="AD45" s="4">
        <f>IF(Z45="",0,VLOOKUP(AA45,'BEL-amt of claim'!$B$2:$C$118,2,0)*AC45)</f>
        <v>0</v>
      </c>
      <c r="AE45" s="4">
        <f t="shared" si="16"/>
        <v>0</v>
      </c>
      <c r="AF45" s="4">
        <f t="shared" si="17"/>
        <v>0</v>
      </c>
      <c r="AG45" s="22">
        <f>'BEL-amt of claim'!$I$6*AF45</f>
        <v>0</v>
      </c>
      <c r="AH45" s="22">
        <f>'BEL-amt of claim'!$I$5*AB45*(1-$F$4)</f>
        <v>0</v>
      </c>
      <c r="AJ45" s="4" t="str">
        <f>IF(AJ44&lt;'BEL-amt of claim'!$I$4,AJ44+1,"")</f>
        <v/>
      </c>
      <c r="AK45" s="4" t="str">
        <f>IF(AJ45="","",'BEL-amt of claim'!$I$3+AJ45-1)</f>
        <v/>
      </c>
      <c r="AL45" s="4">
        <f t="shared" si="22"/>
        <v>0</v>
      </c>
      <c r="AM45" s="11"/>
      <c r="AN45" s="4">
        <f>IF(AJ45="",0,VLOOKUP(AK45,'BEL-amt of claim'!$B$2:$C$118,2,0)*AM45)</f>
        <v>0</v>
      </c>
      <c r="AO45" s="4">
        <f t="shared" si="18"/>
        <v>0</v>
      </c>
      <c r="AP45" s="4">
        <f t="shared" si="19"/>
        <v>0</v>
      </c>
      <c r="AQ45" s="22">
        <f>'BEL-amt of claim'!$I$6*AP45</f>
        <v>0</v>
      </c>
      <c r="AR45" s="22">
        <f>'BEL-amt of claim'!$I$5*AL45*(1-$F$4)</f>
        <v>0</v>
      </c>
    </row>
    <row r="46" spans="2:44" x14ac:dyDescent="0.35">
      <c r="B46" s="8">
        <f>'Other Info'!F47</f>
        <v>43</v>
      </c>
      <c r="C46" s="8">
        <f>'Other Info'!G47</f>
        <v>2.1440000000000001E-3</v>
      </c>
      <c r="P46" s="4" t="str">
        <f>IF(P45&lt;'BEL-amt of claim'!$I$4,P45+1,"")</f>
        <v/>
      </c>
      <c r="Q46" s="4" t="str">
        <f>IF(P46="","",'BEL-amt of claim'!$I$3+P46-1)</f>
        <v/>
      </c>
      <c r="R46" s="4">
        <f t="shared" si="20"/>
        <v>0</v>
      </c>
      <c r="S46" s="11" t="str">
        <f t="shared" si="12"/>
        <v/>
      </c>
      <c r="T46" s="4">
        <f>IF(P46="",0,VLOOKUP(Q46,'BEL-amt of claim'!$B$2:$C$118,2,0)*S46)</f>
        <v>0</v>
      </c>
      <c r="U46" s="4">
        <f t="shared" si="13"/>
        <v>0</v>
      </c>
      <c r="V46" s="4">
        <f t="shared" si="14"/>
        <v>0</v>
      </c>
      <c r="W46" s="22">
        <f>'BEL-amt of claim'!$I$6*V46</f>
        <v>0</v>
      </c>
      <c r="X46" s="22">
        <f>'BEL-amt of claim'!$I$5*R46*(1-$F$4)</f>
        <v>0</v>
      </c>
      <c r="Z46" s="4" t="str">
        <f>IF(Z45&lt;'BEL-amt of claim'!$I$4,Z45+1,"")</f>
        <v/>
      </c>
      <c r="AA46" s="4" t="str">
        <f>IF(Z46="","",'BEL-amt of claim'!$I$3+Z46-1)</f>
        <v/>
      </c>
      <c r="AB46" s="4">
        <f t="shared" si="21"/>
        <v>0</v>
      </c>
      <c r="AC46" s="11" t="str">
        <f t="shared" si="15"/>
        <v/>
      </c>
      <c r="AD46" s="4">
        <f>IF(Z46="",0,VLOOKUP(AA46,'BEL-amt of claim'!$B$2:$C$118,2,0)*AC46)</f>
        <v>0</v>
      </c>
      <c r="AE46" s="4">
        <f t="shared" si="16"/>
        <v>0</v>
      </c>
      <c r="AF46" s="4">
        <f t="shared" si="17"/>
        <v>0</v>
      </c>
      <c r="AG46" s="22">
        <f>'BEL-amt of claim'!$I$6*AF46</f>
        <v>0</v>
      </c>
      <c r="AH46" s="22">
        <f>'BEL-amt of claim'!$I$5*AB46*(1-$F$4)</f>
        <v>0</v>
      </c>
      <c r="AJ46" s="4" t="str">
        <f>IF(AJ45&lt;'BEL-amt of claim'!$I$4,AJ45+1,"")</f>
        <v/>
      </c>
      <c r="AK46" s="4" t="str">
        <f>IF(AJ46="","",'BEL-amt of claim'!$I$3+AJ46-1)</f>
        <v/>
      </c>
      <c r="AL46" s="4">
        <f t="shared" si="22"/>
        <v>0</v>
      </c>
      <c r="AM46" s="11"/>
      <c r="AN46" s="4">
        <f>IF(AJ46="",0,VLOOKUP(AK46,'BEL-amt of claim'!$B$2:$C$118,2,0)*AM46)</f>
        <v>0</v>
      </c>
      <c r="AO46" s="4">
        <f t="shared" si="18"/>
        <v>0</v>
      </c>
      <c r="AP46" s="4">
        <f t="shared" si="19"/>
        <v>0</v>
      </c>
      <c r="AQ46" s="22">
        <f>'BEL-amt of claim'!$I$6*AP46</f>
        <v>0</v>
      </c>
      <c r="AR46" s="22">
        <f>'BEL-amt of claim'!$I$5*AL46*(1-$F$4)</f>
        <v>0</v>
      </c>
    </row>
    <row r="47" spans="2:44" x14ac:dyDescent="0.35">
      <c r="B47" s="8">
        <f>'Other Info'!F48</f>
        <v>44</v>
      </c>
      <c r="C47" s="8">
        <f>'Other Info'!G48</f>
        <v>2.3449999999999999E-3</v>
      </c>
      <c r="P47" s="4" t="str">
        <f>IF(P46&lt;'BEL-amt of claim'!$I$4,P46+1,"")</f>
        <v/>
      </c>
      <c r="Q47" s="4" t="str">
        <f>IF(P47="","",'BEL-amt of claim'!$I$3+P47-1)</f>
        <v/>
      </c>
      <c r="R47" s="4">
        <f t="shared" si="20"/>
        <v>0</v>
      </c>
      <c r="S47" s="11" t="str">
        <f t="shared" si="12"/>
        <v/>
      </c>
      <c r="T47" s="4">
        <f>IF(P47="",0,VLOOKUP(Q47,'BEL-amt of claim'!$B$2:$C$118,2,0)*S47)</f>
        <v>0</v>
      </c>
      <c r="U47" s="4">
        <f t="shared" si="13"/>
        <v>0</v>
      </c>
      <c r="V47" s="4">
        <f t="shared" si="14"/>
        <v>0</v>
      </c>
      <c r="W47" s="22">
        <f>'BEL-amt of claim'!$I$6*V47</f>
        <v>0</v>
      </c>
      <c r="X47" s="22">
        <f>'BEL-amt of claim'!$I$5*R47*(1-$F$4)</f>
        <v>0</v>
      </c>
      <c r="Z47" s="4" t="str">
        <f>IF(Z46&lt;'BEL-amt of claim'!$I$4,Z46+1,"")</f>
        <v/>
      </c>
      <c r="AA47" s="4" t="str">
        <f>IF(Z47="","",'BEL-amt of claim'!$I$3+Z47-1)</f>
        <v/>
      </c>
      <c r="AB47" s="4">
        <f t="shared" si="21"/>
        <v>0</v>
      </c>
      <c r="AC47" s="11" t="str">
        <f t="shared" si="15"/>
        <v/>
      </c>
      <c r="AD47" s="4">
        <f>IF(Z47="",0,VLOOKUP(AA47,'BEL-amt of claim'!$B$2:$C$118,2,0)*AC47)</f>
        <v>0</v>
      </c>
      <c r="AE47" s="4">
        <f t="shared" si="16"/>
        <v>0</v>
      </c>
      <c r="AF47" s="4">
        <f t="shared" si="17"/>
        <v>0</v>
      </c>
      <c r="AG47" s="22">
        <f>'BEL-amt of claim'!$I$6*AF47</f>
        <v>0</v>
      </c>
      <c r="AH47" s="22">
        <f>'BEL-amt of claim'!$I$5*AB47*(1-$F$4)</f>
        <v>0</v>
      </c>
      <c r="AJ47" s="4" t="str">
        <f>IF(AJ46&lt;'BEL-amt of claim'!$I$4,AJ46+1,"")</f>
        <v/>
      </c>
      <c r="AK47" s="4" t="str">
        <f>IF(AJ47="","",'BEL-amt of claim'!$I$3+AJ47-1)</f>
        <v/>
      </c>
      <c r="AL47" s="4">
        <f t="shared" si="22"/>
        <v>0</v>
      </c>
      <c r="AM47" s="11"/>
      <c r="AN47" s="4">
        <f>IF(AJ47="",0,VLOOKUP(AK47,'BEL-amt of claim'!$B$2:$C$118,2,0)*AM47)</f>
        <v>0</v>
      </c>
      <c r="AO47" s="4">
        <f t="shared" si="18"/>
        <v>0</v>
      </c>
      <c r="AP47" s="4">
        <f t="shared" si="19"/>
        <v>0</v>
      </c>
      <c r="AQ47" s="22">
        <f>'BEL-amt of claim'!$I$6*AP47</f>
        <v>0</v>
      </c>
      <c r="AR47" s="22">
        <f>'BEL-amt of claim'!$I$5*AL47*(1-$F$4)</f>
        <v>0</v>
      </c>
    </row>
    <row r="48" spans="2:44" x14ac:dyDescent="0.35">
      <c r="B48" s="8">
        <f>'Other Info'!F49</f>
        <v>45</v>
      </c>
      <c r="C48" s="8">
        <f>'Other Info'!G49</f>
        <v>2.5790000000000001E-3</v>
      </c>
      <c r="P48" s="4" t="str">
        <f>IF(P47&lt;'BEL-amt of claim'!$I$4,P47+1,"")</f>
        <v/>
      </c>
      <c r="Q48" s="4" t="str">
        <f>IF(P48="","",'BEL-amt of claim'!$I$3+P48-1)</f>
        <v/>
      </c>
      <c r="R48" s="4">
        <f t="shared" si="20"/>
        <v>0</v>
      </c>
      <c r="S48" s="11" t="str">
        <f t="shared" si="12"/>
        <v/>
      </c>
      <c r="T48" s="4">
        <f>IF(P48="",0,VLOOKUP(Q48,'BEL-amt of claim'!$B$2:$C$118,2,0)*S48)</f>
        <v>0</v>
      </c>
      <c r="U48" s="4">
        <f t="shared" si="13"/>
        <v>0</v>
      </c>
      <c r="V48" s="4">
        <f t="shared" si="14"/>
        <v>0</v>
      </c>
      <c r="W48" s="22">
        <f>'BEL-amt of claim'!$I$6*V48</f>
        <v>0</v>
      </c>
      <c r="X48" s="22">
        <f>'BEL-amt of claim'!$I$5*R48*(1-$F$4)</f>
        <v>0</v>
      </c>
      <c r="Z48" s="4" t="str">
        <f>IF(Z47&lt;'BEL-amt of claim'!$I$4,Z47+1,"")</f>
        <v/>
      </c>
      <c r="AA48" s="4" t="str">
        <f>IF(Z48="","",'BEL-amt of claim'!$I$3+Z48-1)</f>
        <v/>
      </c>
      <c r="AB48" s="4">
        <f t="shared" si="21"/>
        <v>0</v>
      </c>
      <c r="AC48" s="11" t="str">
        <f t="shared" si="15"/>
        <v/>
      </c>
      <c r="AD48" s="4">
        <f>IF(Z48="",0,VLOOKUP(AA48,'BEL-amt of claim'!$B$2:$C$118,2,0)*AC48)</f>
        <v>0</v>
      </c>
      <c r="AE48" s="4">
        <f t="shared" si="16"/>
        <v>0</v>
      </c>
      <c r="AF48" s="4">
        <f t="shared" si="17"/>
        <v>0</v>
      </c>
      <c r="AG48" s="22">
        <f>'BEL-amt of claim'!$I$6*AF48</f>
        <v>0</v>
      </c>
      <c r="AH48" s="22">
        <f>'BEL-amt of claim'!$I$5*AB48*(1-$F$4)</f>
        <v>0</v>
      </c>
      <c r="AJ48" s="4" t="str">
        <f>IF(AJ47&lt;'BEL-amt of claim'!$I$4,AJ47+1,"")</f>
        <v/>
      </c>
      <c r="AK48" s="4" t="str">
        <f>IF(AJ48="","",'BEL-amt of claim'!$I$3+AJ48-1)</f>
        <v/>
      </c>
      <c r="AL48" s="4">
        <f t="shared" si="22"/>
        <v>0</v>
      </c>
      <c r="AM48" s="11"/>
      <c r="AN48" s="4">
        <f>IF(AJ48="",0,VLOOKUP(AK48,'BEL-amt of claim'!$B$2:$C$118,2,0)*AM48)</f>
        <v>0</v>
      </c>
      <c r="AO48" s="4">
        <f t="shared" si="18"/>
        <v>0</v>
      </c>
      <c r="AP48" s="4">
        <f t="shared" si="19"/>
        <v>0</v>
      </c>
      <c r="AQ48" s="22">
        <f>'BEL-amt of claim'!$I$6*AP48</f>
        <v>0</v>
      </c>
      <c r="AR48" s="22">
        <f>'BEL-amt of claim'!$I$5*AL48*(1-$F$4)</f>
        <v>0</v>
      </c>
    </row>
    <row r="49" spans="2:44" x14ac:dyDescent="0.35">
      <c r="B49" s="8">
        <f>'Other Info'!F50</f>
        <v>46</v>
      </c>
      <c r="C49" s="8">
        <f>'Other Info'!G50</f>
        <v>2.8509999999999998E-3</v>
      </c>
      <c r="P49" s="4" t="str">
        <f>IF(P48&lt;'BEL-amt of claim'!$I$4,P48+1,"")</f>
        <v/>
      </c>
      <c r="Q49" s="4" t="str">
        <f>IF(P49="","",'BEL-amt of claim'!$I$3+P49-1)</f>
        <v/>
      </c>
      <c r="R49" s="4">
        <f t="shared" si="20"/>
        <v>0</v>
      </c>
      <c r="S49" s="11" t="str">
        <f t="shared" si="12"/>
        <v/>
      </c>
      <c r="T49" s="4">
        <f>IF(P49="",0,VLOOKUP(Q49,'BEL-amt of claim'!$B$2:$C$118,2,0)*S49)</f>
        <v>0</v>
      </c>
      <c r="U49" s="4">
        <f t="shared" si="13"/>
        <v>0</v>
      </c>
      <c r="V49" s="4">
        <f t="shared" si="14"/>
        <v>0</v>
      </c>
      <c r="W49" s="22">
        <f>'BEL-amt of claim'!$I$6*V49</f>
        <v>0</v>
      </c>
      <c r="X49" s="22">
        <f>'BEL-amt of claim'!$I$5*R49*(1-$F$4)</f>
        <v>0</v>
      </c>
      <c r="Z49" s="4" t="str">
        <f>IF(Z48&lt;'BEL-amt of claim'!$I$4,Z48+1,"")</f>
        <v/>
      </c>
      <c r="AA49" s="4" t="str">
        <f>IF(Z49="","",'BEL-amt of claim'!$I$3+Z49-1)</f>
        <v/>
      </c>
      <c r="AB49" s="4">
        <f t="shared" si="21"/>
        <v>0</v>
      </c>
      <c r="AC49" s="11" t="str">
        <f t="shared" si="15"/>
        <v/>
      </c>
      <c r="AD49" s="4">
        <f>IF(Z49="",0,VLOOKUP(AA49,'BEL-amt of claim'!$B$2:$C$118,2,0)*AC49)</f>
        <v>0</v>
      </c>
      <c r="AE49" s="4">
        <f t="shared" si="16"/>
        <v>0</v>
      </c>
      <c r="AF49" s="4">
        <f t="shared" si="17"/>
        <v>0</v>
      </c>
      <c r="AG49" s="22">
        <f>'BEL-amt of claim'!$I$6*AF49</f>
        <v>0</v>
      </c>
      <c r="AH49" s="22">
        <f>'BEL-amt of claim'!$I$5*AB49*(1-$F$4)</f>
        <v>0</v>
      </c>
      <c r="AJ49" s="4" t="str">
        <f>IF(AJ48&lt;'BEL-amt of claim'!$I$4,AJ48+1,"")</f>
        <v/>
      </c>
      <c r="AK49" s="4" t="str">
        <f>IF(AJ49="","",'BEL-amt of claim'!$I$3+AJ49-1)</f>
        <v/>
      </c>
      <c r="AL49" s="4">
        <f t="shared" si="22"/>
        <v>0</v>
      </c>
      <c r="AM49" s="11"/>
      <c r="AN49" s="4">
        <f>IF(AJ49="",0,VLOOKUP(AK49,'BEL-amt of claim'!$B$2:$C$118,2,0)*AM49)</f>
        <v>0</v>
      </c>
      <c r="AO49" s="4">
        <f t="shared" si="18"/>
        <v>0</v>
      </c>
      <c r="AP49" s="4">
        <f t="shared" si="19"/>
        <v>0</v>
      </c>
      <c r="AQ49" s="22">
        <f>'BEL-amt of claim'!$I$6*AP49</f>
        <v>0</v>
      </c>
      <c r="AR49" s="22">
        <f>'BEL-amt of claim'!$I$5*AL49*(1-$F$4)</f>
        <v>0</v>
      </c>
    </row>
    <row r="50" spans="2:44" x14ac:dyDescent="0.35">
      <c r="B50" s="8">
        <f>'Other Info'!F51</f>
        <v>47</v>
      </c>
      <c r="C50" s="8">
        <f>'Other Info'!G51</f>
        <v>3.1679999999999998E-3</v>
      </c>
      <c r="P50" s="4" t="str">
        <f>IF(P49&lt;'BEL-amt of claim'!$I$4,P49+1,"")</f>
        <v/>
      </c>
      <c r="Q50" s="4" t="str">
        <f>IF(P50="","",'BEL-amt of claim'!$I$3+P50-1)</f>
        <v/>
      </c>
      <c r="R50" s="4">
        <f t="shared" si="20"/>
        <v>0</v>
      </c>
      <c r="S50" s="11" t="str">
        <f t="shared" si="12"/>
        <v/>
      </c>
      <c r="T50" s="4">
        <f>IF(P50="",0,VLOOKUP(Q50,'BEL-amt of claim'!$B$2:$C$118,2,0)*S50)</f>
        <v>0</v>
      </c>
      <c r="U50" s="4">
        <f t="shared" si="13"/>
        <v>0</v>
      </c>
      <c r="V50" s="4">
        <f t="shared" si="14"/>
        <v>0</v>
      </c>
      <c r="W50" s="22">
        <f>'BEL-amt of claim'!$I$6*V50</f>
        <v>0</v>
      </c>
      <c r="X50" s="22">
        <f>'BEL-amt of claim'!$I$5*R50*(1-$F$4)</f>
        <v>0</v>
      </c>
      <c r="Z50" s="4" t="str">
        <f>IF(Z49&lt;'BEL-amt of claim'!$I$4,Z49+1,"")</f>
        <v/>
      </c>
      <c r="AA50" s="4" t="str">
        <f>IF(Z50="","",'BEL-amt of claim'!$I$3+Z50-1)</f>
        <v/>
      </c>
      <c r="AB50" s="4">
        <f t="shared" si="21"/>
        <v>0</v>
      </c>
      <c r="AC50" s="11" t="str">
        <f t="shared" si="15"/>
        <v/>
      </c>
      <c r="AD50" s="4">
        <f>IF(Z50="",0,VLOOKUP(AA50,'BEL-amt of claim'!$B$2:$C$118,2,0)*AC50)</f>
        <v>0</v>
      </c>
      <c r="AE50" s="4">
        <f t="shared" si="16"/>
        <v>0</v>
      </c>
      <c r="AF50" s="4">
        <f t="shared" si="17"/>
        <v>0</v>
      </c>
      <c r="AG50" s="22">
        <f>'BEL-amt of claim'!$I$6*AF50</f>
        <v>0</v>
      </c>
      <c r="AH50" s="22">
        <f>'BEL-amt of claim'!$I$5*AB50*(1-$F$4)</f>
        <v>0</v>
      </c>
      <c r="AJ50" s="4" t="str">
        <f>IF(AJ49&lt;'BEL-amt of claim'!$I$4,AJ49+1,"")</f>
        <v/>
      </c>
      <c r="AK50" s="4" t="str">
        <f>IF(AJ50="","",'BEL-amt of claim'!$I$3+AJ50-1)</f>
        <v/>
      </c>
      <c r="AL50" s="4">
        <f t="shared" si="22"/>
        <v>0</v>
      </c>
      <c r="AM50" s="11"/>
      <c r="AN50" s="4">
        <f>IF(AJ50="",0,VLOOKUP(AK50,'BEL-amt of claim'!$B$2:$C$118,2,0)*AM50)</f>
        <v>0</v>
      </c>
      <c r="AO50" s="4">
        <f t="shared" si="18"/>
        <v>0</v>
      </c>
      <c r="AP50" s="4">
        <f t="shared" si="19"/>
        <v>0</v>
      </c>
      <c r="AQ50" s="22">
        <f>'BEL-amt of claim'!$I$6*AP50</f>
        <v>0</v>
      </c>
      <c r="AR50" s="22">
        <f>'BEL-amt of claim'!$I$5*AL50*(1-$F$4)</f>
        <v>0</v>
      </c>
    </row>
    <row r="51" spans="2:44" x14ac:dyDescent="0.35">
      <c r="B51" s="8">
        <f>'Other Info'!F52</f>
        <v>48</v>
      </c>
      <c r="C51" s="8">
        <f>'Other Info'!G52</f>
        <v>3.5360000000000001E-3</v>
      </c>
      <c r="P51" s="4" t="str">
        <f>IF(P50&lt;'BEL-amt of claim'!$I$4,P50+1,"")</f>
        <v/>
      </c>
      <c r="Q51" s="4" t="str">
        <f>IF(P51="","",'BEL-amt of claim'!$I$3+P51-1)</f>
        <v/>
      </c>
      <c r="R51" s="4">
        <f t="shared" si="20"/>
        <v>0</v>
      </c>
      <c r="S51" s="11" t="str">
        <f t="shared" si="12"/>
        <v/>
      </c>
      <c r="T51" s="4">
        <f>IF(P51="",0,VLOOKUP(Q51,'BEL-amt of claim'!$B$2:$C$118,2,0)*S51)</f>
        <v>0</v>
      </c>
      <c r="U51" s="4">
        <f t="shared" si="13"/>
        <v>0</v>
      </c>
      <c r="V51" s="4">
        <f t="shared" si="14"/>
        <v>0</v>
      </c>
      <c r="W51" s="22">
        <f>'BEL-amt of claim'!$I$6*V51</f>
        <v>0</v>
      </c>
      <c r="X51" s="22">
        <f>'BEL-amt of claim'!$I$5*R51*(1-$F$4)</f>
        <v>0</v>
      </c>
      <c r="Z51" s="4" t="str">
        <f>IF(Z50&lt;'BEL-amt of claim'!$I$4,Z50+1,"")</f>
        <v/>
      </c>
      <c r="AA51" s="4" t="str">
        <f>IF(Z51="","",'BEL-amt of claim'!$I$3+Z51-1)</f>
        <v/>
      </c>
      <c r="AB51" s="4">
        <f t="shared" si="21"/>
        <v>0</v>
      </c>
      <c r="AC51" s="11" t="str">
        <f t="shared" si="15"/>
        <v/>
      </c>
      <c r="AD51" s="4">
        <f>IF(Z51="",0,VLOOKUP(AA51,'BEL-amt of claim'!$B$2:$C$118,2,0)*AC51)</f>
        <v>0</v>
      </c>
      <c r="AE51" s="4">
        <f t="shared" si="16"/>
        <v>0</v>
      </c>
      <c r="AF51" s="4">
        <f t="shared" si="17"/>
        <v>0</v>
      </c>
      <c r="AG51" s="22">
        <f>'BEL-amt of claim'!$I$6*AF51</f>
        <v>0</v>
      </c>
      <c r="AH51" s="22">
        <f>'BEL-amt of claim'!$I$5*AB51*(1-$F$4)</f>
        <v>0</v>
      </c>
      <c r="AJ51" s="4" t="str">
        <f>IF(AJ50&lt;'BEL-amt of claim'!$I$4,AJ50+1,"")</f>
        <v/>
      </c>
      <c r="AK51" s="4" t="str">
        <f>IF(AJ51="","",'BEL-amt of claim'!$I$3+AJ51-1)</f>
        <v/>
      </c>
      <c r="AL51" s="4">
        <f t="shared" si="22"/>
        <v>0</v>
      </c>
      <c r="AM51" s="11"/>
      <c r="AN51" s="4">
        <f>IF(AJ51="",0,VLOOKUP(AK51,'BEL-amt of claim'!$B$2:$C$118,2,0)*AM51)</f>
        <v>0</v>
      </c>
      <c r="AO51" s="4">
        <f t="shared" si="18"/>
        <v>0</v>
      </c>
      <c r="AP51" s="4">
        <f t="shared" si="19"/>
        <v>0</v>
      </c>
      <c r="AQ51" s="22">
        <f>'BEL-amt of claim'!$I$6*AP51</f>
        <v>0</v>
      </c>
      <c r="AR51" s="22">
        <f>'BEL-amt of claim'!$I$5*AL51*(1-$F$4)</f>
        <v>0</v>
      </c>
    </row>
    <row r="52" spans="2:44" x14ac:dyDescent="0.35">
      <c r="B52" s="8">
        <f>'Other Info'!F53</f>
        <v>49</v>
      </c>
      <c r="C52" s="8">
        <f>'Other Info'!G53</f>
        <v>3.9579999999999997E-3</v>
      </c>
      <c r="P52" s="4" t="str">
        <f>IF(P51&lt;'BEL-amt of claim'!$I$4,P51+1,"")</f>
        <v/>
      </c>
      <c r="Q52" s="4" t="str">
        <f>IF(P52="","",'BEL-amt of claim'!$I$3+P52-1)</f>
        <v/>
      </c>
      <c r="R52" s="4">
        <f t="shared" si="20"/>
        <v>0</v>
      </c>
      <c r="S52" s="11" t="str">
        <f t="shared" si="12"/>
        <v/>
      </c>
      <c r="T52" s="4">
        <f>IF(P52="",0,VLOOKUP(Q52,'BEL-amt of claim'!$B$2:$C$118,2,0)*S52)</f>
        <v>0</v>
      </c>
      <c r="U52" s="4">
        <f t="shared" si="13"/>
        <v>0</v>
      </c>
      <c r="V52" s="4">
        <f t="shared" si="14"/>
        <v>0</v>
      </c>
      <c r="W52" s="22">
        <f>'BEL-amt of claim'!$I$6*V52</f>
        <v>0</v>
      </c>
      <c r="X52" s="22">
        <f>'BEL-amt of claim'!$I$5*R52*(1-$F$4)</f>
        <v>0</v>
      </c>
      <c r="Z52" s="4" t="str">
        <f>IF(Z51&lt;'BEL-amt of claim'!$I$4,Z51+1,"")</f>
        <v/>
      </c>
      <c r="AA52" s="4" t="str">
        <f>IF(Z52="","",'BEL-amt of claim'!$I$3+Z52-1)</f>
        <v/>
      </c>
      <c r="AB52" s="4">
        <f t="shared" si="21"/>
        <v>0</v>
      </c>
      <c r="AC52" s="11" t="str">
        <f t="shared" si="15"/>
        <v/>
      </c>
      <c r="AD52" s="4">
        <f>IF(Z52="",0,VLOOKUP(AA52,'BEL-amt of claim'!$B$2:$C$118,2,0)*AC52)</f>
        <v>0</v>
      </c>
      <c r="AE52" s="4">
        <f t="shared" si="16"/>
        <v>0</v>
      </c>
      <c r="AF52" s="4">
        <f t="shared" si="17"/>
        <v>0</v>
      </c>
      <c r="AG52" s="22">
        <f>'BEL-amt of claim'!$I$6*AF52</f>
        <v>0</v>
      </c>
      <c r="AH52" s="22">
        <f>'BEL-amt of claim'!$I$5*AB52*(1-$F$4)</f>
        <v>0</v>
      </c>
      <c r="AJ52" s="4" t="str">
        <f>IF(AJ51&lt;'BEL-amt of claim'!$I$4,AJ51+1,"")</f>
        <v/>
      </c>
      <c r="AK52" s="4" t="str">
        <f>IF(AJ52="","",'BEL-amt of claim'!$I$3+AJ52-1)</f>
        <v/>
      </c>
      <c r="AL52" s="4">
        <f t="shared" si="22"/>
        <v>0</v>
      </c>
      <c r="AM52" s="11"/>
      <c r="AN52" s="4">
        <f>IF(AJ52="",0,VLOOKUP(AK52,'BEL-amt of claim'!$B$2:$C$118,2,0)*AM52)</f>
        <v>0</v>
      </c>
      <c r="AO52" s="4">
        <f t="shared" si="18"/>
        <v>0</v>
      </c>
      <c r="AP52" s="4">
        <f t="shared" si="19"/>
        <v>0</v>
      </c>
      <c r="AQ52" s="22">
        <f>'BEL-amt of claim'!$I$6*AP52</f>
        <v>0</v>
      </c>
      <c r="AR52" s="22">
        <f>'BEL-amt of claim'!$I$5*AL52*(1-$F$4)</f>
        <v>0</v>
      </c>
    </row>
    <row r="53" spans="2:44" x14ac:dyDescent="0.35">
      <c r="B53" s="8">
        <f>'Other Info'!F54</f>
        <v>50</v>
      </c>
      <c r="C53" s="8">
        <f>'Other Info'!G54</f>
        <v>4.4359999999999998E-3</v>
      </c>
      <c r="P53" s="4" t="str">
        <f>IF(P52&lt;'BEL-amt of claim'!$I$4,P52+1,"")</f>
        <v/>
      </c>
      <c r="Q53" s="4" t="str">
        <f>IF(P53="","",'BEL-amt of claim'!$I$3+P53-1)</f>
        <v/>
      </c>
      <c r="R53" s="4">
        <f t="shared" si="20"/>
        <v>0</v>
      </c>
      <c r="S53" s="11" t="str">
        <f t="shared" si="12"/>
        <v/>
      </c>
      <c r="T53" s="4">
        <f>IF(P53="",0,VLOOKUP(Q53,'BEL-amt of claim'!$B$2:$C$118,2,0)*S53)</f>
        <v>0</v>
      </c>
      <c r="U53" s="4">
        <f t="shared" si="13"/>
        <v>0</v>
      </c>
      <c r="V53" s="4">
        <f t="shared" si="14"/>
        <v>0</v>
      </c>
      <c r="W53" s="22">
        <f>'BEL-amt of claim'!$I$6*V53</f>
        <v>0</v>
      </c>
      <c r="X53" s="22">
        <f>'BEL-amt of claim'!$I$5*R53*(1-$F$4)</f>
        <v>0</v>
      </c>
      <c r="Z53" s="4" t="str">
        <f>IF(Z52&lt;'BEL-amt of claim'!$I$4,Z52+1,"")</f>
        <v/>
      </c>
      <c r="AA53" s="4" t="str">
        <f>IF(Z53="","",'BEL-amt of claim'!$I$3+Z53-1)</f>
        <v/>
      </c>
      <c r="AB53" s="4">
        <f t="shared" si="21"/>
        <v>0</v>
      </c>
      <c r="AC53" s="11" t="str">
        <f t="shared" si="15"/>
        <v/>
      </c>
      <c r="AD53" s="4">
        <f>IF(Z53="",0,VLOOKUP(AA53,'BEL-amt of claim'!$B$2:$C$118,2,0)*AC53)</f>
        <v>0</v>
      </c>
      <c r="AE53" s="4">
        <f t="shared" si="16"/>
        <v>0</v>
      </c>
      <c r="AF53" s="4">
        <f t="shared" si="17"/>
        <v>0</v>
      </c>
      <c r="AG53" s="22">
        <f>'BEL-amt of claim'!$I$6*AF53</f>
        <v>0</v>
      </c>
      <c r="AH53" s="22">
        <f>'BEL-amt of claim'!$I$5*AB53*(1-$F$4)</f>
        <v>0</v>
      </c>
      <c r="AJ53" s="4" t="str">
        <f>IF(AJ52&lt;'BEL-amt of claim'!$I$4,AJ52+1,"")</f>
        <v/>
      </c>
      <c r="AK53" s="4" t="str">
        <f>IF(AJ53="","",'BEL-amt of claim'!$I$3+AJ53-1)</f>
        <v/>
      </c>
      <c r="AL53" s="4">
        <f t="shared" si="22"/>
        <v>0</v>
      </c>
      <c r="AM53" s="11"/>
      <c r="AN53" s="4">
        <f>IF(AJ53="",0,VLOOKUP(AK53,'BEL-amt of claim'!$B$2:$C$118,2,0)*AM53)</f>
        <v>0</v>
      </c>
      <c r="AO53" s="4">
        <f t="shared" si="18"/>
        <v>0</v>
      </c>
      <c r="AP53" s="4">
        <f t="shared" si="19"/>
        <v>0</v>
      </c>
      <c r="AQ53" s="22">
        <f>'BEL-amt of claim'!$I$6*AP53</f>
        <v>0</v>
      </c>
      <c r="AR53" s="22">
        <f>'BEL-amt of claim'!$I$5*AL53*(1-$F$4)</f>
        <v>0</v>
      </c>
    </row>
    <row r="54" spans="2:44" x14ac:dyDescent="0.35">
      <c r="B54" s="8">
        <f>'Other Info'!F55</f>
        <v>51</v>
      </c>
      <c r="C54" s="8">
        <f>'Other Info'!G55</f>
        <v>4.9690000000000003E-3</v>
      </c>
      <c r="P54" s="4" t="str">
        <f>IF(P53&lt;'BEL-amt of claim'!$I$4,P53+1,"")</f>
        <v/>
      </c>
      <c r="Q54" s="4" t="str">
        <f>IF(P54="","",'BEL-amt of claim'!$I$3+P54-1)</f>
        <v/>
      </c>
      <c r="R54" s="4">
        <f t="shared" si="20"/>
        <v>0</v>
      </c>
      <c r="S54" s="11" t="str">
        <f t="shared" si="12"/>
        <v/>
      </c>
      <c r="T54" s="4">
        <f>IF(P54="",0,VLOOKUP(Q54,'BEL-amt of claim'!$B$2:$C$118,2,0)*S54)</f>
        <v>0</v>
      </c>
      <c r="U54" s="4">
        <f t="shared" si="13"/>
        <v>0</v>
      </c>
      <c r="V54" s="4">
        <f t="shared" si="14"/>
        <v>0</v>
      </c>
      <c r="W54" s="22">
        <f>'BEL-amt of claim'!$I$6*V54</f>
        <v>0</v>
      </c>
      <c r="X54" s="22">
        <f>'BEL-amt of claim'!$I$5*R54*(1-$F$4)</f>
        <v>0</v>
      </c>
      <c r="Z54" s="4" t="str">
        <f>IF(Z53&lt;'BEL-amt of claim'!$I$4,Z53+1,"")</f>
        <v/>
      </c>
      <c r="AA54" s="4" t="str">
        <f>IF(Z54="","",'BEL-amt of claim'!$I$3+Z54-1)</f>
        <v/>
      </c>
      <c r="AB54" s="4">
        <f t="shared" si="21"/>
        <v>0</v>
      </c>
      <c r="AC54" s="11" t="str">
        <f t="shared" si="15"/>
        <v/>
      </c>
      <c r="AD54" s="4">
        <f>IF(Z54="",0,VLOOKUP(AA54,'BEL-amt of claim'!$B$2:$C$118,2,0)*AC54)</f>
        <v>0</v>
      </c>
      <c r="AE54" s="4">
        <f t="shared" si="16"/>
        <v>0</v>
      </c>
      <c r="AF54" s="4">
        <f t="shared" si="17"/>
        <v>0</v>
      </c>
      <c r="AG54" s="22">
        <f>'BEL-amt of claim'!$I$6*AF54</f>
        <v>0</v>
      </c>
      <c r="AH54" s="22">
        <f>'BEL-amt of claim'!$I$5*AB54*(1-$F$4)</f>
        <v>0</v>
      </c>
      <c r="AJ54" s="4" t="str">
        <f>IF(AJ53&lt;'BEL-amt of claim'!$I$4,AJ53+1,"")</f>
        <v/>
      </c>
      <c r="AK54" s="4" t="str">
        <f>IF(AJ54="","",'BEL-amt of claim'!$I$3+AJ54-1)</f>
        <v/>
      </c>
      <c r="AL54" s="4">
        <f t="shared" si="22"/>
        <v>0</v>
      </c>
      <c r="AM54" s="11"/>
      <c r="AN54" s="4">
        <f>IF(AJ54="",0,VLOOKUP(AK54,'BEL-amt of claim'!$B$2:$C$118,2,0)*AM54)</f>
        <v>0</v>
      </c>
      <c r="AO54" s="4">
        <f t="shared" si="18"/>
        <v>0</v>
      </c>
      <c r="AP54" s="4">
        <f t="shared" si="19"/>
        <v>0</v>
      </c>
      <c r="AQ54" s="22">
        <f>'BEL-amt of claim'!$I$6*AP54</f>
        <v>0</v>
      </c>
      <c r="AR54" s="22">
        <f>'BEL-amt of claim'!$I$5*AL54*(1-$F$4)</f>
        <v>0</v>
      </c>
    </row>
    <row r="55" spans="2:44" x14ac:dyDescent="0.35">
      <c r="B55" s="8">
        <f>'Other Info'!F56</f>
        <v>52</v>
      </c>
      <c r="C55" s="8">
        <f>'Other Info'!G56</f>
        <v>5.5500000000000002E-3</v>
      </c>
      <c r="P55" s="4" t="str">
        <f>IF(P54&lt;'BEL-amt of claim'!$I$4,P54+1,"")</f>
        <v/>
      </c>
      <c r="Q55" s="4" t="str">
        <f>IF(P55="","",'BEL-amt of claim'!$I$3+P55-1)</f>
        <v/>
      </c>
      <c r="R55" s="4">
        <f t="shared" si="20"/>
        <v>0</v>
      </c>
      <c r="S55" s="11" t="str">
        <f t="shared" si="12"/>
        <v/>
      </c>
      <c r="T55" s="4">
        <f>IF(P55="",0,VLOOKUP(Q55,'BEL-amt of claim'!$B$2:$C$118,2,0)*S55)</f>
        <v>0</v>
      </c>
      <c r="U55" s="4">
        <f t="shared" si="13"/>
        <v>0</v>
      </c>
      <c r="V55" s="4">
        <f t="shared" si="14"/>
        <v>0</v>
      </c>
      <c r="W55" s="22">
        <f>'BEL-amt of claim'!$I$6*V55</f>
        <v>0</v>
      </c>
      <c r="X55" s="22">
        <f>'BEL-amt of claim'!$I$5*R55*(1-$F$4)</f>
        <v>0</v>
      </c>
      <c r="Z55" s="4" t="str">
        <f>IF(Z54&lt;'BEL-amt of claim'!$I$4,Z54+1,"")</f>
        <v/>
      </c>
      <c r="AA55" s="4" t="str">
        <f>IF(Z55="","",'BEL-amt of claim'!$I$3+Z55-1)</f>
        <v/>
      </c>
      <c r="AB55" s="4">
        <f t="shared" si="21"/>
        <v>0</v>
      </c>
      <c r="AC55" s="11" t="str">
        <f t="shared" si="15"/>
        <v/>
      </c>
      <c r="AD55" s="4">
        <f>IF(Z55="",0,VLOOKUP(AA55,'BEL-amt of claim'!$B$2:$C$118,2,0)*AC55)</f>
        <v>0</v>
      </c>
      <c r="AE55" s="4">
        <f t="shared" si="16"/>
        <v>0</v>
      </c>
      <c r="AF55" s="4">
        <f t="shared" si="17"/>
        <v>0</v>
      </c>
      <c r="AG55" s="22">
        <f>'BEL-amt of claim'!$I$6*AF55</f>
        <v>0</v>
      </c>
      <c r="AH55" s="22">
        <f>'BEL-amt of claim'!$I$5*AB55*(1-$F$4)</f>
        <v>0</v>
      </c>
      <c r="AJ55" s="4" t="str">
        <f>IF(AJ54&lt;'BEL-amt of claim'!$I$4,AJ54+1,"")</f>
        <v/>
      </c>
      <c r="AK55" s="4" t="str">
        <f>IF(AJ55="","",'BEL-amt of claim'!$I$3+AJ55-1)</f>
        <v/>
      </c>
      <c r="AL55" s="4">
        <f t="shared" si="22"/>
        <v>0</v>
      </c>
      <c r="AM55" s="11"/>
      <c r="AN55" s="4">
        <f>IF(AJ55="",0,VLOOKUP(AK55,'BEL-amt of claim'!$B$2:$C$118,2,0)*AM55)</f>
        <v>0</v>
      </c>
      <c r="AO55" s="4">
        <f t="shared" si="18"/>
        <v>0</v>
      </c>
      <c r="AP55" s="4">
        <f t="shared" si="19"/>
        <v>0</v>
      </c>
      <c r="AQ55" s="22">
        <f>'BEL-amt of claim'!$I$6*AP55</f>
        <v>0</v>
      </c>
      <c r="AR55" s="22">
        <f>'BEL-amt of claim'!$I$5*AL55*(1-$F$4)</f>
        <v>0</v>
      </c>
    </row>
    <row r="56" spans="2:44" x14ac:dyDescent="0.35">
      <c r="B56" s="8">
        <f>'Other Info'!F57</f>
        <v>53</v>
      </c>
      <c r="C56" s="8">
        <f>'Other Info'!G57</f>
        <v>6.1739999999999998E-3</v>
      </c>
      <c r="P56" s="4" t="str">
        <f>IF(P55&lt;'BEL-amt of claim'!$I$4,P55+1,"")</f>
        <v/>
      </c>
      <c r="Q56" s="4" t="str">
        <f>IF(P56="","",'BEL-amt of claim'!$I$3+P56-1)</f>
        <v/>
      </c>
      <c r="R56" s="4">
        <f t="shared" si="20"/>
        <v>0</v>
      </c>
      <c r="S56" s="11" t="str">
        <f t="shared" si="12"/>
        <v/>
      </c>
      <c r="T56" s="4">
        <f>IF(P56="",0,VLOOKUP(Q56,'BEL-amt of claim'!$B$2:$C$118,2,0)*S56)</f>
        <v>0</v>
      </c>
      <c r="U56" s="4">
        <f t="shared" si="13"/>
        <v>0</v>
      </c>
      <c r="V56" s="4">
        <f t="shared" si="14"/>
        <v>0</v>
      </c>
      <c r="W56" s="22">
        <f>'BEL-amt of claim'!$I$6*V56</f>
        <v>0</v>
      </c>
      <c r="X56" s="22">
        <f>'BEL-amt of claim'!$I$5*R56*(1-$F$4)</f>
        <v>0</v>
      </c>
      <c r="Z56" s="4" t="str">
        <f>IF(Z55&lt;'BEL-amt of claim'!$I$4,Z55+1,"")</f>
        <v/>
      </c>
      <c r="AA56" s="4" t="str">
        <f>IF(Z56="","",'BEL-amt of claim'!$I$3+Z56-1)</f>
        <v/>
      </c>
      <c r="AB56" s="4">
        <f t="shared" si="21"/>
        <v>0</v>
      </c>
      <c r="AC56" s="11" t="str">
        <f t="shared" si="15"/>
        <v/>
      </c>
      <c r="AD56" s="4">
        <f>IF(Z56="",0,VLOOKUP(AA56,'BEL-amt of claim'!$B$2:$C$118,2,0)*AC56)</f>
        <v>0</v>
      </c>
      <c r="AE56" s="4">
        <f t="shared" si="16"/>
        <v>0</v>
      </c>
      <c r="AF56" s="4">
        <f t="shared" si="17"/>
        <v>0</v>
      </c>
      <c r="AG56" s="22">
        <f>'BEL-amt of claim'!$I$6*AF56</f>
        <v>0</v>
      </c>
      <c r="AH56" s="22">
        <f>'BEL-amt of claim'!$I$5*AB56*(1-$F$4)</f>
        <v>0</v>
      </c>
      <c r="AJ56" s="4" t="str">
        <f>IF(AJ55&lt;'BEL-amt of claim'!$I$4,AJ55+1,"")</f>
        <v/>
      </c>
      <c r="AK56" s="4" t="str">
        <f>IF(AJ56="","",'BEL-amt of claim'!$I$3+AJ56-1)</f>
        <v/>
      </c>
      <c r="AL56" s="4">
        <f t="shared" si="22"/>
        <v>0</v>
      </c>
      <c r="AM56" s="11"/>
      <c r="AN56" s="4">
        <f>IF(AJ56="",0,VLOOKUP(AK56,'BEL-amt of claim'!$B$2:$C$118,2,0)*AM56)</f>
        <v>0</v>
      </c>
      <c r="AO56" s="4">
        <f t="shared" si="18"/>
        <v>0</v>
      </c>
      <c r="AP56" s="4">
        <f t="shared" si="19"/>
        <v>0</v>
      </c>
      <c r="AQ56" s="22">
        <f>'BEL-amt of claim'!$I$6*AP56</f>
        <v>0</v>
      </c>
      <c r="AR56" s="22">
        <f>'BEL-amt of claim'!$I$5*AL56*(1-$F$4)</f>
        <v>0</v>
      </c>
    </row>
    <row r="57" spans="2:44" x14ac:dyDescent="0.35">
      <c r="B57" s="8">
        <f>'Other Info'!F58</f>
        <v>54</v>
      </c>
      <c r="C57" s="8">
        <f>'Other Info'!G58</f>
        <v>6.8310000000000003E-3</v>
      </c>
      <c r="P57" s="4" t="str">
        <f>IF(P56&lt;'BEL-amt of claim'!$I$4,P56+1,"")</f>
        <v/>
      </c>
      <c r="Q57" s="4" t="str">
        <f>IF(P57="","",'BEL-amt of claim'!$I$3+P57-1)</f>
        <v/>
      </c>
      <c r="R57" s="4">
        <f t="shared" si="20"/>
        <v>0</v>
      </c>
      <c r="S57" s="11" t="str">
        <f t="shared" si="12"/>
        <v/>
      </c>
      <c r="T57" s="4">
        <f>IF(P57="",0,VLOOKUP(Q57,'BEL-amt of claim'!$B$2:$C$118,2,0)*S57)</f>
        <v>0</v>
      </c>
      <c r="U57" s="4">
        <f t="shared" si="13"/>
        <v>0</v>
      </c>
      <c r="V57" s="4">
        <f t="shared" si="14"/>
        <v>0</v>
      </c>
      <c r="W57" s="22">
        <f>'BEL-amt of claim'!$I$6*V57</f>
        <v>0</v>
      </c>
      <c r="X57" s="22">
        <f>'BEL-amt of claim'!$I$5*R57*(1-$F$4)</f>
        <v>0</v>
      </c>
      <c r="Z57" s="4" t="str">
        <f>IF(Z56&lt;'BEL-amt of claim'!$I$4,Z56+1,"")</f>
        <v/>
      </c>
      <c r="AA57" s="4" t="str">
        <f>IF(Z57="","",'BEL-amt of claim'!$I$3+Z57-1)</f>
        <v/>
      </c>
      <c r="AB57" s="4">
        <f t="shared" si="21"/>
        <v>0</v>
      </c>
      <c r="AC57" s="11" t="str">
        <f t="shared" si="15"/>
        <v/>
      </c>
      <c r="AD57" s="4">
        <f>IF(Z57="",0,VLOOKUP(AA57,'BEL-amt of claim'!$B$2:$C$118,2,0)*AC57)</f>
        <v>0</v>
      </c>
      <c r="AE57" s="4">
        <f t="shared" si="16"/>
        <v>0</v>
      </c>
      <c r="AF57" s="4">
        <f t="shared" si="17"/>
        <v>0</v>
      </c>
      <c r="AG57" s="22">
        <f>'BEL-amt of claim'!$I$6*AF57</f>
        <v>0</v>
      </c>
      <c r="AH57" s="22">
        <f>'BEL-amt of claim'!$I$5*AB57*(1-$F$4)</f>
        <v>0</v>
      </c>
      <c r="AJ57" s="4" t="str">
        <f>IF(AJ56&lt;'BEL-amt of claim'!$I$4,AJ56+1,"")</f>
        <v/>
      </c>
      <c r="AK57" s="4" t="str">
        <f>IF(AJ57="","",'BEL-amt of claim'!$I$3+AJ57-1)</f>
        <v/>
      </c>
      <c r="AL57" s="4">
        <f t="shared" si="22"/>
        <v>0</v>
      </c>
      <c r="AM57" s="11"/>
      <c r="AN57" s="4">
        <f>IF(AJ57="",0,VLOOKUP(AK57,'BEL-amt of claim'!$B$2:$C$118,2,0)*AM57)</f>
        <v>0</v>
      </c>
      <c r="AO57" s="4">
        <f t="shared" si="18"/>
        <v>0</v>
      </c>
      <c r="AP57" s="4">
        <f t="shared" si="19"/>
        <v>0</v>
      </c>
      <c r="AQ57" s="22">
        <f>'BEL-amt of claim'!$I$6*AP57</f>
        <v>0</v>
      </c>
      <c r="AR57" s="22">
        <f>'BEL-amt of claim'!$I$5*AL57*(1-$F$4)</f>
        <v>0</v>
      </c>
    </row>
    <row r="58" spans="2:44" x14ac:dyDescent="0.35">
      <c r="B58" s="8">
        <f>'Other Info'!F59</f>
        <v>55</v>
      </c>
      <c r="C58" s="8">
        <f>'Other Info'!G59</f>
        <v>7.5129999999999997E-3</v>
      </c>
      <c r="P58" s="4" t="str">
        <f>IF(P57&lt;'BEL-amt of claim'!$I$4,P57+1,"")</f>
        <v/>
      </c>
      <c r="Q58" s="4" t="str">
        <f>IF(P58="","",'BEL-amt of claim'!$I$3+P58-1)</f>
        <v/>
      </c>
      <c r="R58" s="4">
        <f t="shared" si="20"/>
        <v>0</v>
      </c>
      <c r="S58" s="11" t="str">
        <f t="shared" si="12"/>
        <v/>
      </c>
      <c r="T58" s="4">
        <f>IF(P58="",0,VLOOKUP(Q58,'BEL-amt of claim'!$B$2:$C$118,2,0)*S58)</f>
        <v>0</v>
      </c>
      <c r="U58" s="4">
        <f t="shared" si="13"/>
        <v>0</v>
      </c>
      <c r="V58" s="4">
        <f t="shared" si="14"/>
        <v>0</v>
      </c>
      <c r="W58" s="22">
        <f>'BEL-amt of claim'!$I$6*V58</f>
        <v>0</v>
      </c>
      <c r="X58" s="22">
        <f>'BEL-amt of claim'!$I$5*R58*(1-$F$4)</f>
        <v>0</v>
      </c>
      <c r="Z58" s="4" t="str">
        <f>IF(Z57&lt;'BEL-amt of claim'!$I$4,Z57+1,"")</f>
        <v/>
      </c>
      <c r="AA58" s="4" t="str">
        <f>IF(Z58="","",'BEL-amt of claim'!$I$3+Z58-1)</f>
        <v/>
      </c>
      <c r="AB58" s="4">
        <f t="shared" si="21"/>
        <v>0</v>
      </c>
      <c r="AC58" s="11" t="str">
        <f t="shared" si="15"/>
        <v/>
      </c>
      <c r="AD58" s="4">
        <f>IF(Z58="",0,VLOOKUP(AA58,'BEL-amt of claim'!$B$2:$C$118,2,0)*AC58)</f>
        <v>0</v>
      </c>
      <c r="AE58" s="4">
        <f t="shared" si="16"/>
        <v>0</v>
      </c>
      <c r="AF58" s="4">
        <f t="shared" si="17"/>
        <v>0</v>
      </c>
      <c r="AG58" s="22">
        <f>'BEL-amt of claim'!$I$6*AF58</f>
        <v>0</v>
      </c>
      <c r="AH58" s="22">
        <f>'BEL-amt of claim'!$I$5*AB58*(1-$F$4)</f>
        <v>0</v>
      </c>
      <c r="AJ58" s="4" t="str">
        <f>IF(AJ57&lt;'BEL-amt of claim'!$I$4,AJ57+1,"")</f>
        <v/>
      </c>
      <c r="AK58" s="4" t="str">
        <f>IF(AJ58="","",'BEL-amt of claim'!$I$3+AJ58-1)</f>
        <v/>
      </c>
      <c r="AL58" s="4">
        <f t="shared" si="22"/>
        <v>0</v>
      </c>
      <c r="AM58" s="11"/>
      <c r="AN58" s="4">
        <f>IF(AJ58="",0,VLOOKUP(AK58,'BEL-amt of claim'!$B$2:$C$118,2,0)*AM58)</f>
        <v>0</v>
      </c>
      <c r="AO58" s="4">
        <f t="shared" si="18"/>
        <v>0</v>
      </c>
      <c r="AP58" s="4">
        <f t="shared" si="19"/>
        <v>0</v>
      </c>
      <c r="AQ58" s="22">
        <f>'BEL-amt of claim'!$I$6*AP58</f>
        <v>0</v>
      </c>
      <c r="AR58" s="22">
        <f>'BEL-amt of claim'!$I$5*AL58*(1-$F$4)</f>
        <v>0</v>
      </c>
    </row>
    <row r="59" spans="2:44" x14ac:dyDescent="0.35">
      <c r="B59" s="8">
        <f>'Other Info'!F60</f>
        <v>56</v>
      </c>
      <c r="C59" s="8">
        <f>'Other Info'!G60</f>
        <v>8.2120000000000005E-3</v>
      </c>
      <c r="P59" s="4" t="str">
        <f>IF(P58&lt;'BEL-amt of claim'!$I$4,P58+1,"")</f>
        <v/>
      </c>
      <c r="Q59" s="4" t="str">
        <f>IF(P59="","",'BEL-amt of claim'!$I$3+P59-1)</f>
        <v/>
      </c>
      <c r="R59" s="4">
        <f t="shared" si="20"/>
        <v>0</v>
      </c>
      <c r="S59" s="11" t="str">
        <f t="shared" si="12"/>
        <v/>
      </c>
      <c r="T59" s="4">
        <f>IF(P59="",0,VLOOKUP(Q59,'BEL-amt of claim'!$B$2:$C$118,2,0)*S59)</f>
        <v>0</v>
      </c>
      <c r="U59" s="4">
        <f t="shared" si="13"/>
        <v>0</v>
      </c>
      <c r="V59" s="4">
        <f t="shared" si="14"/>
        <v>0</v>
      </c>
      <c r="W59" s="22">
        <f>'BEL-amt of claim'!$I$6*V59</f>
        <v>0</v>
      </c>
      <c r="X59" s="22">
        <f>'BEL-amt of claim'!$I$5*R59*(1-$F$4)</f>
        <v>0</v>
      </c>
      <c r="Z59" s="4" t="str">
        <f>IF(Z58&lt;'BEL-amt of claim'!$I$4,Z58+1,"")</f>
        <v/>
      </c>
      <c r="AA59" s="4" t="str">
        <f>IF(Z59="","",'BEL-amt of claim'!$I$3+Z59-1)</f>
        <v/>
      </c>
      <c r="AB59" s="4">
        <f t="shared" si="21"/>
        <v>0</v>
      </c>
      <c r="AC59" s="11" t="str">
        <f t="shared" si="15"/>
        <v/>
      </c>
      <c r="AD59" s="4">
        <f>IF(Z59="",0,VLOOKUP(AA59,'BEL-amt of claim'!$B$2:$C$118,2,0)*AC59)</f>
        <v>0</v>
      </c>
      <c r="AE59" s="4">
        <f t="shared" si="16"/>
        <v>0</v>
      </c>
      <c r="AF59" s="4">
        <f t="shared" si="17"/>
        <v>0</v>
      </c>
      <c r="AG59" s="22">
        <f>'BEL-amt of claim'!$I$6*AF59</f>
        <v>0</v>
      </c>
      <c r="AH59" s="22">
        <f>'BEL-amt of claim'!$I$5*AB59*(1-$F$4)</f>
        <v>0</v>
      </c>
      <c r="AJ59" s="4" t="str">
        <f>IF(AJ58&lt;'BEL-amt of claim'!$I$4,AJ58+1,"")</f>
        <v/>
      </c>
      <c r="AK59" s="4" t="str">
        <f>IF(AJ59="","",'BEL-amt of claim'!$I$3+AJ59-1)</f>
        <v/>
      </c>
      <c r="AL59" s="4">
        <f t="shared" si="22"/>
        <v>0</v>
      </c>
      <c r="AM59" s="11"/>
      <c r="AN59" s="4">
        <f>IF(AJ59="",0,VLOOKUP(AK59,'BEL-amt of claim'!$B$2:$C$118,2,0)*AM59)</f>
        <v>0</v>
      </c>
      <c r="AO59" s="4">
        <f t="shared" si="18"/>
        <v>0</v>
      </c>
      <c r="AP59" s="4">
        <f t="shared" si="19"/>
        <v>0</v>
      </c>
      <c r="AQ59" s="22">
        <f>'BEL-amt of claim'!$I$6*AP59</f>
        <v>0</v>
      </c>
      <c r="AR59" s="22">
        <f>'BEL-amt of claim'!$I$5*AL59*(1-$F$4)</f>
        <v>0</v>
      </c>
    </row>
    <row r="60" spans="2:44" x14ac:dyDescent="0.35">
      <c r="B60" s="8">
        <f>'Other Info'!F61</f>
        <v>57</v>
      </c>
      <c r="C60" s="8">
        <f>'Other Info'!G61</f>
        <v>8.9250000000000006E-3</v>
      </c>
      <c r="P60" s="4" t="str">
        <f>IF(P59&lt;'BEL-amt of claim'!$I$4,P59+1,"")</f>
        <v/>
      </c>
      <c r="Q60" s="4" t="str">
        <f>IF(P60="","",'BEL-amt of claim'!$I$3+P60-1)</f>
        <v/>
      </c>
      <c r="R60" s="4">
        <f t="shared" si="20"/>
        <v>0</v>
      </c>
      <c r="S60" s="11" t="str">
        <f t="shared" si="12"/>
        <v/>
      </c>
      <c r="T60" s="4">
        <f>IF(P60="",0,VLOOKUP(Q60,'BEL-amt of claim'!$B$2:$C$118,2,0)*S60)</f>
        <v>0</v>
      </c>
      <c r="U60" s="4">
        <f t="shared" si="13"/>
        <v>0</v>
      </c>
      <c r="V60" s="4">
        <f t="shared" si="14"/>
        <v>0</v>
      </c>
      <c r="W60" s="22">
        <f>'BEL-amt of claim'!$I$6*V60</f>
        <v>0</v>
      </c>
      <c r="X60" s="22">
        <f>'BEL-amt of claim'!$I$5*R60*(1-$F$4)</f>
        <v>0</v>
      </c>
      <c r="Z60" s="4" t="str">
        <f>IF(Z59&lt;'BEL-amt of claim'!$I$4,Z59+1,"")</f>
        <v/>
      </c>
      <c r="AA60" s="4" t="str">
        <f>IF(Z60="","",'BEL-amt of claim'!$I$3+Z60-1)</f>
        <v/>
      </c>
      <c r="AB60" s="4">
        <f t="shared" si="21"/>
        <v>0</v>
      </c>
      <c r="AC60" s="11" t="str">
        <f t="shared" si="15"/>
        <v/>
      </c>
      <c r="AD60" s="4">
        <f>IF(Z60="",0,VLOOKUP(AA60,'BEL-amt of claim'!$B$2:$C$118,2,0)*AC60)</f>
        <v>0</v>
      </c>
      <c r="AE60" s="4">
        <f t="shared" si="16"/>
        <v>0</v>
      </c>
      <c r="AF60" s="4">
        <f t="shared" si="17"/>
        <v>0</v>
      </c>
      <c r="AG60" s="22">
        <f>'BEL-amt of claim'!$I$6*AF60</f>
        <v>0</v>
      </c>
      <c r="AH60" s="22">
        <f>'BEL-amt of claim'!$I$5*AB60*(1-$F$4)</f>
        <v>0</v>
      </c>
      <c r="AJ60" s="4" t="str">
        <f>IF(AJ59&lt;'BEL-amt of claim'!$I$4,AJ59+1,"")</f>
        <v/>
      </c>
      <c r="AK60" s="4" t="str">
        <f>IF(AJ60="","",'BEL-amt of claim'!$I$3+AJ60-1)</f>
        <v/>
      </c>
      <c r="AL60" s="4">
        <f t="shared" si="22"/>
        <v>0</v>
      </c>
      <c r="AM60" s="11"/>
      <c r="AN60" s="4">
        <f>IF(AJ60="",0,VLOOKUP(AK60,'BEL-amt of claim'!$B$2:$C$118,2,0)*AM60)</f>
        <v>0</v>
      </c>
      <c r="AO60" s="4">
        <f t="shared" si="18"/>
        <v>0</v>
      </c>
      <c r="AP60" s="4">
        <f t="shared" si="19"/>
        <v>0</v>
      </c>
      <c r="AQ60" s="22">
        <f>'BEL-amt of claim'!$I$6*AP60</f>
        <v>0</v>
      </c>
      <c r="AR60" s="22">
        <f>'BEL-amt of claim'!$I$5*AL60*(1-$F$4)</f>
        <v>0</v>
      </c>
    </row>
    <row r="61" spans="2:44" x14ac:dyDescent="0.35">
      <c r="B61" s="8">
        <f>'Other Info'!F62</f>
        <v>58</v>
      </c>
      <c r="C61" s="8">
        <f>'Other Info'!G62</f>
        <v>9.6509999999999999E-3</v>
      </c>
      <c r="P61" s="4" t="str">
        <f>IF(P60&lt;'BEL-amt of claim'!$I$4,P60+1,"")</f>
        <v/>
      </c>
      <c r="Q61" s="4" t="str">
        <f>IF(P61="","",'BEL-amt of claim'!$I$3+P61-1)</f>
        <v/>
      </c>
      <c r="R61" s="4">
        <f t="shared" si="20"/>
        <v>0</v>
      </c>
      <c r="S61" s="11" t="str">
        <f t="shared" si="12"/>
        <v/>
      </c>
      <c r="T61" s="4">
        <f>IF(P61="",0,VLOOKUP(Q61,'BEL-amt of claim'!$B$2:$C$118,2,0)*S61)</f>
        <v>0</v>
      </c>
      <c r="U61" s="4">
        <f t="shared" si="13"/>
        <v>0</v>
      </c>
      <c r="V61" s="4">
        <f t="shared" si="14"/>
        <v>0</v>
      </c>
      <c r="W61" s="22">
        <f>'BEL-amt of claim'!$I$6*V61</f>
        <v>0</v>
      </c>
      <c r="X61" s="22">
        <f>'BEL-amt of claim'!$I$5*R61*(1-$F$4)</f>
        <v>0</v>
      </c>
      <c r="Z61" s="4" t="str">
        <f>IF(Z60&lt;'BEL-amt of claim'!$I$4,Z60+1,"")</f>
        <v/>
      </c>
      <c r="AA61" s="4" t="str">
        <f>IF(Z61="","",'BEL-amt of claim'!$I$3+Z61-1)</f>
        <v/>
      </c>
      <c r="AB61" s="4">
        <f t="shared" si="21"/>
        <v>0</v>
      </c>
      <c r="AC61" s="11" t="str">
        <f t="shared" si="15"/>
        <v/>
      </c>
      <c r="AD61" s="4">
        <f>IF(Z61="",0,VLOOKUP(AA61,'BEL-amt of claim'!$B$2:$C$118,2,0)*AC61)</f>
        <v>0</v>
      </c>
      <c r="AE61" s="4">
        <f t="shared" si="16"/>
        <v>0</v>
      </c>
      <c r="AF61" s="4">
        <f t="shared" si="17"/>
        <v>0</v>
      </c>
      <c r="AG61" s="22">
        <f>'BEL-amt of claim'!$I$6*AF61</f>
        <v>0</v>
      </c>
      <c r="AH61" s="22">
        <f>'BEL-amt of claim'!$I$5*AB61*(1-$F$4)</f>
        <v>0</v>
      </c>
      <c r="AJ61" s="4" t="str">
        <f>IF(AJ60&lt;'BEL-amt of claim'!$I$4,AJ60+1,"")</f>
        <v/>
      </c>
      <c r="AK61" s="4" t="str">
        <f>IF(AJ61="","",'BEL-amt of claim'!$I$3+AJ61-1)</f>
        <v/>
      </c>
      <c r="AL61" s="4">
        <f t="shared" si="22"/>
        <v>0</v>
      </c>
      <c r="AM61" s="11"/>
      <c r="AN61" s="4">
        <f>IF(AJ61="",0,VLOOKUP(AK61,'BEL-amt of claim'!$B$2:$C$118,2,0)*AM61)</f>
        <v>0</v>
      </c>
      <c r="AO61" s="4">
        <f t="shared" si="18"/>
        <v>0</v>
      </c>
      <c r="AP61" s="4">
        <f t="shared" si="19"/>
        <v>0</v>
      </c>
      <c r="AQ61" s="22">
        <f>'BEL-amt of claim'!$I$6*AP61</f>
        <v>0</v>
      </c>
      <c r="AR61" s="22">
        <f>'BEL-amt of claim'!$I$5*AL61*(1-$F$4)</f>
        <v>0</v>
      </c>
    </row>
    <row r="62" spans="2:44" x14ac:dyDescent="0.35">
      <c r="B62" s="8">
        <f>'Other Info'!F63</f>
        <v>59</v>
      </c>
      <c r="C62" s="8">
        <f>'Other Info'!G63</f>
        <v>1.0392999999999999E-2</v>
      </c>
      <c r="P62" s="4" t="str">
        <f>IF(P61&lt;'BEL-amt of claim'!$I$4,P61+1,"")</f>
        <v/>
      </c>
      <c r="Q62" s="4" t="str">
        <f>IF(P62="","",'BEL-amt of claim'!$I$3+P62-1)</f>
        <v/>
      </c>
      <c r="R62" s="4">
        <f t="shared" si="20"/>
        <v>0</v>
      </c>
      <c r="S62" s="11" t="str">
        <f t="shared" si="12"/>
        <v/>
      </c>
      <c r="T62" s="4">
        <f>IF(P62="",0,VLOOKUP(Q62,'BEL-amt of claim'!$B$2:$C$118,2,0)*S62)</f>
        <v>0</v>
      </c>
      <c r="U62" s="4">
        <f t="shared" si="13"/>
        <v>0</v>
      </c>
      <c r="V62" s="4">
        <f t="shared" si="14"/>
        <v>0</v>
      </c>
      <c r="W62" s="22">
        <f>'BEL-amt of claim'!$I$6*V62</f>
        <v>0</v>
      </c>
      <c r="X62" s="22">
        <f>'BEL-amt of claim'!$I$5*R62*(1-$F$4)</f>
        <v>0</v>
      </c>
      <c r="Z62" s="4" t="str">
        <f>IF(Z61&lt;'BEL-amt of claim'!$I$4,Z61+1,"")</f>
        <v/>
      </c>
      <c r="AA62" s="4" t="str">
        <f>IF(Z62="","",'BEL-amt of claim'!$I$3+Z62-1)</f>
        <v/>
      </c>
      <c r="AB62" s="4">
        <f t="shared" si="21"/>
        <v>0</v>
      </c>
      <c r="AC62" s="11" t="str">
        <f t="shared" si="15"/>
        <v/>
      </c>
      <c r="AD62" s="4">
        <f>IF(Z62="",0,VLOOKUP(AA62,'BEL-amt of claim'!$B$2:$C$118,2,0)*AC62)</f>
        <v>0</v>
      </c>
      <c r="AE62" s="4">
        <f t="shared" si="16"/>
        <v>0</v>
      </c>
      <c r="AF62" s="4">
        <f t="shared" si="17"/>
        <v>0</v>
      </c>
      <c r="AG62" s="22">
        <f>'BEL-amt of claim'!$I$6*AF62</f>
        <v>0</v>
      </c>
      <c r="AH62" s="22">
        <f>'BEL-amt of claim'!$I$5*AB62*(1-$F$4)</f>
        <v>0</v>
      </c>
      <c r="AJ62" s="4" t="str">
        <f>IF(AJ61&lt;'BEL-amt of claim'!$I$4,AJ61+1,"")</f>
        <v/>
      </c>
      <c r="AK62" s="4" t="str">
        <f>IF(AJ62="","",'BEL-amt of claim'!$I$3+AJ62-1)</f>
        <v/>
      </c>
      <c r="AL62" s="4">
        <f t="shared" si="22"/>
        <v>0</v>
      </c>
      <c r="AM62" s="11"/>
      <c r="AN62" s="4">
        <f>IF(AJ62="",0,VLOOKUP(AK62,'BEL-amt of claim'!$B$2:$C$118,2,0)*AM62)</f>
        <v>0</v>
      </c>
      <c r="AO62" s="4">
        <f t="shared" si="18"/>
        <v>0</v>
      </c>
      <c r="AP62" s="4">
        <f t="shared" si="19"/>
        <v>0</v>
      </c>
      <c r="AQ62" s="22">
        <f>'BEL-amt of claim'!$I$6*AP62</f>
        <v>0</v>
      </c>
      <c r="AR62" s="22">
        <f>'BEL-amt of claim'!$I$5*AL62*(1-$F$4)</f>
        <v>0</v>
      </c>
    </row>
    <row r="63" spans="2:44" x14ac:dyDescent="0.35">
      <c r="B63" s="8">
        <f>'Other Info'!F64</f>
        <v>60</v>
      </c>
      <c r="C63" s="8">
        <f>'Other Info'!G64</f>
        <v>1.1152E-2</v>
      </c>
      <c r="P63" s="4" t="str">
        <f>IF(P62&lt;'BEL-amt of claim'!$I$4,P62+1,"")</f>
        <v/>
      </c>
      <c r="Q63" s="4" t="str">
        <f>IF(P63="","",'BEL-amt of claim'!$I$3+P63-1)</f>
        <v/>
      </c>
      <c r="R63" s="4">
        <f t="shared" si="20"/>
        <v>0</v>
      </c>
      <c r="S63" s="11" t="str">
        <f t="shared" si="12"/>
        <v/>
      </c>
      <c r="T63" s="4">
        <f>IF(P63="",0,VLOOKUP(Q63,'BEL-amt of claim'!$B$2:$C$118,2,0)*S63)</f>
        <v>0</v>
      </c>
      <c r="U63" s="4">
        <f t="shared" si="13"/>
        <v>0</v>
      </c>
      <c r="V63" s="4">
        <f t="shared" si="14"/>
        <v>0</v>
      </c>
      <c r="W63" s="22">
        <f>'BEL-amt of claim'!$I$6*V63</f>
        <v>0</v>
      </c>
      <c r="X63" s="22">
        <f>'BEL-amt of claim'!$I$5*R63*(1-$F$4)</f>
        <v>0</v>
      </c>
      <c r="Z63" s="4" t="str">
        <f>IF(Z62&lt;'BEL-amt of claim'!$I$4,Z62+1,"")</f>
        <v/>
      </c>
      <c r="AA63" s="4" t="str">
        <f>IF(Z63="","",'BEL-amt of claim'!$I$3+Z63-1)</f>
        <v/>
      </c>
      <c r="AB63" s="4">
        <f t="shared" si="21"/>
        <v>0</v>
      </c>
      <c r="AC63" s="11" t="str">
        <f t="shared" si="15"/>
        <v/>
      </c>
      <c r="AD63" s="4">
        <f>IF(Z63="",0,VLOOKUP(AA63,'BEL-amt of claim'!$B$2:$C$118,2,0)*AC63)</f>
        <v>0</v>
      </c>
      <c r="AE63" s="4">
        <f t="shared" si="16"/>
        <v>0</v>
      </c>
      <c r="AF63" s="4">
        <f t="shared" si="17"/>
        <v>0</v>
      </c>
      <c r="AG63" s="22">
        <f>'BEL-amt of claim'!$I$6*AF63</f>
        <v>0</v>
      </c>
      <c r="AH63" s="22">
        <f>'BEL-amt of claim'!$I$5*AB63*(1-$F$4)</f>
        <v>0</v>
      </c>
      <c r="AJ63" s="4" t="str">
        <f>IF(AJ62&lt;'BEL-amt of claim'!$I$4,AJ62+1,"")</f>
        <v/>
      </c>
      <c r="AK63" s="4" t="str">
        <f>IF(AJ63="","",'BEL-amt of claim'!$I$3+AJ63-1)</f>
        <v/>
      </c>
      <c r="AL63" s="4">
        <f t="shared" si="22"/>
        <v>0</v>
      </c>
      <c r="AM63" s="11"/>
      <c r="AN63" s="4">
        <f>IF(AJ63="",0,VLOOKUP(AK63,'BEL-amt of claim'!$B$2:$C$118,2,0)*AM63)</f>
        <v>0</v>
      </c>
      <c r="AO63" s="4">
        <f t="shared" si="18"/>
        <v>0</v>
      </c>
      <c r="AP63" s="4">
        <f t="shared" si="19"/>
        <v>0</v>
      </c>
      <c r="AQ63" s="22">
        <f>'BEL-amt of claim'!$I$6*AP63</f>
        <v>0</v>
      </c>
      <c r="AR63" s="22">
        <f>'BEL-amt of claim'!$I$5*AL63*(1-$F$4)</f>
        <v>0</v>
      </c>
    </row>
    <row r="64" spans="2:44" x14ac:dyDescent="0.35">
      <c r="B64" s="8">
        <f>'Other Info'!F65</f>
        <v>61</v>
      </c>
      <c r="C64" s="8">
        <f>'Other Info'!G65</f>
        <v>1.1969E-2</v>
      </c>
      <c r="P64" s="4" t="str">
        <f>IF(P63&lt;'BEL-amt of claim'!$I$4,P63+1,"")</f>
        <v/>
      </c>
      <c r="Q64" s="4" t="str">
        <f>IF(P64="","",'BEL-amt of claim'!$I$3+P64-1)</f>
        <v/>
      </c>
      <c r="R64" s="4">
        <f t="shared" si="20"/>
        <v>0</v>
      </c>
      <c r="S64" s="11" t="str">
        <f t="shared" si="12"/>
        <v/>
      </c>
      <c r="T64" s="4">
        <f>IF(P64="",0,VLOOKUP(Q64,'BEL-amt of claim'!$B$2:$C$118,2,0)*S64)</f>
        <v>0</v>
      </c>
      <c r="U64" s="4">
        <f t="shared" si="13"/>
        <v>0</v>
      </c>
      <c r="V64" s="4">
        <f t="shared" si="14"/>
        <v>0</v>
      </c>
      <c r="W64" s="22">
        <f>'BEL-amt of claim'!$I$6*V64</f>
        <v>0</v>
      </c>
      <c r="X64" s="22">
        <f>'BEL-amt of claim'!$I$5*R64*(1-$F$4)</f>
        <v>0</v>
      </c>
      <c r="Z64" s="4" t="str">
        <f>IF(Z63&lt;'BEL-amt of claim'!$I$4,Z63+1,"")</f>
        <v/>
      </c>
      <c r="AA64" s="4" t="str">
        <f>IF(Z64="","",'BEL-amt of claim'!$I$3+Z64-1)</f>
        <v/>
      </c>
      <c r="AB64" s="4">
        <f t="shared" si="21"/>
        <v>0</v>
      </c>
      <c r="AC64" s="11" t="str">
        <f t="shared" si="15"/>
        <v/>
      </c>
      <c r="AD64" s="4">
        <f>IF(Z64="",0,VLOOKUP(AA64,'BEL-amt of claim'!$B$2:$C$118,2,0)*AC64)</f>
        <v>0</v>
      </c>
      <c r="AE64" s="4">
        <f t="shared" si="16"/>
        <v>0</v>
      </c>
      <c r="AF64" s="4">
        <f t="shared" si="17"/>
        <v>0</v>
      </c>
      <c r="AG64" s="22">
        <f>'BEL-amt of claim'!$I$6*AF64</f>
        <v>0</v>
      </c>
      <c r="AH64" s="22">
        <f>'BEL-amt of claim'!$I$5*AB64*(1-$F$4)</f>
        <v>0</v>
      </c>
      <c r="AJ64" s="4" t="str">
        <f>IF(AJ63&lt;'BEL-amt of claim'!$I$4,AJ63+1,"")</f>
        <v/>
      </c>
      <c r="AK64" s="4" t="str">
        <f>IF(AJ64="","",'BEL-amt of claim'!$I$3+AJ64-1)</f>
        <v/>
      </c>
      <c r="AL64" s="4">
        <f t="shared" si="22"/>
        <v>0</v>
      </c>
      <c r="AM64" s="11"/>
      <c r="AN64" s="4">
        <f>IF(AJ64="",0,VLOOKUP(AK64,'BEL-amt of claim'!$B$2:$C$118,2,0)*AM64)</f>
        <v>0</v>
      </c>
      <c r="AO64" s="4">
        <f t="shared" si="18"/>
        <v>0</v>
      </c>
      <c r="AP64" s="4">
        <f t="shared" si="19"/>
        <v>0</v>
      </c>
      <c r="AQ64" s="22">
        <f>'BEL-amt of claim'!$I$6*AP64</f>
        <v>0</v>
      </c>
      <c r="AR64" s="22">
        <f>'BEL-amt of claim'!$I$5*AL64*(1-$F$4)</f>
        <v>0</v>
      </c>
    </row>
    <row r="65" spans="2:44" x14ac:dyDescent="0.35">
      <c r="B65" s="8">
        <f>'Other Info'!F66</f>
        <v>62</v>
      </c>
      <c r="C65" s="8">
        <f>'Other Info'!G66</f>
        <v>1.2331E-2</v>
      </c>
      <c r="P65" s="4" t="str">
        <f>IF(P64&lt;'BEL-amt of claim'!$I$4,P64+1,"")</f>
        <v/>
      </c>
      <c r="Q65" s="4" t="str">
        <f>IF(P65="","",'BEL-amt of claim'!$I$3+P65-1)</f>
        <v/>
      </c>
      <c r="R65" s="4">
        <f t="shared" si="20"/>
        <v>0</v>
      </c>
      <c r="S65" s="11" t="str">
        <f t="shared" si="12"/>
        <v/>
      </c>
      <c r="T65" s="4">
        <f>IF(P65="",0,VLOOKUP(Q65,'BEL-amt of claim'!$B$2:$C$118,2,0)*S65)</f>
        <v>0</v>
      </c>
      <c r="U65" s="4">
        <f t="shared" si="13"/>
        <v>0</v>
      </c>
      <c r="V65" s="4">
        <f t="shared" si="14"/>
        <v>0</v>
      </c>
      <c r="W65" s="22">
        <f>'BEL-amt of claim'!$I$6*V65</f>
        <v>0</v>
      </c>
      <c r="X65" s="22">
        <f>'BEL-amt of claim'!$I$5*R65*(1-$F$4)</f>
        <v>0</v>
      </c>
      <c r="Z65" s="4" t="str">
        <f>IF(Z64&lt;'BEL-amt of claim'!$I$4,Z64+1,"")</f>
        <v/>
      </c>
      <c r="AA65" s="4" t="str">
        <f>IF(Z65="","",'BEL-amt of claim'!$I$3+Z65-1)</f>
        <v/>
      </c>
      <c r="AB65" s="4">
        <f t="shared" si="21"/>
        <v>0</v>
      </c>
      <c r="AC65" s="11" t="str">
        <f t="shared" si="15"/>
        <v/>
      </c>
      <c r="AD65" s="4">
        <f>IF(Z65="",0,VLOOKUP(AA65,'BEL-amt of claim'!$B$2:$C$118,2,0)*AC65)</f>
        <v>0</v>
      </c>
      <c r="AE65" s="4">
        <f t="shared" si="16"/>
        <v>0</v>
      </c>
      <c r="AF65" s="4">
        <f t="shared" si="17"/>
        <v>0</v>
      </c>
      <c r="AG65" s="22">
        <f>'BEL-amt of claim'!$I$6*AF65</f>
        <v>0</v>
      </c>
      <c r="AH65" s="22">
        <f>'BEL-amt of claim'!$I$5*AB65*(1-$F$4)</f>
        <v>0</v>
      </c>
      <c r="AJ65" s="4" t="str">
        <f>IF(AJ64&lt;'BEL-amt of claim'!$I$4,AJ64+1,"")</f>
        <v/>
      </c>
      <c r="AK65" s="4" t="str">
        <f>IF(AJ65="","",'BEL-amt of claim'!$I$3+AJ65-1)</f>
        <v/>
      </c>
      <c r="AL65" s="4">
        <f t="shared" si="22"/>
        <v>0</v>
      </c>
      <c r="AM65" s="11"/>
      <c r="AN65" s="4">
        <f>IF(AJ65="",0,VLOOKUP(AK65,'BEL-amt of claim'!$B$2:$C$118,2,0)*AM65)</f>
        <v>0</v>
      </c>
      <c r="AO65" s="4">
        <f t="shared" si="18"/>
        <v>0</v>
      </c>
      <c r="AP65" s="4">
        <f t="shared" si="19"/>
        <v>0</v>
      </c>
      <c r="AQ65" s="22">
        <f>'BEL-amt of claim'!$I$6*AP65</f>
        <v>0</v>
      </c>
      <c r="AR65" s="22">
        <f>'BEL-amt of claim'!$I$5*AL65*(1-$F$4)</f>
        <v>0</v>
      </c>
    </row>
    <row r="66" spans="2:44" x14ac:dyDescent="0.35">
      <c r="B66" s="8">
        <f>'Other Info'!F67</f>
        <v>63</v>
      </c>
      <c r="C66" s="8">
        <f>'Other Info'!G67</f>
        <v>1.3764999999999999E-2</v>
      </c>
      <c r="P66" s="4" t="str">
        <f>IF(P65&lt;'BEL-amt of claim'!$I$4,P65+1,"")</f>
        <v/>
      </c>
      <c r="Q66" s="4" t="str">
        <f>IF(P66="","",'BEL-amt of claim'!$I$3+P66-1)</f>
        <v/>
      </c>
      <c r="R66" s="4">
        <f t="shared" si="20"/>
        <v>0</v>
      </c>
      <c r="S66" s="11" t="str">
        <f t="shared" si="12"/>
        <v/>
      </c>
      <c r="T66" s="4">
        <f>IF(P66="",0,VLOOKUP(Q66,'BEL-amt of claim'!$B$2:$C$118,2,0)*S66)</f>
        <v>0</v>
      </c>
      <c r="U66" s="4">
        <f t="shared" si="13"/>
        <v>0</v>
      </c>
      <c r="V66" s="4">
        <f t="shared" si="14"/>
        <v>0</v>
      </c>
      <c r="W66" s="22">
        <f>'BEL-amt of claim'!$I$6*V66</f>
        <v>0</v>
      </c>
      <c r="X66" s="22">
        <f>'BEL-amt of claim'!$I$5*R66*(1-$F$4)</f>
        <v>0</v>
      </c>
      <c r="Z66" s="4" t="str">
        <f>IF(Z65&lt;'BEL-amt of claim'!$I$4,Z65+1,"")</f>
        <v/>
      </c>
      <c r="AA66" s="4" t="str">
        <f>IF(Z66="","",'BEL-amt of claim'!$I$3+Z66-1)</f>
        <v/>
      </c>
      <c r="AB66" s="4">
        <f t="shared" si="21"/>
        <v>0</v>
      </c>
      <c r="AC66" s="11" t="str">
        <f t="shared" si="15"/>
        <v/>
      </c>
      <c r="AD66" s="4">
        <f>IF(Z66="",0,VLOOKUP(AA66,'BEL-amt of claim'!$B$2:$C$118,2,0)*AC66)</f>
        <v>0</v>
      </c>
      <c r="AE66" s="4">
        <f t="shared" si="16"/>
        <v>0</v>
      </c>
      <c r="AF66" s="4">
        <f t="shared" si="17"/>
        <v>0</v>
      </c>
      <c r="AG66" s="22">
        <f>'BEL-amt of claim'!$I$6*AF66</f>
        <v>0</v>
      </c>
      <c r="AH66" s="22">
        <f>'BEL-amt of claim'!$I$5*AB66*(1-$F$4)</f>
        <v>0</v>
      </c>
      <c r="AJ66" s="4" t="str">
        <f>IF(AJ65&lt;'BEL-amt of claim'!$I$4,AJ65+1,"")</f>
        <v/>
      </c>
      <c r="AK66" s="4" t="str">
        <f>IF(AJ66="","",'BEL-amt of claim'!$I$3+AJ66-1)</f>
        <v/>
      </c>
      <c r="AL66" s="4">
        <f t="shared" si="22"/>
        <v>0</v>
      </c>
      <c r="AM66" s="11"/>
      <c r="AN66" s="4">
        <f>IF(AJ66="",0,VLOOKUP(AK66,'BEL-amt of claim'!$B$2:$C$118,2,0)*AM66)</f>
        <v>0</v>
      </c>
      <c r="AO66" s="4">
        <f t="shared" si="18"/>
        <v>0</v>
      </c>
      <c r="AP66" s="4">
        <f t="shared" si="19"/>
        <v>0</v>
      </c>
      <c r="AQ66" s="22">
        <f>'BEL-amt of claim'!$I$6*AP66</f>
        <v>0</v>
      </c>
      <c r="AR66" s="22">
        <f>'BEL-amt of claim'!$I$5*AL66*(1-$F$4)</f>
        <v>0</v>
      </c>
    </row>
    <row r="67" spans="2:44" x14ac:dyDescent="0.35">
      <c r="B67" s="8">
        <f>'Other Info'!F68</f>
        <v>64</v>
      </c>
      <c r="C67" s="8">
        <f>'Other Info'!G68</f>
        <v>1.4792E-2</v>
      </c>
      <c r="P67" s="4" t="str">
        <f>IF(P66&lt;'BEL-amt of claim'!$I$4,P66+1,"")</f>
        <v/>
      </c>
      <c r="Q67" s="4" t="str">
        <f>IF(P67="","",'BEL-amt of claim'!$I$3+P67-1)</f>
        <v/>
      </c>
      <c r="R67" s="4">
        <f t="shared" si="20"/>
        <v>0</v>
      </c>
      <c r="S67" s="11" t="str">
        <f t="shared" si="12"/>
        <v/>
      </c>
      <c r="T67" s="4">
        <f>IF(P67="",0,VLOOKUP(Q67,'BEL-amt of claim'!$B$2:$C$118,2,0)*S67)</f>
        <v>0</v>
      </c>
      <c r="U67" s="4">
        <f t="shared" si="13"/>
        <v>0</v>
      </c>
      <c r="V67" s="4">
        <f t="shared" si="14"/>
        <v>0</v>
      </c>
      <c r="W67" s="22">
        <f>'BEL-amt of claim'!$I$6*V67</f>
        <v>0</v>
      </c>
      <c r="X67" s="22">
        <f>'BEL-amt of claim'!$I$5*R67*(1-$F$4)</f>
        <v>0</v>
      </c>
      <c r="Z67" s="4" t="str">
        <f>IF(Z66&lt;'BEL-amt of claim'!$I$4,Z66+1,"")</f>
        <v/>
      </c>
      <c r="AA67" s="4" t="str">
        <f>IF(Z67="","",'BEL-amt of claim'!$I$3+Z67-1)</f>
        <v/>
      </c>
      <c r="AB67" s="4">
        <f t="shared" si="21"/>
        <v>0</v>
      </c>
      <c r="AC67" s="11" t="str">
        <f t="shared" si="15"/>
        <v/>
      </c>
      <c r="AD67" s="4">
        <f>IF(Z67="",0,VLOOKUP(AA67,'BEL-amt of claim'!$B$2:$C$118,2,0)*AC67)</f>
        <v>0</v>
      </c>
      <c r="AE67" s="4">
        <f t="shared" si="16"/>
        <v>0</v>
      </c>
      <c r="AF67" s="4">
        <f t="shared" si="17"/>
        <v>0</v>
      </c>
      <c r="AG67" s="22">
        <f>'BEL-amt of claim'!$I$6*AF67</f>
        <v>0</v>
      </c>
      <c r="AH67" s="22">
        <f>'BEL-amt of claim'!$I$5*AB67*(1-$F$4)</f>
        <v>0</v>
      </c>
      <c r="AJ67" s="4" t="str">
        <f>IF(AJ66&lt;'BEL-amt of claim'!$I$4,AJ66+1,"")</f>
        <v/>
      </c>
      <c r="AK67" s="4" t="str">
        <f>IF(AJ67="","",'BEL-amt of claim'!$I$3+AJ67-1)</f>
        <v/>
      </c>
      <c r="AL67" s="4">
        <f t="shared" si="22"/>
        <v>0</v>
      </c>
      <c r="AM67" s="11"/>
      <c r="AN67" s="4">
        <f>IF(AJ67="",0,VLOOKUP(AK67,'BEL-amt of claim'!$B$2:$C$118,2,0)*AM67)</f>
        <v>0</v>
      </c>
      <c r="AO67" s="4">
        <f t="shared" si="18"/>
        <v>0</v>
      </c>
      <c r="AP67" s="4">
        <f t="shared" si="19"/>
        <v>0</v>
      </c>
      <c r="AQ67" s="22">
        <f>'BEL-amt of claim'!$I$6*AP67</f>
        <v>0</v>
      </c>
      <c r="AR67" s="22">
        <f>'BEL-amt of claim'!$I$5*AL67*(1-$F$4)</f>
        <v>0</v>
      </c>
    </row>
    <row r="68" spans="2:44" x14ac:dyDescent="0.35">
      <c r="B68" s="8">
        <f>'Other Info'!F69</f>
        <v>65</v>
      </c>
      <c r="C68" s="8">
        <f>'Other Info'!G69</f>
        <v>1.5932000000000002E-2</v>
      </c>
      <c r="P68" s="4" t="str">
        <f>IF(P67&lt;'BEL-amt of claim'!$I$4,P67+1,"")</f>
        <v/>
      </c>
      <c r="Q68" s="4" t="str">
        <f>IF(P68="","",'BEL-amt of claim'!$I$3+P68-1)</f>
        <v/>
      </c>
      <c r="R68" s="4">
        <f t="shared" si="20"/>
        <v>0</v>
      </c>
      <c r="S68" s="11" t="str">
        <f t="shared" si="12"/>
        <v/>
      </c>
      <c r="T68" s="4">
        <f>IF(P68="",0,VLOOKUP(Q68,'BEL-amt of claim'!$B$2:$C$118,2,0)*S68)</f>
        <v>0</v>
      </c>
      <c r="U68" s="4">
        <f t="shared" si="13"/>
        <v>0</v>
      </c>
      <c r="V68" s="4">
        <f t="shared" si="14"/>
        <v>0</v>
      </c>
      <c r="W68" s="22">
        <f>'BEL-amt of claim'!$I$6*V68</f>
        <v>0</v>
      </c>
      <c r="X68" s="22">
        <f>'BEL-amt of claim'!$I$5*R68*(1-$F$4)</f>
        <v>0</v>
      </c>
      <c r="Z68" s="4" t="str">
        <f>IF(Z67&lt;'BEL-amt of claim'!$I$4,Z67+1,"")</f>
        <v/>
      </c>
      <c r="AA68" s="4" t="str">
        <f>IF(Z68="","",'BEL-amt of claim'!$I$3+Z68-1)</f>
        <v/>
      </c>
      <c r="AB68" s="4">
        <f t="shared" si="21"/>
        <v>0</v>
      </c>
      <c r="AC68" s="11" t="str">
        <f t="shared" si="15"/>
        <v/>
      </c>
      <c r="AD68" s="4">
        <f>IF(Z68="",0,VLOOKUP(AA68,'BEL-amt of claim'!$B$2:$C$118,2,0)*AC68)</f>
        <v>0</v>
      </c>
      <c r="AE68" s="4">
        <f t="shared" si="16"/>
        <v>0</v>
      </c>
      <c r="AF68" s="4">
        <f t="shared" si="17"/>
        <v>0</v>
      </c>
      <c r="AG68" s="22">
        <f>'BEL-amt of claim'!$I$6*AF68</f>
        <v>0</v>
      </c>
      <c r="AH68" s="22">
        <f>'BEL-amt of claim'!$I$5*AB68*(1-$F$4)</f>
        <v>0</v>
      </c>
      <c r="AJ68" s="4" t="str">
        <f>IF(AJ67&lt;'BEL-amt of claim'!$I$4,AJ67+1,"")</f>
        <v/>
      </c>
      <c r="AK68" s="4" t="str">
        <f>IF(AJ68="","",'BEL-amt of claim'!$I$3+AJ68-1)</f>
        <v/>
      </c>
      <c r="AL68" s="4">
        <f t="shared" si="22"/>
        <v>0</v>
      </c>
      <c r="AM68" s="11"/>
      <c r="AN68" s="4">
        <f>IF(AJ68="",0,VLOOKUP(AK68,'BEL-amt of claim'!$B$2:$C$118,2,0)*AM68)</f>
        <v>0</v>
      </c>
      <c r="AO68" s="4">
        <f t="shared" si="18"/>
        <v>0</v>
      </c>
      <c r="AP68" s="4">
        <f t="shared" si="19"/>
        <v>0</v>
      </c>
      <c r="AQ68" s="22">
        <f>'BEL-amt of claim'!$I$6*AP68</f>
        <v>0</v>
      </c>
      <c r="AR68" s="22">
        <f>'BEL-amt of claim'!$I$5*AL68*(1-$F$4)</f>
        <v>0</v>
      </c>
    </row>
    <row r="69" spans="2:44" x14ac:dyDescent="0.35">
      <c r="B69" s="8">
        <f>'Other Info'!F70</f>
        <v>66</v>
      </c>
      <c r="C69" s="8">
        <f>'Other Info'!G70</f>
        <v>1.7205999999999999E-2</v>
      </c>
    </row>
    <row r="70" spans="2:44" x14ac:dyDescent="0.35">
      <c r="B70" s="8">
        <f>'Other Info'!F71</f>
        <v>67</v>
      </c>
      <c r="C70" s="8">
        <f>'Other Info'!G71</f>
        <v>1.8634999999999999E-2</v>
      </c>
    </row>
    <row r="71" spans="2:44" x14ac:dyDescent="0.35">
      <c r="B71" s="8">
        <f>'Other Info'!F72</f>
        <v>68</v>
      </c>
      <c r="C71" s="8">
        <f>'Other Info'!G72</f>
        <v>2.0240000000000001E-2</v>
      </c>
    </row>
    <row r="72" spans="2:44" x14ac:dyDescent="0.35">
      <c r="B72" s="8">
        <f>'Other Info'!F73</f>
        <v>69</v>
      </c>
      <c r="C72" s="8">
        <f>'Other Info'!G73</f>
        <v>2.2040000000000001E-2</v>
      </c>
    </row>
    <row r="73" spans="2:44" x14ac:dyDescent="0.35">
      <c r="B73" s="8">
        <f>'Other Info'!F74</f>
        <v>70</v>
      </c>
      <c r="C73" s="8">
        <f>'Other Info'!G74</f>
        <v>2.4058E-2</v>
      </c>
    </row>
    <row r="74" spans="2:44" x14ac:dyDescent="0.35">
      <c r="B74" s="8">
        <f>'Other Info'!F75</f>
        <v>71</v>
      </c>
      <c r="C74" s="8">
        <f>'Other Info'!G75</f>
        <v>2.6314000000000001E-2</v>
      </c>
    </row>
    <row r="75" spans="2:44" x14ac:dyDescent="0.35">
      <c r="B75" s="8">
        <f>'Other Info'!F76</f>
        <v>72</v>
      </c>
      <c r="C75" s="8">
        <f>'Other Info'!G76</f>
        <v>2.8832E-2</v>
      </c>
    </row>
    <row r="76" spans="2:44" x14ac:dyDescent="0.35">
      <c r="B76" s="8">
        <f>'Other Info'!F77</f>
        <v>73</v>
      </c>
      <c r="C76" s="8">
        <f>'Other Info'!G77</f>
        <v>3.1637999999999999E-2</v>
      </c>
    </row>
    <row r="77" spans="2:44" x14ac:dyDescent="0.35">
      <c r="B77" s="8">
        <f>'Other Info'!F78</f>
        <v>74</v>
      </c>
      <c r="C77" s="8">
        <f>'Other Info'!G78</f>
        <v>3.4757000000000003E-2</v>
      </c>
    </row>
    <row r="78" spans="2:44" x14ac:dyDescent="0.35">
      <c r="B78" s="8">
        <f>'Other Info'!F79</f>
        <v>75</v>
      </c>
      <c r="C78" s="8">
        <f>'Other Info'!G79</f>
        <v>3.8220999999999998E-2</v>
      </c>
    </row>
    <row r="79" spans="2:44" x14ac:dyDescent="0.35">
      <c r="B79" s="8">
        <f>'Other Info'!F80</f>
        <v>76</v>
      </c>
      <c r="C79" s="8">
        <f>'Other Info'!G80</f>
        <v>4.2061000000000001E-2</v>
      </c>
    </row>
    <row r="80" spans="2:44" x14ac:dyDescent="0.35">
      <c r="B80" s="8">
        <f>'Other Info'!F81</f>
        <v>77</v>
      </c>
      <c r="C80" s="8">
        <f>'Other Info'!G81</f>
        <v>4.6316000000000003E-2</v>
      </c>
    </row>
    <row r="81" spans="2:3" x14ac:dyDescent="0.35">
      <c r="B81" s="8">
        <f>'Other Info'!F82</f>
        <v>78</v>
      </c>
      <c r="C81" s="8">
        <f>'Other Info'!G82</f>
        <v>5.1024E-2</v>
      </c>
    </row>
    <row r="82" spans="2:3" x14ac:dyDescent="0.35">
      <c r="B82" s="8">
        <f>'Other Info'!F83</f>
        <v>79</v>
      </c>
      <c r="C82" s="8">
        <f>'Other Info'!G83</f>
        <v>5.6231000000000003E-2</v>
      </c>
    </row>
    <row r="83" spans="2:3" x14ac:dyDescent="0.35">
      <c r="B83" s="8">
        <f>'Other Info'!F84</f>
        <v>80</v>
      </c>
      <c r="C83" s="8">
        <f>'Other Info'!G84</f>
        <v>6.1984999999999998E-2</v>
      </c>
    </row>
    <row r="84" spans="2:3" x14ac:dyDescent="0.35">
      <c r="B84" s="8">
        <f>'Other Info'!F85</f>
        <v>81</v>
      </c>
      <c r="C84" s="8">
        <f>'Other Info'!G85</f>
        <v>6.8337999999999996E-2</v>
      </c>
    </row>
    <row r="85" spans="2:3" x14ac:dyDescent="0.35">
      <c r="B85" s="8">
        <f>'Other Info'!F86</f>
        <v>82</v>
      </c>
      <c r="C85" s="8">
        <f>'Other Info'!G86</f>
        <v>7.535E-2</v>
      </c>
    </row>
    <row r="86" spans="2:3" x14ac:dyDescent="0.35">
      <c r="B86" s="8">
        <f>'Other Info'!F87</f>
        <v>83</v>
      </c>
      <c r="C86" s="8">
        <f>'Other Info'!G87</f>
        <v>8.3082000000000003E-2</v>
      </c>
    </row>
    <row r="87" spans="2:3" x14ac:dyDescent="0.35">
      <c r="B87" s="8">
        <f>'Other Info'!F88</f>
        <v>84</v>
      </c>
      <c r="C87" s="8">
        <f>'Other Info'!G88</f>
        <v>9.1601000000000002E-2</v>
      </c>
    </row>
    <row r="88" spans="2:3" x14ac:dyDescent="0.35">
      <c r="B88" s="8">
        <f>'Other Info'!F89</f>
        <v>85</v>
      </c>
      <c r="C88" s="8">
        <f>'Other Info'!G89</f>
        <v>0.100979</v>
      </c>
    </row>
    <row r="89" spans="2:3" x14ac:dyDescent="0.35">
      <c r="B89" s="8">
        <f>'Other Info'!F90</f>
        <v>86</v>
      </c>
      <c r="C89" s="8">
        <f>'Other Info'!G90</f>
        <v>0.111291</v>
      </c>
    </row>
    <row r="90" spans="2:3" x14ac:dyDescent="0.35">
      <c r="B90" s="8">
        <f>'Other Info'!F91</f>
        <v>87</v>
      </c>
      <c r="C90" s="8">
        <f>'Other Info'!G91</f>
        <v>0.122616</v>
      </c>
    </row>
    <row r="91" spans="2:3" x14ac:dyDescent="0.35">
      <c r="B91" s="8">
        <f>'Other Info'!F92</f>
        <v>88</v>
      </c>
      <c r="C91" s="8">
        <f>'Other Info'!G92</f>
        <v>0.13503699999999999</v>
      </c>
    </row>
    <row r="92" spans="2:3" x14ac:dyDescent="0.35">
      <c r="B92" s="8">
        <f>'Other Info'!F93</f>
        <v>89</v>
      </c>
      <c r="C92" s="8">
        <f>'Other Info'!G93</f>
        <v>0.14863899999999999</v>
      </c>
    </row>
    <row r="93" spans="2:3" x14ac:dyDescent="0.35">
      <c r="B93" s="8">
        <f>'Other Info'!F94</f>
        <v>90</v>
      </c>
      <c r="C93" s="8">
        <f>'Other Info'!G94</f>
        <v>0.16350700000000001</v>
      </c>
    </row>
    <row r="94" spans="2:3" x14ac:dyDescent="0.35">
      <c r="B94" s="8">
        <f>'Other Info'!F95</f>
        <v>91</v>
      </c>
      <c r="C94" s="8">
        <f>'Other Info'!G95</f>
        <v>0.179726</v>
      </c>
    </row>
    <row r="95" spans="2:3" x14ac:dyDescent="0.35">
      <c r="B95" s="8">
        <f>'Other Info'!F96</f>
        <v>92</v>
      </c>
      <c r="C95" s="8">
        <f>'Other Info'!G96</f>
        <v>0.19738</v>
      </c>
    </row>
    <row r="96" spans="2:3" x14ac:dyDescent="0.35">
      <c r="B96" s="8">
        <f>'Other Info'!F97</f>
        <v>93</v>
      </c>
      <c r="C96" s="8">
        <f>'Other Info'!G97</f>
        <v>0.21654699999999999</v>
      </c>
    </row>
    <row r="97" spans="2:3" x14ac:dyDescent="0.35">
      <c r="B97" s="8">
        <f>'Other Info'!F98</f>
        <v>94</v>
      </c>
      <c r="C97" s="8">
        <f>'Other Info'!G98</f>
        <v>0.23730200000000001</v>
      </c>
    </row>
    <row r="98" spans="2:3" x14ac:dyDescent="0.35">
      <c r="B98" s="8">
        <f>'Other Info'!F99</f>
        <v>95</v>
      </c>
      <c r="C98" s="8">
        <f>'Other Info'!G99</f>
        <v>0.25970599999999999</v>
      </c>
    </row>
    <row r="99" spans="2:3" x14ac:dyDescent="0.35">
      <c r="B99" s="8">
        <f>'Other Info'!F100</f>
        <v>96</v>
      </c>
      <c r="C99" s="8">
        <f>'Other Info'!G100</f>
        <v>0.22331300000000001</v>
      </c>
    </row>
    <row r="100" spans="2:3" x14ac:dyDescent="0.35">
      <c r="B100" s="8">
        <f>'Other Info'!F101</f>
        <v>97</v>
      </c>
      <c r="C100" s="8">
        <f>'Other Info'!G101</f>
        <v>0.30965900000000002</v>
      </c>
    </row>
    <row r="101" spans="2:3" x14ac:dyDescent="0.35">
      <c r="B101" s="8">
        <f>'Other Info'!F102</f>
        <v>98</v>
      </c>
      <c r="C101" s="8">
        <f>'Other Info'!G102</f>
        <v>0.33726499999999998</v>
      </c>
    </row>
    <row r="102" spans="2:3" x14ac:dyDescent="0.35">
      <c r="B102" s="8">
        <f>'Other Info'!F103</f>
        <v>99</v>
      </c>
      <c r="C102" s="8">
        <f>'Other Info'!G103</f>
        <v>0.36663000000000001</v>
      </c>
    </row>
    <row r="103" spans="2:3" x14ac:dyDescent="0.35">
      <c r="B103" s="8">
        <f>'Other Info'!F104</f>
        <v>100</v>
      </c>
      <c r="C103" s="8">
        <f>'Other Info'!G104</f>
        <v>0.397733</v>
      </c>
    </row>
    <row r="104" spans="2:3" x14ac:dyDescent="0.35">
      <c r="B104" s="8">
        <f>'Other Info'!F105</f>
        <v>101</v>
      </c>
      <c r="C104" s="8">
        <f>'Other Info'!G105</f>
        <v>0.430529</v>
      </c>
    </row>
    <row r="105" spans="2:3" x14ac:dyDescent="0.35">
      <c r="B105" s="8">
        <f>'Other Info'!F106</f>
        <v>102</v>
      </c>
      <c r="C105" s="8">
        <f>'Other Info'!G106</f>
        <v>0.46494999999999997</v>
      </c>
    </row>
    <row r="106" spans="2:3" x14ac:dyDescent="0.35">
      <c r="B106" s="8">
        <f>'Other Info'!F107</f>
        <v>103</v>
      </c>
      <c r="C106" s="8">
        <f>'Other Info'!G107</f>
        <v>0.50090400000000002</v>
      </c>
    </row>
    <row r="107" spans="2:3" x14ac:dyDescent="0.35">
      <c r="B107" s="8">
        <f>'Other Info'!F108</f>
        <v>104</v>
      </c>
      <c r="C107" s="8">
        <f>'Other Info'!G108</f>
        <v>0.53827800000000003</v>
      </c>
    </row>
    <row r="108" spans="2:3" x14ac:dyDescent="0.35">
      <c r="B108" s="8">
        <f>'Other Info'!F109</f>
        <v>105</v>
      </c>
      <c r="C108" s="8">
        <f>'Other Info'!G109</f>
        <v>0.57694199999999995</v>
      </c>
    </row>
    <row r="109" spans="2:3" x14ac:dyDescent="0.35">
      <c r="B109" s="8">
        <f>'Other Info'!F110</f>
        <v>106</v>
      </c>
      <c r="C109" s="8">
        <f>'Other Info'!G110</f>
        <v>0.61675199999999997</v>
      </c>
    </row>
    <row r="110" spans="2:3" x14ac:dyDescent="0.35">
      <c r="B110" s="8">
        <f>'Other Info'!F111</f>
        <v>107</v>
      </c>
      <c r="C110" s="8">
        <f>'Other Info'!G111</f>
        <v>0.65755300000000005</v>
      </c>
    </row>
    <row r="111" spans="2:3" x14ac:dyDescent="0.35">
      <c r="B111" s="8">
        <f>'Other Info'!F112</f>
        <v>108</v>
      </c>
      <c r="C111" s="8">
        <f>'Other Info'!G112</f>
        <v>0.69919100000000001</v>
      </c>
    </row>
    <row r="112" spans="2:3" x14ac:dyDescent="0.35">
      <c r="B112" s="8">
        <f>'Other Info'!F113</f>
        <v>109</v>
      </c>
      <c r="C112" s="8">
        <f>'Other Info'!G113</f>
        <v>0.74151500000000004</v>
      </c>
    </row>
    <row r="113" spans="2:3" x14ac:dyDescent="0.35">
      <c r="B113" s="8">
        <f>'Other Info'!F114</f>
        <v>110</v>
      </c>
      <c r="C113" s="8">
        <f>'Other Info'!G114</f>
        <v>0.78433299999999995</v>
      </c>
    </row>
    <row r="114" spans="2:3" x14ac:dyDescent="0.35">
      <c r="B114" s="8">
        <f>'Other Info'!F115</f>
        <v>0</v>
      </c>
      <c r="C114" s="8">
        <f>'Other Info'!G115</f>
        <v>0</v>
      </c>
    </row>
    <row r="115" spans="2:3" x14ac:dyDescent="0.35">
      <c r="B115" s="8">
        <f>'Other Info'!F116</f>
        <v>0</v>
      </c>
      <c r="C115" s="8">
        <f>'Other Info'!G116</f>
        <v>0</v>
      </c>
    </row>
    <row r="116" spans="2:3" x14ac:dyDescent="0.35">
      <c r="B116" s="8">
        <f>'Other Info'!F117</f>
        <v>0</v>
      </c>
      <c r="C116" s="8">
        <f>'Other Info'!G117</f>
        <v>0</v>
      </c>
    </row>
    <row r="117" spans="2:3" x14ac:dyDescent="0.35">
      <c r="B117" s="8">
        <f>'Other Info'!F118</f>
        <v>0</v>
      </c>
      <c r="C117" s="8">
        <f>'Other Info'!G118</f>
        <v>0</v>
      </c>
    </row>
    <row r="118" spans="2:3" x14ac:dyDescent="0.35">
      <c r="B118" s="8">
        <f>'Other Info'!F119</f>
        <v>0</v>
      </c>
      <c r="C118" s="8">
        <f>'Other Info'!G119</f>
        <v>0</v>
      </c>
    </row>
  </sheetData>
  <mergeCells count="6">
    <mergeCell ref="AR2:AR3"/>
    <mergeCell ref="W2:W3"/>
    <mergeCell ref="X2:X3"/>
    <mergeCell ref="AG2:AG3"/>
    <mergeCell ref="AH2:AH3"/>
    <mergeCell ref="AQ2:AQ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EB983-43EB-4C85-99B0-0C099C579E10}">
  <dimension ref="B2:D10"/>
  <sheetViews>
    <sheetView zoomScale="80" zoomScaleNormal="80" workbookViewId="0">
      <selection activeCell="J7" sqref="J7"/>
    </sheetView>
  </sheetViews>
  <sheetFormatPr defaultRowHeight="14.5" x14ac:dyDescent="0.35"/>
  <cols>
    <col min="2" max="2" width="16.453125" bestFit="1" customWidth="1"/>
    <col min="3" max="3" width="23.6328125" bestFit="1" customWidth="1"/>
    <col min="4" max="4" width="23.54296875" bestFit="1" customWidth="1"/>
  </cols>
  <sheetData>
    <row r="2" spans="2:4" x14ac:dyDescent="0.35">
      <c r="C2" s="46" t="s">
        <v>78</v>
      </c>
      <c r="D2" s="46"/>
    </row>
    <row r="3" spans="2:4" x14ac:dyDescent="0.35">
      <c r="B3" s="7" t="s">
        <v>39</v>
      </c>
      <c r="C3" s="7" t="s">
        <v>76</v>
      </c>
      <c r="D3" s="7" t="s">
        <v>77</v>
      </c>
    </row>
    <row r="4" spans="2:4" x14ac:dyDescent="0.35">
      <c r="B4" s="10" t="s">
        <v>16</v>
      </c>
      <c r="C4" s="11">
        <f>'Actual vs exp - no. of claims'!M4</f>
        <v>0.75714408360560759</v>
      </c>
      <c r="D4" s="11">
        <f>'Actual vs exp - amt of claim'!M4</f>
        <v>0.78257081449608756</v>
      </c>
    </row>
    <row r="5" spans="2:4" x14ac:dyDescent="0.35">
      <c r="B5" s="10" t="s">
        <v>15</v>
      </c>
      <c r="C5" s="11">
        <f>'Actual vs exp - no. of claims'!M5</f>
        <v>0.97625524894799642</v>
      </c>
      <c r="D5" s="11">
        <f>'Actual vs exp - amt of claim'!M5</f>
        <v>0.79686034217372403</v>
      </c>
    </row>
    <row r="6" spans="2:4" x14ac:dyDescent="0.35">
      <c r="B6" s="10" t="s">
        <v>14</v>
      </c>
      <c r="C6" s="11">
        <f>'Actual vs exp - no. of claims'!M6</f>
        <v>1.130639215673686</v>
      </c>
      <c r="D6" s="11">
        <f>'Actual vs exp - amt of claim'!M6</f>
        <v>0.77705117222070241</v>
      </c>
    </row>
    <row r="7" spans="2:4" x14ac:dyDescent="0.35">
      <c r="B7" s="10" t="s">
        <v>13</v>
      </c>
      <c r="C7" s="11">
        <f>'Actual vs exp - no. of claims'!M7</f>
        <v>1.285050168648693</v>
      </c>
      <c r="D7" s="11">
        <f>'Actual vs exp - amt of claim'!M7</f>
        <v>0.96466635837656123</v>
      </c>
    </row>
    <row r="8" spans="2:4" x14ac:dyDescent="0.35">
      <c r="B8" s="10" t="s">
        <v>12</v>
      </c>
      <c r="C8" s="11">
        <f>'Actual vs exp - no. of claims'!M8</f>
        <v>1.4525962911557651</v>
      </c>
      <c r="D8" s="11">
        <f>'Actual vs exp - amt of claim'!M8</f>
        <v>1.1638727592682503</v>
      </c>
    </row>
    <row r="9" spans="2:4" x14ac:dyDescent="0.35">
      <c r="B9" s="10" t="s">
        <v>11</v>
      </c>
      <c r="C9" s="11">
        <f>'Actual vs exp - no. of claims'!M9</f>
        <v>1.1327307598729348</v>
      </c>
      <c r="D9" s="11">
        <f>'Actual vs exp - amt of claim'!M9</f>
        <v>1.0608047475756288</v>
      </c>
    </row>
    <row r="10" spans="2:4" x14ac:dyDescent="0.35">
      <c r="B10" s="10" t="s">
        <v>35</v>
      </c>
      <c r="C10" s="11">
        <f>'Actual vs exp - no. of claims'!M10</f>
        <v>1.1273896401931431</v>
      </c>
      <c r="D10" s="11">
        <f>'Actual vs exp - amt of claim'!M10</f>
        <v>0.89547220854930776</v>
      </c>
    </row>
  </sheetData>
  <mergeCells count="1">
    <mergeCell ref="C2:D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53E18-0712-48FC-A303-CC47EC2B5724}">
  <dimension ref="B2:G6"/>
  <sheetViews>
    <sheetView showGridLines="0" zoomScale="80" zoomScaleNormal="80" workbookViewId="0">
      <selection activeCell="C3" sqref="C3:G6"/>
    </sheetView>
  </sheetViews>
  <sheetFormatPr defaultRowHeight="14.5" x14ac:dyDescent="0.35"/>
  <cols>
    <col min="2" max="2" width="27.1796875" bestFit="1" customWidth="1"/>
    <col min="3" max="4" width="22.453125" customWidth="1"/>
    <col min="5" max="5" width="23.1796875" customWidth="1"/>
    <col min="6" max="6" width="18.81640625" customWidth="1"/>
    <col min="7" max="7" width="26.08984375" customWidth="1"/>
  </cols>
  <sheetData>
    <row r="2" spans="2:7" x14ac:dyDescent="0.35">
      <c r="D2" s="38"/>
    </row>
    <row r="3" spans="2:7" ht="58" x14ac:dyDescent="0.35">
      <c r="C3" s="34" t="s">
        <v>84</v>
      </c>
      <c r="D3" s="34" t="s">
        <v>109</v>
      </c>
      <c r="E3" s="34" t="s">
        <v>110</v>
      </c>
      <c r="F3" s="34" t="s">
        <v>111</v>
      </c>
      <c r="G3" s="34" t="s">
        <v>112</v>
      </c>
    </row>
    <row r="4" spans="2:7" x14ac:dyDescent="0.35">
      <c r="B4" s="33" t="s">
        <v>79</v>
      </c>
      <c r="C4" s="32">
        <f>BEL!L4</f>
        <v>1.05</v>
      </c>
      <c r="D4" s="32">
        <f>BEL!M4</f>
        <v>1.1273896401931431</v>
      </c>
      <c r="E4" s="32">
        <f>BEL!N4</f>
        <v>1.1273896401931431</v>
      </c>
      <c r="F4" s="35">
        <f>'BEL-amt of claim'!M4</f>
        <v>0.89547220854930776</v>
      </c>
      <c r="G4" s="35">
        <f>'BEL-amt of claim'!N4</f>
        <v>0.89547220854930776</v>
      </c>
    </row>
    <row r="5" spans="2:7" x14ac:dyDescent="0.35">
      <c r="B5" s="33" t="s">
        <v>80</v>
      </c>
      <c r="C5" s="32" t="s">
        <v>81</v>
      </c>
      <c r="D5" s="35" t="s">
        <v>81</v>
      </c>
      <c r="E5" s="35">
        <f>BEL!$N$13</f>
        <v>2.5000000000000001E-3</v>
      </c>
      <c r="F5" s="36" t="s">
        <v>81</v>
      </c>
      <c r="G5" s="37">
        <f>'BEL-amt of claim'!N13</f>
        <v>2.5000000000000001E-3</v>
      </c>
    </row>
    <row r="6" spans="2:7" x14ac:dyDescent="0.35">
      <c r="B6" s="33" t="s">
        <v>82</v>
      </c>
      <c r="C6" s="32" t="s">
        <v>83</v>
      </c>
      <c r="D6" s="35">
        <f>BEL!M10</f>
        <v>9.9482275542801979E-2</v>
      </c>
      <c r="E6" s="35">
        <f>BEL!N11</f>
        <v>0.17168328688896595</v>
      </c>
      <c r="F6" s="35">
        <f>'BEL-amt of claim'!M10</f>
        <v>-0.20178228654127528</v>
      </c>
      <c r="G6" s="35">
        <f>'BEL-amt of claim'!N11</f>
        <v>-0.14221708928247145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74D6C390916B4A8494C33A5D3CA82B" ma:contentTypeVersion="14" ma:contentTypeDescription="Create a new document." ma:contentTypeScope="" ma:versionID="f1cbe2482a54b6eaa46405a13752eb50">
  <xsd:schema xmlns:xsd="http://www.w3.org/2001/XMLSchema" xmlns:xs="http://www.w3.org/2001/XMLSchema" xmlns:p="http://schemas.microsoft.com/office/2006/metadata/properties" xmlns:ns2="307a12b3-3a39-4e5f-afa6-4629bb16037e" xmlns:ns3="1f0d55de-41a8-442a-939a-8c7a93a15acc" targetNamespace="http://schemas.microsoft.com/office/2006/metadata/properties" ma:root="true" ma:fieldsID="ec4a971ae86260fdbd891c97482d764c" ns2:_="" ns3:_="">
    <xsd:import namespace="307a12b3-3a39-4e5f-afa6-4629bb16037e"/>
    <xsd:import namespace="1f0d55de-41a8-442a-939a-8c7a93a15ac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7a12b3-3a39-4e5f-afa6-4629bb1603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790f828-4d96-4d10-bc53-6c3febba0be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0d55de-41a8-442a-939a-8c7a93a15a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438ea2c-1d97-4ed9-8a85-6ab57bb76901}" ma:internalName="TaxCatchAll" ma:showField="CatchAllData" ma:web="1f0d55de-41a8-442a-939a-8c7a93a15ac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54B386-CBFE-4788-9CFC-796137B32289}"/>
</file>

<file path=customXml/itemProps2.xml><?xml version="1.0" encoding="utf-8"?>
<ds:datastoreItem xmlns:ds="http://schemas.openxmlformats.org/officeDocument/2006/customXml" ds:itemID="{B6DBD2FB-8BDD-4C4A-9A25-3C110D5321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Data</vt:lpstr>
      <vt:lpstr>Other Info</vt:lpstr>
      <vt:lpstr>Summary data</vt:lpstr>
      <vt:lpstr>Expected mortality</vt:lpstr>
      <vt:lpstr>Actual vs exp - no. of claims</vt:lpstr>
      <vt:lpstr>BEL</vt:lpstr>
      <vt:lpstr>Actual vs exp - amt of claim</vt:lpstr>
      <vt:lpstr>BEL-amt of claim</vt:lpstr>
      <vt:lpstr>Results - mortality factor</vt:lpstr>
      <vt:lpstr>Results - impact on BEL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Shristy Agarwal</dc:creator>
  <cp:lastModifiedBy>Shristy Agarwal</cp:lastModifiedBy>
  <dcterms:created xsi:type="dcterms:W3CDTF">2023-04-07T04:57:57Z</dcterms:created>
  <dcterms:modified xsi:type="dcterms:W3CDTF">2023-06-10T05:24:56Z</dcterms:modified>
</cp:coreProperties>
</file>