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Actuarial Examination\Year 2022_December Exam\Note\Solution\To be send to IT\"/>
    </mc:Choice>
  </mc:AlternateContent>
  <bookViews>
    <workbookView xWindow="-105" yWindow="-105" windowWidth="19305" windowHeight="6720" tabRatio="862"/>
  </bookViews>
  <sheets>
    <sheet name="Q.1 Data " sheetId="1" r:id="rId1"/>
    <sheet name="Q.1 (i) " sheetId="2" r:id="rId2"/>
    <sheet name="Q.1(ii)" sheetId="3" r:id="rId3"/>
    <sheet name="Q.1(iii)" sheetId="5" r:id="rId4"/>
    <sheet name="Q.1(iv)" sheetId="6" r:id="rId5"/>
    <sheet name="Q.1(v)" sheetId="7" r:id="rId6"/>
    <sheet name="Q.1(vi)" sheetId="4" r:id="rId7"/>
    <sheet name="Q.2 Data" sheetId="8" r:id="rId8"/>
    <sheet name="Q.2(i) " sheetId="9" r:id="rId9"/>
    <sheet name="Q.2(ii) " sheetId="10" r:id="rId10"/>
    <sheet name="Q.2(iii)" sheetId="11" r:id="rId11"/>
    <sheet name="Q.2(iv)" sheetId="12" r:id="rId12"/>
    <sheet name="Q.2(v)" sheetId="13" r:id="rId13"/>
    <sheet name="3.Data" sheetId="14" r:id="rId14"/>
    <sheet name="Q.3(i)" sheetId="15" r:id="rId15"/>
    <sheet name="Q.3(ii)" sheetId="16" r:id="rId16"/>
    <sheet name="Q.3(iii)" sheetId="17" r:id="rId17"/>
  </sheets>
  <externalReferences>
    <externalReference r:id="rId18"/>
    <externalReference r:id="rId19"/>
    <externalReference r:id="rId20"/>
    <externalReference r:id="rId21"/>
    <externalReference r:id="rId22"/>
  </externalReferences>
  <definedNames>
    <definedName name="_mu" localSheetId="8">'[1]Q2 data'!$B$2</definedName>
    <definedName name="_mu" localSheetId="9">'[1]Q2 data'!$B$2</definedName>
    <definedName name="_mu" localSheetId="10">'[1]Q2 data'!$B$2</definedName>
    <definedName name="_mu" localSheetId="11">'[1]Q2 data'!$B$2</definedName>
    <definedName name="_mu" localSheetId="12">'[1]Q2 data'!$B$2</definedName>
    <definedName name="_mu">'Q.2 Data'!$B$2</definedName>
    <definedName name="_sd" localSheetId="8">'[1]Q2 data'!$B$3</definedName>
    <definedName name="_sd" localSheetId="9">'[1]Q2 data'!$B$3</definedName>
    <definedName name="_sd" localSheetId="10">'[1]Q2 data'!$B$3</definedName>
    <definedName name="_sd" localSheetId="11">'[1]Q2 data'!$B$3</definedName>
    <definedName name="_sd" localSheetId="12">'[1]Q2 data'!$B$3</definedName>
    <definedName name="_sd">'Q.2 Data'!$B$3</definedName>
    <definedName name="_va">'Q.2 Data'!$D$2</definedName>
    <definedName name="amnt" localSheetId="8">'[1]2iii'!$B$3</definedName>
    <definedName name="amnt" localSheetId="9">'[1]2iii'!$B$3</definedName>
    <definedName name="amnt" localSheetId="10">'Q.2(iii)'!$B$3</definedName>
    <definedName name="amnt" localSheetId="11">'[1]2iii'!$B$3</definedName>
    <definedName name="amnt" localSheetId="12">'[1]2iii'!$B$3</definedName>
    <definedName name="amnt">'[2]2iii'!$B$3</definedName>
    <definedName name="Calls" localSheetId="8">'[1]Q1 data'!#REF!</definedName>
    <definedName name="Calls" localSheetId="9">'[1]Q1 data'!#REF!</definedName>
    <definedName name="Calls" localSheetId="10">'[1]Q1 data'!#REF!</definedName>
    <definedName name="Calls" localSheetId="11">'[1]Q1 data'!#REF!</definedName>
    <definedName name="Calls" localSheetId="12">'[1]Q1 data'!#REF!</definedName>
    <definedName name="Calls">'[2]Q1 data'!#REF!</definedName>
    <definedName name="Claim_amt" localSheetId="8">'[1]1i'!$K$1</definedName>
    <definedName name="Claim_amt" localSheetId="9">'[1]1i'!$K$1</definedName>
    <definedName name="Claim_amt" localSheetId="10">'[1]1i'!$K$1</definedName>
    <definedName name="Claim_amt" localSheetId="11">'[1]1i'!$K$1</definedName>
    <definedName name="Claim_amt" localSheetId="12">'[1]1i'!$K$1</definedName>
    <definedName name="Claim_amt">'[2]1i'!$K$1</definedName>
    <definedName name="investment" localSheetId="7">'[2]Q1 data'!$E$2</definedName>
    <definedName name="investment" localSheetId="8">'[1]Q1 data'!$E$2</definedName>
    <definedName name="investment" localSheetId="9">'[1]Q1 data'!$E$2</definedName>
    <definedName name="investment" localSheetId="10">'[1]Q1 data'!$E$2</definedName>
    <definedName name="investment" localSheetId="11">'[1]Q1 data'!$E$2</definedName>
    <definedName name="investment" localSheetId="12">'[1]Q1 data'!$E$2</definedName>
    <definedName name="investment">'[3]Q1 data'!$E$2</definedName>
    <definedName name="Loan" localSheetId="8">'[1]Q1 data'!#REF!</definedName>
    <definedName name="Loan" localSheetId="9">'[1]Q1 data'!#REF!</definedName>
    <definedName name="Loan" localSheetId="10">'[1]Q1 data'!#REF!</definedName>
    <definedName name="Loan" localSheetId="11">'[1]Q1 data'!#REF!</definedName>
    <definedName name="Loan" localSheetId="12">'[1]Q1 data'!#REF!</definedName>
    <definedName name="Loan">'[2]Q1 data'!#REF!</definedName>
    <definedName name="mu" localSheetId="8">#REF!</definedName>
    <definedName name="mu" localSheetId="9">#REF!</definedName>
    <definedName name="mu" localSheetId="10">#REF!</definedName>
    <definedName name="mu" localSheetId="11">#REF!</definedName>
    <definedName name="mu" localSheetId="12">#REF!</definedName>
    <definedName name="mu">#REF!</definedName>
    <definedName name="Puts" localSheetId="8">'[1]Q1 data'!#REF!</definedName>
    <definedName name="Puts" localSheetId="9">'[1]Q1 data'!#REF!</definedName>
    <definedName name="Puts" localSheetId="10">'[1]Q1 data'!#REF!</definedName>
    <definedName name="Puts" localSheetId="11">'[1]Q1 data'!#REF!</definedName>
    <definedName name="Puts" localSheetId="12">'[1]Q1 data'!#REF!</definedName>
    <definedName name="Puts">'[2]Q1 data'!#REF!</definedName>
    <definedName name="Shares" localSheetId="8">'[1]Q1 data'!#REF!</definedName>
    <definedName name="Shares" localSheetId="9">'[1]Q1 data'!#REF!</definedName>
    <definedName name="Shares" localSheetId="10">'[1]Q1 data'!#REF!</definedName>
    <definedName name="Shares" localSheetId="11">'[1]Q1 data'!#REF!</definedName>
    <definedName name="Shares" localSheetId="12">'[1]Q1 data'!#REF!</definedName>
    <definedName name="Shares">'[2]Q1 data'!#REF!</definedName>
    <definedName name="sigma" localSheetId="8">#REF!</definedName>
    <definedName name="sigma" localSheetId="9">#REF!</definedName>
    <definedName name="sigma" localSheetId="10">#REF!</definedName>
    <definedName name="sigma" localSheetId="11">#REF!</definedName>
    <definedName name="sigma" localSheetId="12">#REF!</definedName>
    <definedName name="sigma">#REF!</definedName>
    <definedName name="Strike_call" localSheetId="8">'[1]Q1 data'!#REF!</definedName>
    <definedName name="Strike_call" localSheetId="9">'[1]Q1 data'!#REF!</definedName>
    <definedName name="Strike_call" localSheetId="10">'[1]Q1 data'!#REF!</definedName>
    <definedName name="Strike_call" localSheetId="11">'[1]Q1 data'!#REF!</definedName>
    <definedName name="Strike_call" localSheetId="12">'[1]Q1 data'!#REF!</definedName>
    <definedName name="Strike_call">'[2]Q1 data'!#REF!</definedName>
    <definedName name="Strike_put" localSheetId="8">'[1]Q1 data'!#REF!</definedName>
    <definedName name="Strike_put" localSheetId="9">'[1]Q1 data'!#REF!</definedName>
    <definedName name="Strike_put" localSheetId="10">'[1]Q1 data'!#REF!</definedName>
    <definedName name="Strike_put" localSheetId="11">'[1]Q1 data'!#REF!</definedName>
    <definedName name="Strike_put" localSheetId="12">'[1]Q1 data'!#REF!</definedName>
    <definedName name="Strike_put">'[2]Q1 data'!#REF!</definedName>
    <definedName name="Value" localSheetId="8">'[1]Q1 data'!#REF!</definedName>
    <definedName name="Value" localSheetId="9">'[1]Q1 data'!#REF!</definedName>
    <definedName name="Value" localSheetId="10">'[1]Q1 data'!#REF!</definedName>
    <definedName name="Value" localSheetId="11">'[1]Q1 data'!#REF!</definedName>
    <definedName name="Value" localSheetId="12">'[1]Q1 data'!#REF!</definedName>
    <definedName name="Value">'[2]Q1 data'!#REF!</definedName>
    <definedName name="variance">'Q.2 Data'!$D$2</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13" l="1"/>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 i="13"/>
  <c r="G9" i="2" l="1"/>
  <c r="G10" i="2"/>
  <c r="G11" i="2"/>
  <c r="G12" i="2"/>
  <c r="G13" i="2"/>
  <c r="G14" i="2"/>
  <c r="G15" i="2"/>
  <c r="G16" i="2"/>
  <c r="G17" i="2"/>
  <c r="G18" i="2"/>
  <c r="G19" i="2"/>
  <c r="G20" i="2"/>
  <c r="G21" i="2"/>
  <c r="G22" i="2"/>
  <c r="G8" i="2"/>
  <c r="F5" i="16" l="1"/>
  <c r="J10" i="17"/>
  <c r="J11" i="17"/>
  <c r="J12" i="17"/>
  <c r="J13" i="17"/>
  <c r="J9" i="17"/>
  <c r="I10" i="17"/>
  <c r="I11" i="17"/>
  <c r="I12" i="17"/>
  <c r="I13" i="17"/>
  <c r="I9" i="17"/>
  <c r="H10" i="17"/>
  <c r="H11" i="17"/>
  <c r="H12" i="17"/>
  <c r="H13" i="17"/>
  <c r="H9" i="17"/>
  <c r="G10" i="17"/>
  <c r="G11" i="17"/>
  <c r="G12" i="17"/>
  <c r="G13" i="17"/>
  <c r="G9" i="17"/>
  <c r="E10" i="17"/>
  <c r="E11" i="17"/>
  <c r="E12" i="17"/>
  <c r="E13" i="17"/>
  <c r="F13" i="17" s="1"/>
  <c r="E9" i="17"/>
  <c r="F9" i="17" s="1"/>
  <c r="F10" i="17"/>
  <c r="F11" i="17"/>
  <c r="F12" i="17"/>
  <c r="D1" i="16"/>
  <c r="E7" i="15"/>
  <c r="E8" i="15"/>
  <c r="E9" i="15"/>
  <c r="E10" i="15"/>
  <c r="E6" i="15"/>
  <c r="F7" i="17"/>
  <c r="G7" i="17" s="1"/>
  <c r="H7" i="17" s="1"/>
  <c r="I7" i="17" s="1"/>
  <c r="J7" i="17" s="1"/>
  <c r="D3" i="17"/>
  <c r="D10" i="16"/>
  <c r="D9" i="16"/>
  <c r="E8" i="16"/>
  <c r="D8" i="16"/>
  <c r="E7" i="16"/>
  <c r="D7" i="16"/>
  <c r="E6" i="16"/>
  <c r="G6" i="16" s="1"/>
  <c r="D6" i="16"/>
  <c r="E5" i="16"/>
  <c r="G5" i="16" s="1"/>
  <c r="D4" i="16"/>
  <c r="E9" i="16"/>
  <c r="D10" i="15"/>
  <c r="H9" i="15"/>
  <c r="D9" i="15"/>
  <c r="H8" i="15"/>
  <c r="D8" i="15"/>
  <c r="H7" i="15"/>
  <c r="D7" i="15"/>
  <c r="H6" i="15"/>
  <c r="D6" i="15"/>
  <c r="F6" i="15" s="1"/>
  <c r="H5" i="15"/>
  <c r="I5" i="15" s="1"/>
  <c r="E4" i="15"/>
  <c r="D4" i="15"/>
  <c r="F10" i="15" l="1"/>
  <c r="F9" i="15"/>
  <c r="G10" i="15" s="1"/>
  <c r="F8" i="15"/>
  <c r="F7" i="15"/>
  <c r="G7" i="15" s="1"/>
  <c r="L8" i="15"/>
  <c r="L5" i="15"/>
  <c r="G6" i="15"/>
  <c r="L6" i="15"/>
  <c r="G9" i="15" l="1"/>
  <c r="L7" i="15"/>
  <c r="L10" i="15" s="1"/>
  <c r="L9" i="15"/>
  <c r="G8" i="15"/>
  <c r="I6" i="15"/>
  <c r="I7" i="15" s="1"/>
  <c r="I8" i="15" s="1"/>
  <c r="I9" i="15" s="1"/>
  <c r="I10" i="15" s="1"/>
  <c r="E10" i="16" s="1"/>
  <c r="E14" i="16" s="1"/>
  <c r="F6" i="16"/>
  <c r="F7" i="16" s="1"/>
  <c r="G7" i="16" s="1"/>
  <c r="G14" i="16" s="1"/>
  <c r="I2" i="16" l="1"/>
  <c r="E14" i="14"/>
  <c r="F14" i="14" s="1"/>
  <c r="G14" i="14" s="1"/>
  <c r="H14" i="14" s="1"/>
  <c r="D6" i="14"/>
  <c r="D7" i="14" s="1"/>
  <c r="D8" i="14" s="1"/>
  <c r="D9" i="14" s="1"/>
  <c r="C6" i="14"/>
  <c r="C7" i="14" s="1"/>
  <c r="C8" i="14" s="1"/>
  <c r="C9" i="14" s="1"/>
  <c r="B8" i="11"/>
  <c r="C8" i="11" s="1"/>
  <c r="D8" i="11" s="1"/>
  <c r="E8" i="11" s="1"/>
  <c r="F8" i="11" s="1"/>
  <c r="G8" i="11" s="1"/>
  <c r="H8" i="11" s="1"/>
  <c r="I8" i="11" s="1"/>
  <c r="J8" i="11" s="1"/>
  <c r="K8" i="11" s="1"/>
  <c r="L8" i="11" s="1"/>
  <c r="M8" i="11" s="1"/>
  <c r="N8" i="11" s="1"/>
  <c r="O8" i="11" s="1"/>
  <c r="P8" i="11" s="1"/>
  <c r="Q8" i="11" s="1"/>
  <c r="R8" i="11" s="1"/>
  <c r="S8" i="11" s="1"/>
  <c r="T8" i="11" s="1"/>
  <c r="U8" i="11" s="1"/>
  <c r="B9" i="11"/>
  <c r="C9" i="11" s="1"/>
  <c r="D9" i="11" s="1"/>
  <c r="E9" i="11" s="1"/>
  <c r="F9" i="11" s="1"/>
  <c r="G9" i="11" s="1"/>
  <c r="H9" i="11" s="1"/>
  <c r="I9" i="11" s="1"/>
  <c r="J9" i="11" s="1"/>
  <c r="K9" i="11" s="1"/>
  <c r="L9" i="11" s="1"/>
  <c r="M9" i="11" s="1"/>
  <c r="N9" i="11" s="1"/>
  <c r="O9" i="11" s="1"/>
  <c r="P9" i="11" s="1"/>
  <c r="Q9" i="11" s="1"/>
  <c r="R9" i="11" s="1"/>
  <c r="S9" i="11" s="1"/>
  <c r="T9" i="11" s="1"/>
  <c r="U9" i="11" s="1"/>
  <c r="B10" i="11"/>
  <c r="C10" i="11" s="1"/>
  <c r="D10" i="11" s="1"/>
  <c r="E10" i="11" s="1"/>
  <c r="F10" i="11" s="1"/>
  <c r="G10" i="11" s="1"/>
  <c r="H10" i="11" s="1"/>
  <c r="I10" i="11" s="1"/>
  <c r="J10" i="11" s="1"/>
  <c r="K10" i="11" s="1"/>
  <c r="L10" i="11" s="1"/>
  <c r="M10" i="11" s="1"/>
  <c r="N10" i="11" s="1"/>
  <c r="O10" i="11" s="1"/>
  <c r="P10" i="11" s="1"/>
  <c r="Q10" i="11" s="1"/>
  <c r="R10" i="11" s="1"/>
  <c r="S10" i="11" s="1"/>
  <c r="T10" i="11" s="1"/>
  <c r="U10" i="11" s="1"/>
  <c r="B11" i="11"/>
  <c r="C11" i="11" s="1"/>
  <c r="D11" i="11" s="1"/>
  <c r="E11" i="11" s="1"/>
  <c r="F11" i="11" s="1"/>
  <c r="G11" i="11" s="1"/>
  <c r="H11" i="11" s="1"/>
  <c r="I11" i="11" s="1"/>
  <c r="J11" i="11" s="1"/>
  <c r="K11" i="11" s="1"/>
  <c r="L11" i="11" s="1"/>
  <c r="M11" i="11" s="1"/>
  <c r="N11" i="11" s="1"/>
  <c r="O11" i="11" s="1"/>
  <c r="P11" i="11" s="1"/>
  <c r="Q11" i="11" s="1"/>
  <c r="R11" i="11" s="1"/>
  <c r="S11" i="11" s="1"/>
  <c r="T11" i="11" s="1"/>
  <c r="U11" i="11" s="1"/>
  <c r="B12" i="11"/>
  <c r="C12" i="11" s="1"/>
  <c r="D12" i="11" s="1"/>
  <c r="E12" i="11" s="1"/>
  <c r="F12" i="11" s="1"/>
  <c r="G12" i="11" s="1"/>
  <c r="H12" i="11" s="1"/>
  <c r="I12" i="11" s="1"/>
  <c r="J12" i="11" s="1"/>
  <c r="K12" i="11" s="1"/>
  <c r="L12" i="11" s="1"/>
  <c r="M12" i="11" s="1"/>
  <c r="N12" i="11" s="1"/>
  <c r="O12" i="11" s="1"/>
  <c r="P12" i="11" s="1"/>
  <c r="Q12" i="11" s="1"/>
  <c r="R12" i="11" s="1"/>
  <c r="S12" i="11" s="1"/>
  <c r="T12" i="11" s="1"/>
  <c r="U12" i="11" s="1"/>
  <c r="B13" i="11"/>
  <c r="C13" i="11" s="1"/>
  <c r="D13" i="11" s="1"/>
  <c r="E13" i="11" s="1"/>
  <c r="F13" i="11" s="1"/>
  <c r="G13" i="11" s="1"/>
  <c r="H13" i="11" s="1"/>
  <c r="I13" i="11" s="1"/>
  <c r="J13" i="11" s="1"/>
  <c r="K13" i="11" s="1"/>
  <c r="L13" i="11" s="1"/>
  <c r="M13" i="11" s="1"/>
  <c r="N13" i="11" s="1"/>
  <c r="O13" i="11" s="1"/>
  <c r="P13" i="11" s="1"/>
  <c r="Q13" i="11" s="1"/>
  <c r="R13" i="11" s="1"/>
  <c r="S13" i="11" s="1"/>
  <c r="T13" i="11" s="1"/>
  <c r="U13" i="11" s="1"/>
  <c r="B14" i="11"/>
  <c r="C14" i="11" s="1"/>
  <c r="D14" i="11" s="1"/>
  <c r="E14" i="11" s="1"/>
  <c r="F14" i="11" s="1"/>
  <c r="G14" i="11" s="1"/>
  <c r="H14" i="11" s="1"/>
  <c r="I14" i="11" s="1"/>
  <c r="J14" i="11" s="1"/>
  <c r="K14" i="11" s="1"/>
  <c r="L14" i="11" s="1"/>
  <c r="M14" i="11" s="1"/>
  <c r="N14" i="11" s="1"/>
  <c r="O14" i="11" s="1"/>
  <c r="P14" i="11" s="1"/>
  <c r="Q14" i="11" s="1"/>
  <c r="R14" i="11" s="1"/>
  <c r="S14" i="11" s="1"/>
  <c r="T14" i="11" s="1"/>
  <c r="U14" i="11" s="1"/>
  <c r="B15" i="11"/>
  <c r="C15" i="11" s="1"/>
  <c r="D15" i="11" s="1"/>
  <c r="E15" i="11" s="1"/>
  <c r="F15" i="11" s="1"/>
  <c r="G15" i="11" s="1"/>
  <c r="H15" i="11" s="1"/>
  <c r="I15" i="11" s="1"/>
  <c r="J15" i="11" s="1"/>
  <c r="K15" i="11" s="1"/>
  <c r="L15" i="11" s="1"/>
  <c r="M15" i="11" s="1"/>
  <c r="N15" i="11" s="1"/>
  <c r="O15" i="11" s="1"/>
  <c r="P15" i="11" s="1"/>
  <c r="Q15" i="11" s="1"/>
  <c r="R15" i="11" s="1"/>
  <c r="S15" i="11" s="1"/>
  <c r="T15" i="11" s="1"/>
  <c r="U15" i="11" s="1"/>
  <c r="B16" i="11"/>
  <c r="C16" i="11" s="1"/>
  <c r="D16" i="11" s="1"/>
  <c r="E16" i="11" s="1"/>
  <c r="F16" i="11" s="1"/>
  <c r="G16" i="11" s="1"/>
  <c r="H16" i="11" s="1"/>
  <c r="I16" i="11" s="1"/>
  <c r="J16" i="11" s="1"/>
  <c r="K16" i="11" s="1"/>
  <c r="L16" i="11" s="1"/>
  <c r="M16" i="11" s="1"/>
  <c r="N16" i="11" s="1"/>
  <c r="O16" i="11" s="1"/>
  <c r="P16" i="11" s="1"/>
  <c r="Q16" i="11" s="1"/>
  <c r="R16" i="11" s="1"/>
  <c r="S16" i="11" s="1"/>
  <c r="T16" i="11" s="1"/>
  <c r="U16" i="11" s="1"/>
  <c r="B17" i="11"/>
  <c r="C17" i="11" s="1"/>
  <c r="D17" i="11" s="1"/>
  <c r="E17" i="11" s="1"/>
  <c r="F17" i="11" s="1"/>
  <c r="G17" i="11" s="1"/>
  <c r="H17" i="11" s="1"/>
  <c r="I17" i="11" s="1"/>
  <c r="J17" i="11" s="1"/>
  <c r="K17" i="11" s="1"/>
  <c r="L17" i="11" s="1"/>
  <c r="M17" i="11" s="1"/>
  <c r="N17" i="11" s="1"/>
  <c r="O17" i="11" s="1"/>
  <c r="P17" i="11" s="1"/>
  <c r="Q17" i="11" s="1"/>
  <c r="R17" i="11" s="1"/>
  <c r="S17" i="11" s="1"/>
  <c r="T17" i="11" s="1"/>
  <c r="U17" i="11" s="1"/>
  <c r="B18" i="11"/>
  <c r="C18" i="11" s="1"/>
  <c r="D18" i="11" s="1"/>
  <c r="E18" i="11" s="1"/>
  <c r="F18" i="11" s="1"/>
  <c r="G18" i="11" s="1"/>
  <c r="H18" i="11" s="1"/>
  <c r="I18" i="11" s="1"/>
  <c r="J18" i="11" s="1"/>
  <c r="K18" i="11" s="1"/>
  <c r="L18" i="11" s="1"/>
  <c r="M18" i="11" s="1"/>
  <c r="N18" i="11" s="1"/>
  <c r="O18" i="11" s="1"/>
  <c r="P18" i="11" s="1"/>
  <c r="Q18" i="11" s="1"/>
  <c r="R18" i="11" s="1"/>
  <c r="S18" i="11" s="1"/>
  <c r="T18" i="11" s="1"/>
  <c r="U18" i="11" s="1"/>
  <c r="B19" i="11"/>
  <c r="C19" i="11" s="1"/>
  <c r="D19" i="11" s="1"/>
  <c r="E19" i="11" s="1"/>
  <c r="F19" i="11" s="1"/>
  <c r="G19" i="11" s="1"/>
  <c r="H19" i="11" s="1"/>
  <c r="I19" i="11" s="1"/>
  <c r="J19" i="11" s="1"/>
  <c r="K19" i="11" s="1"/>
  <c r="L19" i="11" s="1"/>
  <c r="M19" i="11" s="1"/>
  <c r="N19" i="11" s="1"/>
  <c r="O19" i="11" s="1"/>
  <c r="P19" i="11" s="1"/>
  <c r="Q19" i="11" s="1"/>
  <c r="R19" i="11" s="1"/>
  <c r="S19" i="11" s="1"/>
  <c r="T19" i="11" s="1"/>
  <c r="U19" i="11" s="1"/>
  <c r="B20" i="11"/>
  <c r="C20" i="11" s="1"/>
  <c r="D20" i="11" s="1"/>
  <c r="E20" i="11" s="1"/>
  <c r="F20" i="11" s="1"/>
  <c r="G20" i="11" s="1"/>
  <c r="H20" i="11" s="1"/>
  <c r="I20" i="11" s="1"/>
  <c r="J20" i="11" s="1"/>
  <c r="K20" i="11" s="1"/>
  <c r="L20" i="11" s="1"/>
  <c r="M20" i="11" s="1"/>
  <c r="N20" i="11" s="1"/>
  <c r="O20" i="11" s="1"/>
  <c r="P20" i="11" s="1"/>
  <c r="Q20" i="11" s="1"/>
  <c r="R20" i="11" s="1"/>
  <c r="S20" i="11" s="1"/>
  <c r="T20" i="11" s="1"/>
  <c r="U20" i="11" s="1"/>
  <c r="B21" i="11"/>
  <c r="C21" i="11" s="1"/>
  <c r="D21" i="11" s="1"/>
  <c r="E21" i="11" s="1"/>
  <c r="F21" i="11" s="1"/>
  <c r="G21" i="11" s="1"/>
  <c r="H21" i="11" s="1"/>
  <c r="I21" i="11" s="1"/>
  <c r="J21" i="11" s="1"/>
  <c r="K21" i="11" s="1"/>
  <c r="L21" i="11" s="1"/>
  <c r="M21" i="11" s="1"/>
  <c r="N21" i="11" s="1"/>
  <c r="O21" i="11" s="1"/>
  <c r="P21" i="11" s="1"/>
  <c r="Q21" i="11" s="1"/>
  <c r="R21" i="11" s="1"/>
  <c r="S21" i="11" s="1"/>
  <c r="T21" i="11" s="1"/>
  <c r="U21" i="11" s="1"/>
  <c r="B22" i="11"/>
  <c r="C22" i="11" s="1"/>
  <c r="D22" i="11" s="1"/>
  <c r="E22" i="11" s="1"/>
  <c r="F22" i="11" s="1"/>
  <c r="G22" i="11" s="1"/>
  <c r="H22" i="11" s="1"/>
  <c r="I22" i="11" s="1"/>
  <c r="J22" i="11" s="1"/>
  <c r="K22" i="11" s="1"/>
  <c r="L22" i="11" s="1"/>
  <c r="M22" i="11" s="1"/>
  <c r="N22" i="11" s="1"/>
  <c r="O22" i="11" s="1"/>
  <c r="P22" i="11" s="1"/>
  <c r="Q22" i="11" s="1"/>
  <c r="R22" i="11" s="1"/>
  <c r="S22" i="11" s="1"/>
  <c r="T22" i="11" s="1"/>
  <c r="U22" i="11" s="1"/>
  <c r="B23" i="11"/>
  <c r="C23" i="11" s="1"/>
  <c r="D23" i="11" s="1"/>
  <c r="E23" i="11" s="1"/>
  <c r="F23" i="11" s="1"/>
  <c r="G23" i="11" s="1"/>
  <c r="H23" i="11" s="1"/>
  <c r="I23" i="11" s="1"/>
  <c r="J23" i="11" s="1"/>
  <c r="K23" i="11" s="1"/>
  <c r="L23" i="11" s="1"/>
  <c r="M23" i="11" s="1"/>
  <c r="N23" i="11" s="1"/>
  <c r="O23" i="11" s="1"/>
  <c r="P23" i="11" s="1"/>
  <c r="Q23" i="11" s="1"/>
  <c r="R23" i="11" s="1"/>
  <c r="S23" i="11" s="1"/>
  <c r="T23" i="11" s="1"/>
  <c r="U23" i="11" s="1"/>
  <c r="B24" i="11"/>
  <c r="C24" i="11" s="1"/>
  <c r="D24" i="11" s="1"/>
  <c r="E24" i="11" s="1"/>
  <c r="F24" i="11" s="1"/>
  <c r="G24" i="11" s="1"/>
  <c r="H24" i="11" s="1"/>
  <c r="I24" i="11" s="1"/>
  <c r="J24" i="11" s="1"/>
  <c r="K24" i="11" s="1"/>
  <c r="L24" i="11" s="1"/>
  <c r="M24" i="11" s="1"/>
  <c r="N24" i="11" s="1"/>
  <c r="O24" i="11" s="1"/>
  <c r="P24" i="11" s="1"/>
  <c r="Q24" i="11" s="1"/>
  <c r="R24" i="11" s="1"/>
  <c r="S24" i="11" s="1"/>
  <c r="T24" i="11" s="1"/>
  <c r="U24" i="11" s="1"/>
  <c r="B25" i="11"/>
  <c r="C25" i="11" s="1"/>
  <c r="D25" i="11" s="1"/>
  <c r="E25" i="11" s="1"/>
  <c r="F25" i="11" s="1"/>
  <c r="G25" i="11" s="1"/>
  <c r="H25" i="11" s="1"/>
  <c r="I25" i="11" s="1"/>
  <c r="J25" i="11" s="1"/>
  <c r="K25" i="11" s="1"/>
  <c r="L25" i="11" s="1"/>
  <c r="M25" i="11" s="1"/>
  <c r="N25" i="11" s="1"/>
  <c r="O25" i="11" s="1"/>
  <c r="P25" i="11" s="1"/>
  <c r="Q25" i="11" s="1"/>
  <c r="R25" i="11" s="1"/>
  <c r="S25" i="11" s="1"/>
  <c r="T25" i="11" s="1"/>
  <c r="U25" i="11" s="1"/>
  <c r="B26" i="11"/>
  <c r="C26" i="11" s="1"/>
  <c r="D26" i="11" s="1"/>
  <c r="E26" i="11" s="1"/>
  <c r="F26" i="11" s="1"/>
  <c r="G26" i="11" s="1"/>
  <c r="H26" i="11" s="1"/>
  <c r="I26" i="11" s="1"/>
  <c r="J26" i="11" s="1"/>
  <c r="K26" i="11" s="1"/>
  <c r="L26" i="11" s="1"/>
  <c r="M26" i="11" s="1"/>
  <c r="N26" i="11" s="1"/>
  <c r="O26" i="11" s="1"/>
  <c r="P26" i="11" s="1"/>
  <c r="Q26" i="11" s="1"/>
  <c r="R26" i="11" s="1"/>
  <c r="S26" i="11" s="1"/>
  <c r="T26" i="11" s="1"/>
  <c r="U26" i="11" s="1"/>
  <c r="B27" i="11"/>
  <c r="C27" i="11" s="1"/>
  <c r="D27" i="11" s="1"/>
  <c r="E27" i="11" s="1"/>
  <c r="F27" i="11" s="1"/>
  <c r="G27" i="11" s="1"/>
  <c r="H27" i="11" s="1"/>
  <c r="I27" i="11" s="1"/>
  <c r="J27" i="11" s="1"/>
  <c r="K27" i="11" s="1"/>
  <c r="L27" i="11" s="1"/>
  <c r="M27" i="11" s="1"/>
  <c r="N27" i="11" s="1"/>
  <c r="O27" i="11" s="1"/>
  <c r="P27" i="11" s="1"/>
  <c r="Q27" i="11" s="1"/>
  <c r="R27" i="11" s="1"/>
  <c r="S27" i="11" s="1"/>
  <c r="T27" i="11" s="1"/>
  <c r="U27" i="11" s="1"/>
  <c r="B28" i="11"/>
  <c r="C28" i="11" s="1"/>
  <c r="D28" i="11" s="1"/>
  <c r="E28" i="11" s="1"/>
  <c r="F28" i="11" s="1"/>
  <c r="G28" i="11" s="1"/>
  <c r="H28" i="11" s="1"/>
  <c r="I28" i="11" s="1"/>
  <c r="J28" i="11" s="1"/>
  <c r="K28" i="11" s="1"/>
  <c r="L28" i="11" s="1"/>
  <c r="M28" i="11" s="1"/>
  <c r="N28" i="11" s="1"/>
  <c r="O28" i="11" s="1"/>
  <c r="P28" i="11" s="1"/>
  <c r="Q28" i="11" s="1"/>
  <c r="R28" i="11" s="1"/>
  <c r="S28" i="11" s="1"/>
  <c r="T28" i="11" s="1"/>
  <c r="U28" i="11" s="1"/>
  <c r="B29" i="11"/>
  <c r="C29" i="11" s="1"/>
  <c r="D29" i="11" s="1"/>
  <c r="E29" i="11" s="1"/>
  <c r="F29" i="11" s="1"/>
  <c r="G29" i="11" s="1"/>
  <c r="H29" i="11" s="1"/>
  <c r="I29" i="11" s="1"/>
  <c r="J29" i="11" s="1"/>
  <c r="K29" i="11" s="1"/>
  <c r="L29" i="11" s="1"/>
  <c r="M29" i="11" s="1"/>
  <c r="N29" i="11" s="1"/>
  <c r="O29" i="11" s="1"/>
  <c r="P29" i="11" s="1"/>
  <c r="Q29" i="11" s="1"/>
  <c r="R29" i="11" s="1"/>
  <c r="S29" i="11" s="1"/>
  <c r="T29" i="11" s="1"/>
  <c r="U29" i="11" s="1"/>
  <c r="B30" i="11"/>
  <c r="C30" i="11" s="1"/>
  <c r="D30" i="11" s="1"/>
  <c r="E30" i="11" s="1"/>
  <c r="F30" i="11" s="1"/>
  <c r="G30" i="11" s="1"/>
  <c r="H30" i="11" s="1"/>
  <c r="I30" i="11" s="1"/>
  <c r="J30" i="11" s="1"/>
  <c r="K30" i="11" s="1"/>
  <c r="L30" i="11" s="1"/>
  <c r="M30" i="11" s="1"/>
  <c r="N30" i="11" s="1"/>
  <c r="O30" i="11" s="1"/>
  <c r="P30" i="11" s="1"/>
  <c r="Q30" i="11" s="1"/>
  <c r="R30" i="11" s="1"/>
  <c r="S30" i="11" s="1"/>
  <c r="T30" i="11" s="1"/>
  <c r="U30" i="11" s="1"/>
  <c r="B31" i="11"/>
  <c r="C31" i="11" s="1"/>
  <c r="D31" i="11" s="1"/>
  <c r="E31" i="11" s="1"/>
  <c r="F31" i="11" s="1"/>
  <c r="G31" i="11" s="1"/>
  <c r="H31" i="11" s="1"/>
  <c r="I31" i="11" s="1"/>
  <c r="J31" i="11" s="1"/>
  <c r="K31" i="11" s="1"/>
  <c r="L31" i="11" s="1"/>
  <c r="M31" i="11" s="1"/>
  <c r="N31" i="11" s="1"/>
  <c r="O31" i="11" s="1"/>
  <c r="P31" i="11" s="1"/>
  <c r="Q31" i="11" s="1"/>
  <c r="R31" i="11" s="1"/>
  <c r="S31" i="11" s="1"/>
  <c r="T31" i="11" s="1"/>
  <c r="U31" i="11" s="1"/>
  <c r="B32" i="11"/>
  <c r="C32" i="11" s="1"/>
  <c r="D32" i="11" s="1"/>
  <c r="E32" i="11" s="1"/>
  <c r="F32" i="11" s="1"/>
  <c r="G32" i="11" s="1"/>
  <c r="H32" i="11" s="1"/>
  <c r="I32" i="11" s="1"/>
  <c r="J32" i="11" s="1"/>
  <c r="K32" i="11" s="1"/>
  <c r="L32" i="11" s="1"/>
  <c r="M32" i="11" s="1"/>
  <c r="N32" i="11" s="1"/>
  <c r="O32" i="11" s="1"/>
  <c r="P32" i="11" s="1"/>
  <c r="Q32" i="11" s="1"/>
  <c r="R32" i="11" s="1"/>
  <c r="S32" i="11" s="1"/>
  <c r="T32" i="11" s="1"/>
  <c r="U32" i="11" s="1"/>
  <c r="B33" i="11"/>
  <c r="C33" i="11" s="1"/>
  <c r="D33" i="11" s="1"/>
  <c r="E33" i="11" s="1"/>
  <c r="F33" i="11" s="1"/>
  <c r="G33" i="11" s="1"/>
  <c r="H33" i="11" s="1"/>
  <c r="I33" i="11" s="1"/>
  <c r="J33" i="11" s="1"/>
  <c r="K33" i="11" s="1"/>
  <c r="L33" i="11" s="1"/>
  <c r="M33" i="11" s="1"/>
  <c r="N33" i="11" s="1"/>
  <c r="O33" i="11" s="1"/>
  <c r="P33" i="11" s="1"/>
  <c r="Q33" i="11" s="1"/>
  <c r="R33" i="11" s="1"/>
  <c r="S33" i="11" s="1"/>
  <c r="T33" i="11" s="1"/>
  <c r="U33" i="11" s="1"/>
  <c r="B34" i="11"/>
  <c r="C34" i="11" s="1"/>
  <c r="D34" i="11" s="1"/>
  <c r="E34" i="11" s="1"/>
  <c r="F34" i="11" s="1"/>
  <c r="G34" i="11" s="1"/>
  <c r="H34" i="11" s="1"/>
  <c r="I34" i="11" s="1"/>
  <c r="J34" i="11" s="1"/>
  <c r="K34" i="11" s="1"/>
  <c r="L34" i="11" s="1"/>
  <c r="M34" i="11" s="1"/>
  <c r="N34" i="11" s="1"/>
  <c r="O34" i="11" s="1"/>
  <c r="P34" i="11" s="1"/>
  <c r="Q34" i="11" s="1"/>
  <c r="R34" i="11" s="1"/>
  <c r="S34" i="11" s="1"/>
  <c r="T34" i="11" s="1"/>
  <c r="U34" i="11" s="1"/>
  <c r="B35" i="11"/>
  <c r="C35" i="11" s="1"/>
  <c r="D35" i="11" s="1"/>
  <c r="E35" i="11" s="1"/>
  <c r="F35" i="11" s="1"/>
  <c r="G35" i="11" s="1"/>
  <c r="H35" i="11" s="1"/>
  <c r="I35" i="11" s="1"/>
  <c r="J35" i="11" s="1"/>
  <c r="K35" i="11" s="1"/>
  <c r="L35" i="11" s="1"/>
  <c r="M35" i="11" s="1"/>
  <c r="N35" i="11" s="1"/>
  <c r="O35" i="11" s="1"/>
  <c r="P35" i="11" s="1"/>
  <c r="Q35" i="11" s="1"/>
  <c r="R35" i="11" s="1"/>
  <c r="S35" i="11" s="1"/>
  <c r="T35" i="11" s="1"/>
  <c r="U35" i="11" s="1"/>
  <c r="B36" i="11"/>
  <c r="C36" i="11" s="1"/>
  <c r="D36" i="11" s="1"/>
  <c r="E36" i="11" s="1"/>
  <c r="F36" i="11" s="1"/>
  <c r="G36" i="11" s="1"/>
  <c r="H36" i="11" s="1"/>
  <c r="I36" i="11" s="1"/>
  <c r="J36" i="11" s="1"/>
  <c r="K36" i="11" s="1"/>
  <c r="L36" i="11" s="1"/>
  <c r="M36" i="11" s="1"/>
  <c r="N36" i="11" s="1"/>
  <c r="O36" i="11" s="1"/>
  <c r="P36" i="11" s="1"/>
  <c r="Q36" i="11" s="1"/>
  <c r="R36" i="11" s="1"/>
  <c r="S36" i="11" s="1"/>
  <c r="T36" i="11" s="1"/>
  <c r="U36" i="11" s="1"/>
  <c r="B37" i="11"/>
  <c r="C37" i="11" s="1"/>
  <c r="D37" i="11" s="1"/>
  <c r="E37" i="11" s="1"/>
  <c r="F37" i="11" s="1"/>
  <c r="G37" i="11" s="1"/>
  <c r="H37" i="11" s="1"/>
  <c r="I37" i="11" s="1"/>
  <c r="J37" i="11" s="1"/>
  <c r="K37" i="11" s="1"/>
  <c r="L37" i="11" s="1"/>
  <c r="M37" i="11" s="1"/>
  <c r="N37" i="11" s="1"/>
  <c r="O37" i="11" s="1"/>
  <c r="P37" i="11" s="1"/>
  <c r="Q37" i="11" s="1"/>
  <c r="R37" i="11" s="1"/>
  <c r="S37" i="11" s="1"/>
  <c r="T37" i="11" s="1"/>
  <c r="U37" i="11" s="1"/>
  <c r="B38" i="11"/>
  <c r="C38" i="11" s="1"/>
  <c r="D38" i="11" s="1"/>
  <c r="E38" i="11" s="1"/>
  <c r="F38" i="11" s="1"/>
  <c r="G38" i="11" s="1"/>
  <c r="H38" i="11" s="1"/>
  <c r="I38" i="11" s="1"/>
  <c r="J38" i="11" s="1"/>
  <c r="K38" i="11" s="1"/>
  <c r="L38" i="11" s="1"/>
  <c r="M38" i="11" s="1"/>
  <c r="N38" i="11" s="1"/>
  <c r="O38" i="11" s="1"/>
  <c r="P38" i="11" s="1"/>
  <c r="Q38" i="11" s="1"/>
  <c r="R38" i="11" s="1"/>
  <c r="S38" i="11" s="1"/>
  <c r="T38" i="11" s="1"/>
  <c r="U38" i="11" s="1"/>
  <c r="B39" i="11"/>
  <c r="C39" i="11" s="1"/>
  <c r="D39" i="11" s="1"/>
  <c r="E39" i="11" s="1"/>
  <c r="F39" i="11" s="1"/>
  <c r="G39" i="11" s="1"/>
  <c r="H39" i="11" s="1"/>
  <c r="I39" i="11" s="1"/>
  <c r="J39" i="11" s="1"/>
  <c r="K39" i="11" s="1"/>
  <c r="L39" i="11" s="1"/>
  <c r="M39" i="11" s="1"/>
  <c r="N39" i="11" s="1"/>
  <c r="O39" i="11" s="1"/>
  <c r="P39" i="11" s="1"/>
  <c r="Q39" i="11" s="1"/>
  <c r="R39" i="11" s="1"/>
  <c r="S39" i="11" s="1"/>
  <c r="T39" i="11" s="1"/>
  <c r="U39" i="11" s="1"/>
  <c r="B40" i="11"/>
  <c r="C40" i="11" s="1"/>
  <c r="D40" i="11" s="1"/>
  <c r="E40" i="11" s="1"/>
  <c r="F40" i="11" s="1"/>
  <c r="G40" i="11" s="1"/>
  <c r="H40" i="11" s="1"/>
  <c r="I40" i="11" s="1"/>
  <c r="J40" i="11" s="1"/>
  <c r="K40" i="11" s="1"/>
  <c r="L40" i="11" s="1"/>
  <c r="M40" i="11" s="1"/>
  <c r="N40" i="11" s="1"/>
  <c r="O40" i="11" s="1"/>
  <c r="P40" i="11" s="1"/>
  <c r="Q40" i="11" s="1"/>
  <c r="R40" i="11" s="1"/>
  <c r="S40" i="11" s="1"/>
  <c r="T40" i="11" s="1"/>
  <c r="U40" i="11" s="1"/>
  <c r="B41" i="11"/>
  <c r="C41" i="11" s="1"/>
  <c r="D41" i="11" s="1"/>
  <c r="E41" i="11" s="1"/>
  <c r="F41" i="11" s="1"/>
  <c r="G41" i="11" s="1"/>
  <c r="H41" i="11" s="1"/>
  <c r="I41" i="11" s="1"/>
  <c r="J41" i="11" s="1"/>
  <c r="K41" i="11" s="1"/>
  <c r="L41" i="11" s="1"/>
  <c r="M41" i="11" s="1"/>
  <c r="N41" i="11" s="1"/>
  <c r="O41" i="11" s="1"/>
  <c r="P41" i="11" s="1"/>
  <c r="Q41" i="11" s="1"/>
  <c r="R41" i="11" s="1"/>
  <c r="S41" i="11" s="1"/>
  <c r="T41" i="11" s="1"/>
  <c r="U41" i="11" s="1"/>
  <c r="B42" i="11"/>
  <c r="C42" i="11" s="1"/>
  <c r="D42" i="11" s="1"/>
  <c r="E42" i="11" s="1"/>
  <c r="F42" i="11" s="1"/>
  <c r="G42" i="11" s="1"/>
  <c r="H42" i="11" s="1"/>
  <c r="I42" i="11" s="1"/>
  <c r="J42" i="11" s="1"/>
  <c r="K42" i="11" s="1"/>
  <c r="L42" i="11" s="1"/>
  <c r="M42" i="11" s="1"/>
  <c r="N42" i="11" s="1"/>
  <c r="O42" i="11" s="1"/>
  <c r="P42" i="11" s="1"/>
  <c r="Q42" i="11" s="1"/>
  <c r="R42" i="11" s="1"/>
  <c r="S42" i="11" s="1"/>
  <c r="T42" i="11" s="1"/>
  <c r="U42" i="11" s="1"/>
  <c r="B43" i="11"/>
  <c r="C43" i="11" s="1"/>
  <c r="D43" i="11" s="1"/>
  <c r="E43" i="11" s="1"/>
  <c r="F43" i="11" s="1"/>
  <c r="G43" i="11" s="1"/>
  <c r="H43" i="11" s="1"/>
  <c r="I43" i="11" s="1"/>
  <c r="J43" i="11" s="1"/>
  <c r="K43" i="11" s="1"/>
  <c r="L43" i="11" s="1"/>
  <c r="M43" i="11" s="1"/>
  <c r="N43" i="11" s="1"/>
  <c r="O43" i="11" s="1"/>
  <c r="P43" i="11" s="1"/>
  <c r="Q43" i="11" s="1"/>
  <c r="R43" i="11" s="1"/>
  <c r="S43" i="11" s="1"/>
  <c r="T43" i="11" s="1"/>
  <c r="U43" i="11" s="1"/>
  <c r="B44" i="11"/>
  <c r="C44" i="11" s="1"/>
  <c r="D44" i="11" s="1"/>
  <c r="E44" i="11" s="1"/>
  <c r="F44" i="11" s="1"/>
  <c r="G44" i="11" s="1"/>
  <c r="H44" i="11" s="1"/>
  <c r="I44" i="11" s="1"/>
  <c r="J44" i="11" s="1"/>
  <c r="K44" i="11" s="1"/>
  <c r="L44" i="11" s="1"/>
  <c r="M44" i="11" s="1"/>
  <c r="N44" i="11" s="1"/>
  <c r="O44" i="11" s="1"/>
  <c r="P44" i="11" s="1"/>
  <c r="Q44" i="11" s="1"/>
  <c r="R44" i="11" s="1"/>
  <c r="S44" i="11" s="1"/>
  <c r="T44" i="11" s="1"/>
  <c r="U44" i="11" s="1"/>
  <c r="B45" i="11"/>
  <c r="C45" i="11" s="1"/>
  <c r="D45" i="11" s="1"/>
  <c r="E45" i="11" s="1"/>
  <c r="F45" i="11" s="1"/>
  <c r="G45" i="11" s="1"/>
  <c r="H45" i="11" s="1"/>
  <c r="I45" i="11" s="1"/>
  <c r="J45" i="11" s="1"/>
  <c r="K45" i="11" s="1"/>
  <c r="L45" i="11" s="1"/>
  <c r="M45" i="11" s="1"/>
  <c r="N45" i="11" s="1"/>
  <c r="O45" i="11" s="1"/>
  <c r="P45" i="11" s="1"/>
  <c r="Q45" i="11" s="1"/>
  <c r="R45" i="11" s="1"/>
  <c r="S45" i="11" s="1"/>
  <c r="T45" i="11" s="1"/>
  <c r="U45" i="11" s="1"/>
  <c r="B46" i="11"/>
  <c r="C46" i="11" s="1"/>
  <c r="D46" i="11" s="1"/>
  <c r="E46" i="11" s="1"/>
  <c r="F46" i="11" s="1"/>
  <c r="G46" i="11" s="1"/>
  <c r="H46" i="11" s="1"/>
  <c r="I46" i="11" s="1"/>
  <c r="J46" i="11" s="1"/>
  <c r="K46" i="11" s="1"/>
  <c r="L46" i="11" s="1"/>
  <c r="M46" i="11" s="1"/>
  <c r="N46" i="11" s="1"/>
  <c r="O46" i="11" s="1"/>
  <c r="P46" i="11" s="1"/>
  <c r="Q46" i="11" s="1"/>
  <c r="R46" i="11" s="1"/>
  <c r="S46" i="11" s="1"/>
  <c r="T46" i="11" s="1"/>
  <c r="U46" i="11" s="1"/>
  <c r="B47" i="11"/>
  <c r="C47" i="11" s="1"/>
  <c r="D47" i="11" s="1"/>
  <c r="E47" i="11" s="1"/>
  <c r="F47" i="11" s="1"/>
  <c r="G47" i="11" s="1"/>
  <c r="H47" i="11" s="1"/>
  <c r="I47" i="11" s="1"/>
  <c r="J47" i="11" s="1"/>
  <c r="K47" i="11" s="1"/>
  <c r="L47" i="11" s="1"/>
  <c r="M47" i="11" s="1"/>
  <c r="N47" i="11" s="1"/>
  <c r="O47" i="11" s="1"/>
  <c r="P47" i="11" s="1"/>
  <c r="Q47" i="11" s="1"/>
  <c r="R47" i="11" s="1"/>
  <c r="S47" i="11" s="1"/>
  <c r="T47" i="11" s="1"/>
  <c r="U47" i="11" s="1"/>
  <c r="B48" i="11"/>
  <c r="C48" i="11" s="1"/>
  <c r="D48" i="11" s="1"/>
  <c r="E48" i="11" s="1"/>
  <c r="F48" i="11" s="1"/>
  <c r="G48" i="11" s="1"/>
  <c r="H48" i="11" s="1"/>
  <c r="I48" i="11" s="1"/>
  <c r="J48" i="11" s="1"/>
  <c r="K48" i="11" s="1"/>
  <c r="L48" i="11" s="1"/>
  <c r="M48" i="11" s="1"/>
  <c r="N48" i="11" s="1"/>
  <c r="O48" i="11" s="1"/>
  <c r="P48" i="11" s="1"/>
  <c r="Q48" i="11" s="1"/>
  <c r="R48" i="11" s="1"/>
  <c r="S48" i="11" s="1"/>
  <c r="T48" i="11" s="1"/>
  <c r="U48" i="11" s="1"/>
  <c r="B49" i="11"/>
  <c r="C49" i="11" s="1"/>
  <c r="D49" i="11" s="1"/>
  <c r="E49" i="11" s="1"/>
  <c r="F49" i="11" s="1"/>
  <c r="G49" i="11" s="1"/>
  <c r="H49" i="11" s="1"/>
  <c r="I49" i="11" s="1"/>
  <c r="J49" i="11" s="1"/>
  <c r="K49" i="11" s="1"/>
  <c r="L49" i="11" s="1"/>
  <c r="M49" i="11" s="1"/>
  <c r="N49" i="11" s="1"/>
  <c r="O49" i="11" s="1"/>
  <c r="P49" i="11" s="1"/>
  <c r="Q49" i="11" s="1"/>
  <c r="R49" i="11" s="1"/>
  <c r="S49" i="11" s="1"/>
  <c r="T49" i="11" s="1"/>
  <c r="U49" i="11" s="1"/>
  <c r="B50" i="11"/>
  <c r="C50" i="11" s="1"/>
  <c r="D50" i="11" s="1"/>
  <c r="E50" i="11" s="1"/>
  <c r="F50" i="11" s="1"/>
  <c r="G50" i="11" s="1"/>
  <c r="H50" i="11" s="1"/>
  <c r="I50" i="11" s="1"/>
  <c r="J50" i="11" s="1"/>
  <c r="K50" i="11" s="1"/>
  <c r="L50" i="11" s="1"/>
  <c r="M50" i="11" s="1"/>
  <c r="N50" i="11" s="1"/>
  <c r="O50" i="11" s="1"/>
  <c r="P50" i="11" s="1"/>
  <c r="Q50" i="11" s="1"/>
  <c r="R50" i="11" s="1"/>
  <c r="S50" i="11" s="1"/>
  <c r="T50" i="11" s="1"/>
  <c r="U50" i="11" s="1"/>
  <c r="B51" i="11"/>
  <c r="C51" i="11" s="1"/>
  <c r="D51" i="11" s="1"/>
  <c r="E51" i="11" s="1"/>
  <c r="F51" i="11" s="1"/>
  <c r="G51" i="11" s="1"/>
  <c r="H51" i="11" s="1"/>
  <c r="I51" i="11" s="1"/>
  <c r="J51" i="11" s="1"/>
  <c r="K51" i="11" s="1"/>
  <c r="L51" i="11" s="1"/>
  <c r="M51" i="11" s="1"/>
  <c r="N51" i="11" s="1"/>
  <c r="O51" i="11" s="1"/>
  <c r="P51" i="11" s="1"/>
  <c r="Q51" i="11" s="1"/>
  <c r="R51" i="11" s="1"/>
  <c r="S51" i="11" s="1"/>
  <c r="T51" i="11" s="1"/>
  <c r="U51" i="11" s="1"/>
  <c r="B52" i="11"/>
  <c r="C52" i="11" s="1"/>
  <c r="D52" i="11" s="1"/>
  <c r="E52" i="11" s="1"/>
  <c r="F52" i="11" s="1"/>
  <c r="G52" i="11" s="1"/>
  <c r="H52" i="11" s="1"/>
  <c r="I52" i="11" s="1"/>
  <c r="J52" i="11" s="1"/>
  <c r="K52" i="11" s="1"/>
  <c r="L52" i="11" s="1"/>
  <c r="M52" i="11" s="1"/>
  <c r="N52" i="11" s="1"/>
  <c r="O52" i="11" s="1"/>
  <c r="P52" i="11" s="1"/>
  <c r="Q52" i="11" s="1"/>
  <c r="R52" i="11" s="1"/>
  <c r="S52" i="11" s="1"/>
  <c r="T52" i="11" s="1"/>
  <c r="U52" i="11" s="1"/>
  <c r="B53" i="11"/>
  <c r="C53" i="11" s="1"/>
  <c r="D53" i="11" s="1"/>
  <c r="E53" i="11" s="1"/>
  <c r="F53" i="11" s="1"/>
  <c r="G53" i="11" s="1"/>
  <c r="H53" i="11" s="1"/>
  <c r="I53" i="11" s="1"/>
  <c r="J53" i="11" s="1"/>
  <c r="K53" i="11" s="1"/>
  <c r="L53" i="11" s="1"/>
  <c r="M53" i="11" s="1"/>
  <c r="N53" i="11" s="1"/>
  <c r="O53" i="11" s="1"/>
  <c r="P53" i="11" s="1"/>
  <c r="Q53" i="11" s="1"/>
  <c r="R53" i="11" s="1"/>
  <c r="S53" i="11" s="1"/>
  <c r="T53" i="11" s="1"/>
  <c r="U53" i="11" s="1"/>
  <c r="B54" i="11"/>
  <c r="C54" i="11" s="1"/>
  <c r="D54" i="11" s="1"/>
  <c r="E54" i="11" s="1"/>
  <c r="F54" i="11" s="1"/>
  <c r="G54" i="11" s="1"/>
  <c r="H54" i="11" s="1"/>
  <c r="I54" i="11" s="1"/>
  <c r="J54" i="11" s="1"/>
  <c r="K54" i="11" s="1"/>
  <c r="L54" i="11" s="1"/>
  <c r="M54" i="11" s="1"/>
  <c r="N54" i="11" s="1"/>
  <c r="O54" i="11" s="1"/>
  <c r="P54" i="11" s="1"/>
  <c r="Q54" i="11" s="1"/>
  <c r="R54" i="11" s="1"/>
  <c r="S54" i="11" s="1"/>
  <c r="T54" i="11" s="1"/>
  <c r="U54" i="11" s="1"/>
  <c r="B55" i="11"/>
  <c r="C55" i="11" s="1"/>
  <c r="D55" i="11" s="1"/>
  <c r="E55" i="11" s="1"/>
  <c r="F55" i="11" s="1"/>
  <c r="G55" i="11" s="1"/>
  <c r="H55" i="11" s="1"/>
  <c r="I55" i="11" s="1"/>
  <c r="J55" i="11" s="1"/>
  <c r="K55" i="11" s="1"/>
  <c r="L55" i="11" s="1"/>
  <c r="M55" i="11" s="1"/>
  <c r="N55" i="11" s="1"/>
  <c r="O55" i="11" s="1"/>
  <c r="P55" i="11" s="1"/>
  <c r="Q55" i="11" s="1"/>
  <c r="R55" i="11" s="1"/>
  <c r="S55" i="11" s="1"/>
  <c r="T55" i="11" s="1"/>
  <c r="U55" i="11" s="1"/>
  <c r="B56" i="11"/>
  <c r="C56" i="11" s="1"/>
  <c r="D56" i="11" s="1"/>
  <c r="E56" i="11" s="1"/>
  <c r="F56" i="11" s="1"/>
  <c r="G56" i="11" s="1"/>
  <c r="H56" i="11" s="1"/>
  <c r="I56" i="11" s="1"/>
  <c r="J56" i="11" s="1"/>
  <c r="K56" i="11" s="1"/>
  <c r="L56" i="11" s="1"/>
  <c r="M56" i="11" s="1"/>
  <c r="N56" i="11" s="1"/>
  <c r="O56" i="11" s="1"/>
  <c r="P56" i="11" s="1"/>
  <c r="Q56" i="11" s="1"/>
  <c r="R56" i="11" s="1"/>
  <c r="S56" i="11" s="1"/>
  <c r="T56" i="11" s="1"/>
  <c r="U56" i="11" s="1"/>
  <c r="B57" i="11"/>
  <c r="C57" i="11" s="1"/>
  <c r="D57" i="11" s="1"/>
  <c r="E57" i="11" s="1"/>
  <c r="F57" i="11" s="1"/>
  <c r="G57" i="11" s="1"/>
  <c r="H57" i="11" s="1"/>
  <c r="I57" i="11" s="1"/>
  <c r="J57" i="11" s="1"/>
  <c r="K57" i="11" s="1"/>
  <c r="L57" i="11" s="1"/>
  <c r="M57" i="11" s="1"/>
  <c r="N57" i="11" s="1"/>
  <c r="O57" i="11" s="1"/>
  <c r="P57" i="11" s="1"/>
  <c r="Q57" i="11" s="1"/>
  <c r="R57" i="11" s="1"/>
  <c r="S57" i="11" s="1"/>
  <c r="T57" i="11" s="1"/>
  <c r="U57" i="11" s="1"/>
  <c r="B58" i="11"/>
  <c r="C58" i="11" s="1"/>
  <c r="D58" i="11" s="1"/>
  <c r="E58" i="11" s="1"/>
  <c r="F58" i="11" s="1"/>
  <c r="G58" i="11" s="1"/>
  <c r="H58" i="11" s="1"/>
  <c r="I58" i="11" s="1"/>
  <c r="J58" i="11" s="1"/>
  <c r="K58" i="11" s="1"/>
  <c r="L58" i="11" s="1"/>
  <c r="M58" i="11" s="1"/>
  <c r="N58" i="11" s="1"/>
  <c r="O58" i="11" s="1"/>
  <c r="P58" i="11" s="1"/>
  <c r="Q58" i="11" s="1"/>
  <c r="R58" i="11" s="1"/>
  <c r="S58" i="11" s="1"/>
  <c r="T58" i="11" s="1"/>
  <c r="U58" i="11" s="1"/>
  <c r="B59" i="11"/>
  <c r="C59" i="11" s="1"/>
  <c r="D59" i="11" s="1"/>
  <c r="E59" i="11" s="1"/>
  <c r="F59" i="11" s="1"/>
  <c r="G59" i="11" s="1"/>
  <c r="H59" i="11" s="1"/>
  <c r="I59" i="11" s="1"/>
  <c r="J59" i="11" s="1"/>
  <c r="K59" i="11" s="1"/>
  <c r="L59" i="11" s="1"/>
  <c r="M59" i="11" s="1"/>
  <c r="N59" i="11" s="1"/>
  <c r="O59" i="11" s="1"/>
  <c r="P59" i="11" s="1"/>
  <c r="Q59" i="11" s="1"/>
  <c r="R59" i="11" s="1"/>
  <c r="S59" i="11" s="1"/>
  <c r="T59" i="11" s="1"/>
  <c r="U59" i="11" s="1"/>
  <c r="B60" i="11"/>
  <c r="C60" i="11" s="1"/>
  <c r="D60" i="11" s="1"/>
  <c r="E60" i="11" s="1"/>
  <c r="F60" i="11" s="1"/>
  <c r="G60" i="11" s="1"/>
  <c r="H60" i="11" s="1"/>
  <c r="I60" i="11" s="1"/>
  <c r="J60" i="11" s="1"/>
  <c r="K60" i="11" s="1"/>
  <c r="L60" i="11" s="1"/>
  <c r="M60" i="11" s="1"/>
  <c r="N60" i="11" s="1"/>
  <c r="O60" i="11" s="1"/>
  <c r="P60" i="11" s="1"/>
  <c r="Q60" i="11" s="1"/>
  <c r="R60" i="11" s="1"/>
  <c r="S60" i="11" s="1"/>
  <c r="T60" i="11" s="1"/>
  <c r="U60" i="11" s="1"/>
  <c r="B61" i="11"/>
  <c r="C61" i="11" s="1"/>
  <c r="D61" i="11" s="1"/>
  <c r="E61" i="11" s="1"/>
  <c r="F61" i="11" s="1"/>
  <c r="G61" i="11" s="1"/>
  <c r="H61" i="11" s="1"/>
  <c r="I61" i="11" s="1"/>
  <c r="J61" i="11" s="1"/>
  <c r="K61" i="11" s="1"/>
  <c r="L61" i="11" s="1"/>
  <c r="M61" i="11" s="1"/>
  <c r="N61" i="11" s="1"/>
  <c r="O61" i="11" s="1"/>
  <c r="P61" i="11" s="1"/>
  <c r="Q61" i="11" s="1"/>
  <c r="R61" i="11" s="1"/>
  <c r="S61" i="11" s="1"/>
  <c r="T61" i="11" s="1"/>
  <c r="U61" i="11" s="1"/>
  <c r="B62" i="11"/>
  <c r="C62" i="11" s="1"/>
  <c r="D62" i="11" s="1"/>
  <c r="E62" i="11" s="1"/>
  <c r="F62" i="11" s="1"/>
  <c r="G62" i="11" s="1"/>
  <c r="H62" i="11" s="1"/>
  <c r="I62" i="11" s="1"/>
  <c r="J62" i="11" s="1"/>
  <c r="K62" i="11" s="1"/>
  <c r="L62" i="11" s="1"/>
  <c r="M62" i="11" s="1"/>
  <c r="N62" i="11" s="1"/>
  <c r="O62" i="11" s="1"/>
  <c r="P62" i="11" s="1"/>
  <c r="Q62" i="11" s="1"/>
  <c r="R62" i="11" s="1"/>
  <c r="S62" i="11" s="1"/>
  <c r="T62" i="11" s="1"/>
  <c r="U62" i="11" s="1"/>
  <c r="B63" i="11"/>
  <c r="C63" i="11" s="1"/>
  <c r="D63" i="11" s="1"/>
  <c r="E63" i="11" s="1"/>
  <c r="F63" i="11" s="1"/>
  <c r="G63" i="11" s="1"/>
  <c r="H63" i="11" s="1"/>
  <c r="I63" i="11" s="1"/>
  <c r="J63" i="11" s="1"/>
  <c r="K63" i="11" s="1"/>
  <c r="L63" i="11" s="1"/>
  <c r="M63" i="11" s="1"/>
  <c r="N63" i="11" s="1"/>
  <c r="O63" i="11" s="1"/>
  <c r="P63" i="11" s="1"/>
  <c r="Q63" i="11" s="1"/>
  <c r="R63" i="11" s="1"/>
  <c r="S63" i="11" s="1"/>
  <c r="T63" i="11" s="1"/>
  <c r="U63" i="11" s="1"/>
  <c r="B64" i="11"/>
  <c r="C64" i="11" s="1"/>
  <c r="D64" i="11" s="1"/>
  <c r="E64" i="11" s="1"/>
  <c r="F64" i="11" s="1"/>
  <c r="G64" i="11" s="1"/>
  <c r="H64" i="11" s="1"/>
  <c r="I64" i="11" s="1"/>
  <c r="J64" i="11" s="1"/>
  <c r="K64" i="11" s="1"/>
  <c r="L64" i="11" s="1"/>
  <c r="M64" i="11" s="1"/>
  <c r="N64" i="11" s="1"/>
  <c r="O64" i="11" s="1"/>
  <c r="P64" i="11" s="1"/>
  <c r="Q64" i="11" s="1"/>
  <c r="R64" i="11" s="1"/>
  <c r="S64" i="11" s="1"/>
  <c r="T64" i="11" s="1"/>
  <c r="U64" i="11" s="1"/>
  <c r="B65" i="11"/>
  <c r="C65" i="11" s="1"/>
  <c r="D65" i="11" s="1"/>
  <c r="E65" i="11" s="1"/>
  <c r="F65" i="11" s="1"/>
  <c r="G65" i="11" s="1"/>
  <c r="H65" i="11" s="1"/>
  <c r="I65" i="11" s="1"/>
  <c r="J65" i="11" s="1"/>
  <c r="K65" i="11" s="1"/>
  <c r="L65" i="11" s="1"/>
  <c r="M65" i="11" s="1"/>
  <c r="N65" i="11" s="1"/>
  <c r="O65" i="11" s="1"/>
  <c r="P65" i="11" s="1"/>
  <c r="Q65" i="11" s="1"/>
  <c r="R65" i="11" s="1"/>
  <c r="S65" i="11" s="1"/>
  <c r="T65" i="11" s="1"/>
  <c r="U65" i="11" s="1"/>
  <c r="B66" i="11"/>
  <c r="C66" i="11" s="1"/>
  <c r="D66" i="11" s="1"/>
  <c r="E66" i="11" s="1"/>
  <c r="F66" i="11" s="1"/>
  <c r="G66" i="11" s="1"/>
  <c r="H66" i="11" s="1"/>
  <c r="I66" i="11" s="1"/>
  <c r="J66" i="11" s="1"/>
  <c r="K66" i="11" s="1"/>
  <c r="L66" i="11" s="1"/>
  <c r="M66" i="11" s="1"/>
  <c r="N66" i="11" s="1"/>
  <c r="O66" i="11" s="1"/>
  <c r="P66" i="11" s="1"/>
  <c r="Q66" i="11" s="1"/>
  <c r="R66" i="11" s="1"/>
  <c r="S66" i="11" s="1"/>
  <c r="T66" i="11" s="1"/>
  <c r="U66" i="11" s="1"/>
  <c r="B67" i="11"/>
  <c r="C67" i="11" s="1"/>
  <c r="D67" i="11" s="1"/>
  <c r="E67" i="11" s="1"/>
  <c r="F67" i="11" s="1"/>
  <c r="G67" i="11" s="1"/>
  <c r="H67" i="11" s="1"/>
  <c r="I67" i="11" s="1"/>
  <c r="J67" i="11" s="1"/>
  <c r="K67" i="11" s="1"/>
  <c r="L67" i="11" s="1"/>
  <c r="M67" i="11" s="1"/>
  <c r="N67" i="11" s="1"/>
  <c r="O67" i="11" s="1"/>
  <c r="P67" i="11" s="1"/>
  <c r="Q67" i="11" s="1"/>
  <c r="R67" i="11" s="1"/>
  <c r="S67" i="11" s="1"/>
  <c r="T67" i="11" s="1"/>
  <c r="U67" i="11" s="1"/>
  <c r="B68" i="11"/>
  <c r="C68" i="11" s="1"/>
  <c r="D68" i="11" s="1"/>
  <c r="E68" i="11" s="1"/>
  <c r="F68" i="11" s="1"/>
  <c r="G68" i="11" s="1"/>
  <c r="H68" i="11" s="1"/>
  <c r="I68" i="11" s="1"/>
  <c r="J68" i="11" s="1"/>
  <c r="K68" i="11" s="1"/>
  <c r="L68" i="11" s="1"/>
  <c r="M68" i="11" s="1"/>
  <c r="N68" i="11" s="1"/>
  <c r="O68" i="11" s="1"/>
  <c r="P68" i="11" s="1"/>
  <c r="Q68" i="11" s="1"/>
  <c r="R68" i="11" s="1"/>
  <c r="S68" i="11" s="1"/>
  <c r="T68" i="11" s="1"/>
  <c r="U68" i="11" s="1"/>
  <c r="B69" i="11"/>
  <c r="C69" i="11" s="1"/>
  <c r="D69" i="11" s="1"/>
  <c r="E69" i="11" s="1"/>
  <c r="F69" i="11" s="1"/>
  <c r="G69" i="11" s="1"/>
  <c r="H69" i="11" s="1"/>
  <c r="I69" i="11" s="1"/>
  <c r="J69" i="11" s="1"/>
  <c r="K69" i="11" s="1"/>
  <c r="L69" i="11" s="1"/>
  <c r="M69" i="11" s="1"/>
  <c r="N69" i="11" s="1"/>
  <c r="O69" i="11" s="1"/>
  <c r="P69" i="11" s="1"/>
  <c r="Q69" i="11" s="1"/>
  <c r="R69" i="11" s="1"/>
  <c r="S69" i="11" s="1"/>
  <c r="T69" i="11" s="1"/>
  <c r="U69" i="11" s="1"/>
  <c r="B70" i="11"/>
  <c r="C70" i="11" s="1"/>
  <c r="D70" i="11" s="1"/>
  <c r="E70" i="11" s="1"/>
  <c r="F70" i="11" s="1"/>
  <c r="G70" i="11" s="1"/>
  <c r="H70" i="11" s="1"/>
  <c r="I70" i="11" s="1"/>
  <c r="J70" i="11" s="1"/>
  <c r="K70" i="11" s="1"/>
  <c r="L70" i="11" s="1"/>
  <c r="M70" i="11" s="1"/>
  <c r="N70" i="11" s="1"/>
  <c r="O70" i="11" s="1"/>
  <c r="P70" i="11" s="1"/>
  <c r="Q70" i="11" s="1"/>
  <c r="R70" i="11" s="1"/>
  <c r="S70" i="11" s="1"/>
  <c r="T70" i="11" s="1"/>
  <c r="U70" i="11" s="1"/>
  <c r="B71" i="11"/>
  <c r="C71" i="11" s="1"/>
  <c r="D71" i="11" s="1"/>
  <c r="E71" i="11" s="1"/>
  <c r="F71" i="11" s="1"/>
  <c r="G71" i="11" s="1"/>
  <c r="H71" i="11" s="1"/>
  <c r="I71" i="11" s="1"/>
  <c r="J71" i="11" s="1"/>
  <c r="K71" i="11" s="1"/>
  <c r="L71" i="11" s="1"/>
  <c r="M71" i="11" s="1"/>
  <c r="N71" i="11" s="1"/>
  <c r="O71" i="11" s="1"/>
  <c r="P71" i="11" s="1"/>
  <c r="Q71" i="11" s="1"/>
  <c r="R71" i="11" s="1"/>
  <c r="S71" i="11" s="1"/>
  <c r="T71" i="11" s="1"/>
  <c r="U71" i="11" s="1"/>
  <c r="B72" i="11"/>
  <c r="C72" i="11" s="1"/>
  <c r="D72" i="11" s="1"/>
  <c r="E72" i="11" s="1"/>
  <c r="F72" i="11" s="1"/>
  <c r="G72" i="11" s="1"/>
  <c r="H72" i="11" s="1"/>
  <c r="I72" i="11" s="1"/>
  <c r="J72" i="11" s="1"/>
  <c r="K72" i="11" s="1"/>
  <c r="L72" i="11" s="1"/>
  <c r="M72" i="11" s="1"/>
  <c r="N72" i="11" s="1"/>
  <c r="O72" i="11" s="1"/>
  <c r="P72" i="11" s="1"/>
  <c r="Q72" i="11" s="1"/>
  <c r="R72" i="11" s="1"/>
  <c r="S72" i="11" s="1"/>
  <c r="T72" i="11" s="1"/>
  <c r="U72" i="11" s="1"/>
  <c r="B73" i="11"/>
  <c r="C73" i="11" s="1"/>
  <c r="D73" i="11" s="1"/>
  <c r="E73" i="11" s="1"/>
  <c r="F73" i="11" s="1"/>
  <c r="G73" i="11" s="1"/>
  <c r="H73" i="11" s="1"/>
  <c r="I73" i="11" s="1"/>
  <c r="J73" i="11" s="1"/>
  <c r="K73" i="11" s="1"/>
  <c r="L73" i="11" s="1"/>
  <c r="M73" i="11" s="1"/>
  <c r="N73" i="11" s="1"/>
  <c r="O73" i="11" s="1"/>
  <c r="P73" i="11" s="1"/>
  <c r="Q73" i="11" s="1"/>
  <c r="R73" i="11" s="1"/>
  <c r="S73" i="11" s="1"/>
  <c r="T73" i="11" s="1"/>
  <c r="U73" i="11" s="1"/>
  <c r="B74" i="11"/>
  <c r="C74" i="11" s="1"/>
  <c r="D74" i="11" s="1"/>
  <c r="E74" i="11" s="1"/>
  <c r="F74" i="11" s="1"/>
  <c r="G74" i="11" s="1"/>
  <c r="H74" i="11" s="1"/>
  <c r="I74" i="11" s="1"/>
  <c r="J74" i="11" s="1"/>
  <c r="K74" i="11" s="1"/>
  <c r="L74" i="11" s="1"/>
  <c r="M74" i="11" s="1"/>
  <c r="N74" i="11" s="1"/>
  <c r="O74" i="11" s="1"/>
  <c r="P74" i="11" s="1"/>
  <c r="Q74" i="11" s="1"/>
  <c r="R74" i="11" s="1"/>
  <c r="S74" i="11" s="1"/>
  <c r="T74" i="11" s="1"/>
  <c r="U74" i="11" s="1"/>
  <c r="B75" i="11"/>
  <c r="C75" i="11" s="1"/>
  <c r="D75" i="11" s="1"/>
  <c r="E75" i="11" s="1"/>
  <c r="F75" i="11" s="1"/>
  <c r="G75" i="11" s="1"/>
  <c r="H75" i="11" s="1"/>
  <c r="I75" i="11" s="1"/>
  <c r="J75" i="11" s="1"/>
  <c r="K75" i="11" s="1"/>
  <c r="L75" i="11" s="1"/>
  <c r="M75" i="11" s="1"/>
  <c r="N75" i="11" s="1"/>
  <c r="O75" i="11" s="1"/>
  <c r="P75" i="11" s="1"/>
  <c r="Q75" i="11" s="1"/>
  <c r="R75" i="11" s="1"/>
  <c r="S75" i="11" s="1"/>
  <c r="T75" i="11" s="1"/>
  <c r="U75" i="11" s="1"/>
  <c r="B76" i="11"/>
  <c r="C76" i="11" s="1"/>
  <c r="D76" i="11" s="1"/>
  <c r="E76" i="11" s="1"/>
  <c r="F76" i="11" s="1"/>
  <c r="G76" i="11" s="1"/>
  <c r="H76" i="11" s="1"/>
  <c r="I76" i="11" s="1"/>
  <c r="J76" i="11" s="1"/>
  <c r="K76" i="11" s="1"/>
  <c r="L76" i="11" s="1"/>
  <c r="M76" i="11" s="1"/>
  <c r="N76" i="11" s="1"/>
  <c r="O76" i="11" s="1"/>
  <c r="P76" i="11" s="1"/>
  <c r="Q76" i="11" s="1"/>
  <c r="R76" i="11" s="1"/>
  <c r="S76" i="11" s="1"/>
  <c r="T76" i="11" s="1"/>
  <c r="U76" i="11" s="1"/>
  <c r="B77" i="11"/>
  <c r="C77" i="11" s="1"/>
  <c r="D77" i="11" s="1"/>
  <c r="E77" i="11" s="1"/>
  <c r="F77" i="11" s="1"/>
  <c r="G77" i="11" s="1"/>
  <c r="H77" i="11" s="1"/>
  <c r="I77" i="11" s="1"/>
  <c r="J77" i="11" s="1"/>
  <c r="K77" i="11" s="1"/>
  <c r="L77" i="11" s="1"/>
  <c r="M77" i="11" s="1"/>
  <c r="N77" i="11" s="1"/>
  <c r="O77" i="11" s="1"/>
  <c r="P77" i="11" s="1"/>
  <c r="Q77" i="11" s="1"/>
  <c r="R77" i="11" s="1"/>
  <c r="S77" i="11" s="1"/>
  <c r="T77" i="11" s="1"/>
  <c r="U77" i="11" s="1"/>
  <c r="B78" i="11"/>
  <c r="C78" i="11" s="1"/>
  <c r="D78" i="11" s="1"/>
  <c r="E78" i="11" s="1"/>
  <c r="F78" i="11" s="1"/>
  <c r="G78" i="11" s="1"/>
  <c r="H78" i="11" s="1"/>
  <c r="I78" i="11" s="1"/>
  <c r="J78" i="11" s="1"/>
  <c r="K78" i="11" s="1"/>
  <c r="L78" i="11" s="1"/>
  <c r="M78" i="11" s="1"/>
  <c r="N78" i="11" s="1"/>
  <c r="O78" i="11" s="1"/>
  <c r="P78" i="11" s="1"/>
  <c r="Q78" i="11" s="1"/>
  <c r="R78" i="11" s="1"/>
  <c r="S78" i="11" s="1"/>
  <c r="T78" i="11" s="1"/>
  <c r="U78" i="11" s="1"/>
  <c r="B79" i="11"/>
  <c r="C79" i="11" s="1"/>
  <c r="D79" i="11" s="1"/>
  <c r="E79" i="11" s="1"/>
  <c r="F79" i="11" s="1"/>
  <c r="G79" i="11" s="1"/>
  <c r="H79" i="11" s="1"/>
  <c r="I79" i="11" s="1"/>
  <c r="J79" i="11" s="1"/>
  <c r="K79" i="11" s="1"/>
  <c r="L79" i="11" s="1"/>
  <c r="M79" i="11" s="1"/>
  <c r="N79" i="11" s="1"/>
  <c r="O79" i="11" s="1"/>
  <c r="P79" i="11" s="1"/>
  <c r="Q79" i="11" s="1"/>
  <c r="R79" i="11" s="1"/>
  <c r="S79" i="11" s="1"/>
  <c r="T79" i="11" s="1"/>
  <c r="U79" i="11" s="1"/>
  <c r="B80" i="11"/>
  <c r="C80" i="11" s="1"/>
  <c r="D80" i="11" s="1"/>
  <c r="E80" i="11" s="1"/>
  <c r="F80" i="11" s="1"/>
  <c r="G80" i="11" s="1"/>
  <c r="H80" i="11" s="1"/>
  <c r="I80" i="11" s="1"/>
  <c r="J80" i="11" s="1"/>
  <c r="K80" i="11" s="1"/>
  <c r="L80" i="11" s="1"/>
  <c r="M80" i="11" s="1"/>
  <c r="N80" i="11" s="1"/>
  <c r="O80" i="11" s="1"/>
  <c r="P80" i="11" s="1"/>
  <c r="Q80" i="11" s="1"/>
  <c r="R80" i="11" s="1"/>
  <c r="S80" i="11" s="1"/>
  <c r="T80" i="11" s="1"/>
  <c r="U80" i="11" s="1"/>
  <c r="B81" i="11"/>
  <c r="C81" i="11" s="1"/>
  <c r="D81" i="11" s="1"/>
  <c r="E81" i="11" s="1"/>
  <c r="F81" i="11" s="1"/>
  <c r="G81" i="11" s="1"/>
  <c r="H81" i="11" s="1"/>
  <c r="I81" i="11" s="1"/>
  <c r="J81" i="11" s="1"/>
  <c r="K81" i="11" s="1"/>
  <c r="L81" i="11" s="1"/>
  <c r="M81" i="11" s="1"/>
  <c r="N81" i="11" s="1"/>
  <c r="O81" i="11" s="1"/>
  <c r="P81" i="11" s="1"/>
  <c r="Q81" i="11" s="1"/>
  <c r="R81" i="11" s="1"/>
  <c r="S81" i="11" s="1"/>
  <c r="T81" i="11" s="1"/>
  <c r="U81" i="11" s="1"/>
  <c r="B82" i="11"/>
  <c r="C82" i="11" s="1"/>
  <c r="D82" i="11" s="1"/>
  <c r="E82" i="11" s="1"/>
  <c r="F82" i="11" s="1"/>
  <c r="G82" i="11" s="1"/>
  <c r="H82" i="11" s="1"/>
  <c r="I82" i="11" s="1"/>
  <c r="J82" i="11" s="1"/>
  <c r="K82" i="11" s="1"/>
  <c r="L82" i="11" s="1"/>
  <c r="M82" i="11" s="1"/>
  <c r="N82" i="11" s="1"/>
  <c r="O82" i="11" s="1"/>
  <c r="P82" i="11" s="1"/>
  <c r="Q82" i="11" s="1"/>
  <c r="R82" i="11" s="1"/>
  <c r="S82" i="11" s="1"/>
  <c r="T82" i="11" s="1"/>
  <c r="U82" i="11" s="1"/>
  <c r="B83" i="11"/>
  <c r="C83" i="11" s="1"/>
  <c r="D83" i="11" s="1"/>
  <c r="E83" i="11" s="1"/>
  <c r="F83" i="11" s="1"/>
  <c r="G83" i="11" s="1"/>
  <c r="H83" i="11" s="1"/>
  <c r="I83" i="11" s="1"/>
  <c r="J83" i="11" s="1"/>
  <c r="K83" i="11" s="1"/>
  <c r="L83" i="11" s="1"/>
  <c r="M83" i="11" s="1"/>
  <c r="N83" i="11" s="1"/>
  <c r="O83" i="11" s="1"/>
  <c r="P83" i="11" s="1"/>
  <c r="Q83" i="11" s="1"/>
  <c r="R83" i="11" s="1"/>
  <c r="S83" i="11" s="1"/>
  <c r="T83" i="11" s="1"/>
  <c r="U83" i="11" s="1"/>
  <c r="B84" i="11"/>
  <c r="C84" i="11" s="1"/>
  <c r="D84" i="11" s="1"/>
  <c r="E84" i="11" s="1"/>
  <c r="F84" i="11" s="1"/>
  <c r="G84" i="11" s="1"/>
  <c r="H84" i="11" s="1"/>
  <c r="I84" i="11" s="1"/>
  <c r="J84" i="11" s="1"/>
  <c r="K84" i="11" s="1"/>
  <c r="L84" i="11" s="1"/>
  <c r="M84" i="11" s="1"/>
  <c r="N84" i="11" s="1"/>
  <c r="O84" i="11" s="1"/>
  <c r="P84" i="11" s="1"/>
  <c r="Q84" i="11" s="1"/>
  <c r="R84" i="11" s="1"/>
  <c r="S84" i="11" s="1"/>
  <c r="T84" i="11" s="1"/>
  <c r="U84" i="11" s="1"/>
  <c r="B85" i="11"/>
  <c r="C85" i="11" s="1"/>
  <c r="D85" i="11" s="1"/>
  <c r="E85" i="11" s="1"/>
  <c r="F85" i="11" s="1"/>
  <c r="G85" i="11" s="1"/>
  <c r="H85" i="11" s="1"/>
  <c r="I85" i="11" s="1"/>
  <c r="J85" i="11" s="1"/>
  <c r="K85" i="11" s="1"/>
  <c r="L85" i="11" s="1"/>
  <c r="M85" i="11" s="1"/>
  <c r="N85" i="11" s="1"/>
  <c r="O85" i="11" s="1"/>
  <c r="P85" i="11" s="1"/>
  <c r="Q85" i="11" s="1"/>
  <c r="R85" i="11" s="1"/>
  <c r="S85" i="11" s="1"/>
  <c r="T85" i="11" s="1"/>
  <c r="U85" i="11" s="1"/>
  <c r="B86" i="11"/>
  <c r="C86" i="11" s="1"/>
  <c r="D86" i="11" s="1"/>
  <c r="E86" i="11" s="1"/>
  <c r="F86" i="11" s="1"/>
  <c r="G86" i="11" s="1"/>
  <c r="H86" i="11" s="1"/>
  <c r="I86" i="11" s="1"/>
  <c r="J86" i="11" s="1"/>
  <c r="K86" i="11" s="1"/>
  <c r="L86" i="11" s="1"/>
  <c r="M86" i="11" s="1"/>
  <c r="N86" i="11" s="1"/>
  <c r="O86" i="11" s="1"/>
  <c r="P86" i="11" s="1"/>
  <c r="Q86" i="11" s="1"/>
  <c r="R86" i="11" s="1"/>
  <c r="S86" i="11" s="1"/>
  <c r="T86" i="11" s="1"/>
  <c r="U86" i="11" s="1"/>
  <c r="B87" i="11"/>
  <c r="C87" i="11" s="1"/>
  <c r="D87" i="11" s="1"/>
  <c r="E87" i="11" s="1"/>
  <c r="F87" i="11" s="1"/>
  <c r="G87" i="11" s="1"/>
  <c r="H87" i="11" s="1"/>
  <c r="I87" i="11" s="1"/>
  <c r="J87" i="11" s="1"/>
  <c r="K87" i="11" s="1"/>
  <c r="L87" i="11" s="1"/>
  <c r="M87" i="11" s="1"/>
  <c r="N87" i="11" s="1"/>
  <c r="O87" i="11" s="1"/>
  <c r="P87" i="11" s="1"/>
  <c r="Q87" i="11" s="1"/>
  <c r="R87" i="11" s="1"/>
  <c r="S87" i="11" s="1"/>
  <c r="T87" i="11" s="1"/>
  <c r="U87" i="11" s="1"/>
  <c r="B88" i="11"/>
  <c r="C88" i="11" s="1"/>
  <c r="D88" i="11" s="1"/>
  <c r="E88" i="11" s="1"/>
  <c r="F88" i="11" s="1"/>
  <c r="G88" i="11" s="1"/>
  <c r="H88" i="11" s="1"/>
  <c r="I88" i="11" s="1"/>
  <c r="J88" i="11" s="1"/>
  <c r="K88" i="11" s="1"/>
  <c r="L88" i="11" s="1"/>
  <c r="M88" i="11" s="1"/>
  <c r="N88" i="11" s="1"/>
  <c r="O88" i="11" s="1"/>
  <c r="P88" i="11" s="1"/>
  <c r="Q88" i="11" s="1"/>
  <c r="R88" i="11" s="1"/>
  <c r="S88" i="11" s="1"/>
  <c r="T88" i="11" s="1"/>
  <c r="U88" i="11" s="1"/>
  <c r="B89" i="11"/>
  <c r="C89" i="11" s="1"/>
  <c r="D89" i="11" s="1"/>
  <c r="E89" i="11" s="1"/>
  <c r="F89" i="11" s="1"/>
  <c r="G89" i="11" s="1"/>
  <c r="H89" i="11" s="1"/>
  <c r="I89" i="11" s="1"/>
  <c r="J89" i="11" s="1"/>
  <c r="K89" i="11" s="1"/>
  <c r="L89" i="11" s="1"/>
  <c r="M89" i="11" s="1"/>
  <c r="N89" i="11" s="1"/>
  <c r="O89" i="11" s="1"/>
  <c r="P89" i="11" s="1"/>
  <c r="Q89" i="11" s="1"/>
  <c r="R89" i="11" s="1"/>
  <c r="S89" i="11" s="1"/>
  <c r="T89" i="11" s="1"/>
  <c r="U89" i="11" s="1"/>
  <c r="B90" i="11"/>
  <c r="C90" i="11" s="1"/>
  <c r="D90" i="11" s="1"/>
  <c r="E90" i="11" s="1"/>
  <c r="F90" i="11" s="1"/>
  <c r="G90" i="11" s="1"/>
  <c r="H90" i="11" s="1"/>
  <c r="I90" i="11" s="1"/>
  <c r="J90" i="11" s="1"/>
  <c r="K90" i="11" s="1"/>
  <c r="L90" i="11" s="1"/>
  <c r="M90" i="11" s="1"/>
  <c r="N90" i="11" s="1"/>
  <c r="O90" i="11" s="1"/>
  <c r="P90" i="11" s="1"/>
  <c r="Q90" i="11" s="1"/>
  <c r="R90" i="11" s="1"/>
  <c r="S90" i="11" s="1"/>
  <c r="T90" i="11" s="1"/>
  <c r="U90" i="11" s="1"/>
  <c r="B91" i="11"/>
  <c r="C91" i="11" s="1"/>
  <c r="D91" i="11" s="1"/>
  <c r="E91" i="11" s="1"/>
  <c r="F91" i="11" s="1"/>
  <c r="G91" i="11" s="1"/>
  <c r="H91" i="11" s="1"/>
  <c r="I91" i="11" s="1"/>
  <c r="J91" i="11" s="1"/>
  <c r="K91" i="11" s="1"/>
  <c r="L91" i="11" s="1"/>
  <c r="M91" i="11" s="1"/>
  <c r="N91" i="11" s="1"/>
  <c r="O91" i="11" s="1"/>
  <c r="P91" i="11" s="1"/>
  <c r="Q91" i="11" s="1"/>
  <c r="R91" i="11" s="1"/>
  <c r="S91" i="11" s="1"/>
  <c r="T91" i="11" s="1"/>
  <c r="U91" i="11" s="1"/>
  <c r="B92" i="11"/>
  <c r="C92" i="11" s="1"/>
  <c r="D92" i="11" s="1"/>
  <c r="E92" i="11" s="1"/>
  <c r="F92" i="11" s="1"/>
  <c r="G92" i="11" s="1"/>
  <c r="H92" i="11" s="1"/>
  <c r="I92" i="11" s="1"/>
  <c r="J92" i="11" s="1"/>
  <c r="K92" i="11" s="1"/>
  <c r="L92" i="11" s="1"/>
  <c r="M92" i="11" s="1"/>
  <c r="N92" i="11" s="1"/>
  <c r="O92" i="11" s="1"/>
  <c r="P92" i="11" s="1"/>
  <c r="Q92" i="11" s="1"/>
  <c r="R92" i="11" s="1"/>
  <c r="S92" i="11" s="1"/>
  <c r="T92" i="11" s="1"/>
  <c r="U92" i="11" s="1"/>
  <c r="B93" i="11"/>
  <c r="C93" i="11" s="1"/>
  <c r="D93" i="11" s="1"/>
  <c r="E93" i="11" s="1"/>
  <c r="F93" i="11" s="1"/>
  <c r="G93" i="11" s="1"/>
  <c r="H93" i="11" s="1"/>
  <c r="I93" i="11" s="1"/>
  <c r="J93" i="11" s="1"/>
  <c r="K93" i="11" s="1"/>
  <c r="L93" i="11" s="1"/>
  <c r="M93" i="11" s="1"/>
  <c r="N93" i="11" s="1"/>
  <c r="O93" i="11" s="1"/>
  <c r="P93" i="11" s="1"/>
  <c r="Q93" i="11" s="1"/>
  <c r="R93" i="11" s="1"/>
  <c r="S93" i="11" s="1"/>
  <c r="T93" i="11" s="1"/>
  <c r="U93" i="11" s="1"/>
  <c r="B94" i="11"/>
  <c r="C94" i="11" s="1"/>
  <c r="D94" i="11" s="1"/>
  <c r="E94" i="11" s="1"/>
  <c r="F94" i="11" s="1"/>
  <c r="G94" i="11" s="1"/>
  <c r="H94" i="11" s="1"/>
  <c r="I94" i="11" s="1"/>
  <c r="J94" i="11" s="1"/>
  <c r="K94" i="11" s="1"/>
  <c r="L94" i="11" s="1"/>
  <c r="M94" i="11" s="1"/>
  <c r="N94" i="11" s="1"/>
  <c r="O94" i="11" s="1"/>
  <c r="P94" i="11" s="1"/>
  <c r="Q94" i="11" s="1"/>
  <c r="R94" i="11" s="1"/>
  <c r="S94" i="11" s="1"/>
  <c r="T94" i="11" s="1"/>
  <c r="U94" i="11" s="1"/>
  <c r="B95" i="11"/>
  <c r="C95" i="11" s="1"/>
  <c r="D95" i="11" s="1"/>
  <c r="E95" i="11" s="1"/>
  <c r="F95" i="11" s="1"/>
  <c r="G95" i="11" s="1"/>
  <c r="H95" i="11" s="1"/>
  <c r="I95" i="11" s="1"/>
  <c r="J95" i="11" s="1"/>
  <c r="K95" i="11" s="1"/>
  <c r="L95" i="11" s="1"/>
  <c r="M95" i="11" s="1"/>
  <c r="N95" i="11" s="1"/>
  <c r="O95" i="11" s="1"/>
  <c r="P95" i="11" s="1"/>
  <c r="Q95" i="11" s="1"/>
  <c r="R95" i="11" s="1"/>
  <c r="S95" i="11" s="1"/>
  <c r="T95" i="11" s="1"/>
  <c r="U95" i="11" s="1"/>
  <c r="B96" i="11"/>
  <c r="C96" i="11" s="1"/>
  <c r="D96" i="11" s="1"/>
  <c r="E96" i="11" s="1"/>
  <c r="F96" i="11" s="1"/>
  <c r="G96" i="11" s="1"/>
  <c r="H96" i="11" s="1"/>
  <c r="I96" i="11" s="1"/>
  <c r="J96" i="11" s="1"/>
  <c r="K96" i="11" s="1"/>
  <c r="L96" i="11" s="1"/>
  <c r="M96" i="11" s="1"/>
  <c r="N96" i="11" s="1"/>
  <c r="O96" i="11" s="1"/>
  <c r="P96" i="11" s="1"/>
  <c r="Q96" i="11" s="1"/>
  <c r="R96" i="11" s="1"/>
  <c r="S96" i="11" s="1"/>
  <c r="T96" i="11" s="1"/>
  <c r="U96" i="11" s="1"/>
  <c r="B97" i="11"/>
  <c r="C97" i="11" s="1"/>
  <c r="D97" i="11" s="1"/>
  <c r="E97" i="11" s="1"/>
  <c r="F97" i="11" s="1"/>
  <c r="G97" i="11" s="1"/>
  <c r="H97" i="11" s="1"/>
  <c r="I97" i="11" s="1"/>
  <c r="J97" i="11" s="1"/>
  <c r="K97" i="11" s="1"/>
  <c r="L97" i="11" s="1"/>
  <c r="M97" i="11" s="1"/>
  <c r="N97" i="11" s="1"/>
  <c r="O97" i="11" s="1"/>
  <c r="P97" i="11" s="1"/>
  <c r="Q97" i="11" s="1"/>
  <c r="R97" i="11" s="1"/>
  <c r="S97" i="11" s="1"/>
  <c r="T97" i="11" s="1"/>
  <c r="U97" i="11" s="1"/>
  <c r="B98" i="11"/>
  <c r="C98" i="11" s="1"/>
  <c r="D98" i="11" s="1"/>
  <c r="E98" i="11" s="1"/>
  <c r="F98" i="11" s="1"/>
  <c r="G98" i="11" s="1"/>
  <c r="H98" i="11" s="1"/>
  <c r="I98" i="11" s="1"/>
  <c r="J98" i="11" s="1"/>
  <c r="K98" i="11" s="1"/>
  <c r="L98" i="11" s="1"/>
  <c r="M98" i="11" s="1"/>
  <c r="N98" i="11" s="1"/>
  <c r="O98" i="11" s="1"/>
  <c r="P98" i="11" s="1"/>
  <c r="Q98" i="11" s="1"/>
  <c r="R98" i="11" s="1"/>
  <c r="S98" i="11" s="1"/>
  <c r="T98" i="11" s="1"/>
  <c r="U98" i="11" s="1"/>
  <c r="B99" i="11"/>
  <c r="C99" i="11" s="1"/>
  <c r="D99" i="11" s="1"/>
  <c r="E99" i="11" s="1"/>
  <c r="F99" i="11" s="1"/>
  <c r="G99" i="11" s="1"/>
  <c r="H99" i="11" s="1"/>
  <c r="I99" i="11" s="1"/>
  <c r="J99" i="11" s="1"/>
  <c r="K99" i="11" s="1"/>
  <c r="L99" i="11" s="1"/>
  <c r="M99" i="11" s="1"/>
  <c r="N99" i="11" s="1"/>
  <c r="O99" i="11" s="1"/>
  <c r="P99" i="11" s="1"/>
  <c r="Q99" i="11" s="1"/>
  <c r="R99" i="11" s="1"/>
  <c r="S99" i="11" s="1"/>
  <c r="T99" i="11" s="1"/>
  <c r="U99" i="11" s="1"/>
  <c r="B100" i="11"/>
  <c r="C100" i="11" s="1"/>
  <c r="D100" i="11" s="1"/>
  <c r="E100" i="11" s="1"/>
  <c r="F100" i="11" s="1"/>
  <c r="G100" i="11" s="1"/>
  <c r="H100" i="11" s="1"/>
  <c r="I100" i="11" s="1"/>
  <c r="J100" i="11" s="1"/>
  <c r="K100" i="11" s="1"/>
  <c r="L100" i="11" s="1"/>
  <c r="M100" i="11" s="1"/>
  <c r="N100" i="11" s="1"/>
  <c r="O100" i="11" s="1"/>
  <c r="P100" i="11" s="1"/>
  <c r="Q100" i="11" s="1"/>
  <c r="R100" i="11" s="1"/>
  <c r="S100" i="11" s="1"/>
  <c r="T100" i="11" s="1"/>
  <c r="U100" i="11" s="1"/>
  <c r="B101" i="11"/>
  <c r="C101" i="11" s="1"/>
  <c r="D101" i="11" s="1"/>
  <c r="E101" i="11" s="1"/>
  <c r="F101" i="11" s="1"/>
  <c r="G101" i="11" s="1"/>
  <c r="H101" i="11" s="1"/>
  <c r="I101" i="11" s="1"/>
  <c r="J101" i="11" s="1"/>
  <c r="K101" i="11" s="1"/>
  <c r="L101" i="11" s="1"/>
  <c r="M101" i="11" s="1"/>
  <c r="N101" i="11" s="1"/>
  <c r="O101" i="11" s="1"/>
  <c r="P101" i="11" s="1"/>
  <c r="Q101" i="11" s="1"/>
  <c r="R101" i="11" s="1"/>
  <c r="S101" i="11" s="1"/>
  <c r="T101" i="11" s="1"/>
  <c r="U101" i="11" s="1"/>
  <c r="B102" i="11"/>
  <c r="C102" i="11" s="1"/>
  <c r="D102" i="11" s="1"/>
  <c r="E102" i="11" s="1"/>
  <c r="F102" i="11" s="1"/>
  <c r="G102" i="11" s="1"/>
  <c r="H102" i="11" s="1"/>
  <c r="I102" i="11" s="1"/>
  <c r="J102" i="11" s="1"/>
  <c r="K102" i="11" s="1"/>
  <c r="L102" i="11" s="1"/>
  <c r="M102" i="11" s="1"/>
  <c r="N102" i="11" s="1"/>
  <c r="O102" i="11" s="1"/>
  <c r="P102" i="11" s="1"/>
  <c r="Q102" i="11" s="1"/>
  <c r="R102" i="11" s="1"/>
  <c r="S102" i="11" s="1"/>
  <c r="T102" i="11" s="1"/>
  <c r="U102" i="11" s="1"/>
  <c r="B103" i="11"/>
  <c r="C103" i="11" s="1"/>
  <c r="D103" i="11" s="1"/>
  <c r="E103" i="11" s="1"/>
  <c r="F103" i="11" s="1"/>
  <c r="G103" i="11" s="1"/>
  <c r="H103" i="11" s="1"/>
  <c r="I103" i="11" s="1"/>
  <c r="J103" i="11" s="1"/>
  <c r="K103" i="11" s="1"/>
  <c r="L103" i="11" s="1"/>
  <c r="M103" i="11" s="1"/>
  <c r="N103" i="11" s="1"/>
  <c r="O103" i="11" s="1"/>
  <c r="P103" i="11" s="1"/>
  <c r="Q103" i="11" s="1"/>
  <c r="R103" i="11" s="1"/>
  <c r="S103" i="11" s="1"/>
  <c r="T103" i="11" s="1"/>
  <c r="U103" i="11" s="1"/>
  <c r="B104" i="11"/>
  <c r="C104" i="11" s="1"/>
  <c r="D104" i="11" s="1"/>
  <c r="E104" i="11" s="1"/>
  <c r="F104" i="11" s="1"/>
  <c r="G104" i="11" s="1"/>
  <c r="H104" i="11" s="1"/>
  <c r="I104" i="11" s="1"/>
  <c r="J104" i="11" s="1"/>
  <c r="K104" i="11" s="1"/>
  <c r="L104" i="11" s="1"/>
  <c r="M104" i="11" s="1"/>
  <c r="N104" i="11" s="1"/>
  <c r="O104" i="11" s="1"/>
  <c r="P104" i="11" s="1"/>
  <c r="Q104" i="11" s="1"/>
  <c r="R104" i="11" s="1"/>
  <c r="S104" i="11" s="1"/>
  <c r="T104" i="11" s="1"/>
  <c r="U104" i="11" s="1"/>
  <c r="B105" i="11"/>
  <c r="C105" i="11" s="1"/>
  <c r="D105" i="11" s="1"/>
  <c r="E105" i="11" s="1"/>
  <c r="F105" i="11" s="1"/>
  <c r="G105" i="11" s="1"/>
  <c r="H105" i="11" s="1"/>
  <c r="I105" i="11" s="1"/>
  <c r="J105" i="11" s="1"/>
  <c r="K105" i="11" s="1"/>
  <c r="L105" i="11" s="1"/>
  <c r="M105" i="11" s="1"/>
  <c r="N105" i="11" s="1"/>
  <c r="O105" i="11" s="1"/>
  <c r="P105" i="11" s="1"/>
  <c r="Q105" i="11" s="1"/>
  <c r="R105" i="11" s="1"/>
  <c r="S105" i="11" s="1"/>
  <c r="T105" i="11" s="1"/>
  <c r="U105" i="11" s="1"/>
  <c r="B106" i="11"/>
  <c r="C106" i="11" s="1"/>
  <c r="D106" i="11" s="1"/>
  <c r="E106" i="11" s="1"/>
  <c r="F106" i="11" s="1"/>
  <c r="G106" i="11" s="1"/>
  <c r="H106" i="11" s="1"/>
  <c r="I106" i="11" s="1"/>
  <c r="J106" i="11" s="1"/>
  <c r="K106" i="11" s="1"/>
  <c r="L106" i="11" s="1"/>
  <c r="M106" i="11" s="1"/>
  <c r="N106" i="11" s="1"/>
  <c r="O106" i="11" s="1"/>
  <c r="P106" i="11" s="1"/>
  <c r="Q106" i="11" s="1"/>
  <c r="R106" i="11" s="1"/>
  <c r="S106" i="11" s="1"/>
  <c r="T106" i="11" s="1"/>
  <c r="U106" i="11" s="1"/>
  <c r="B7" i="11"/>
  <c r="C7" i="11" s="1"/>
  <c r="D7" i="11" s="1"/>
  <c r="E7" i="11" s="1"/>
  <c r="F7" i="11" s="1"/>
  <c r="G7" i="11" s="1"/>
  <c r="H7" i="11" s="1"/>
  <c r="I7" i="11" s="1"/>
  <c r="J7" i="11" s="1"/>
  <c r="K7" i="11" s="1"/>
  <c r="L7" i="11" s="1"/>
  <c r="M7" i="11" s="1"/>
  <c r="N7" i="11" s="1"/>
  <c r="O7" i="11" s="1"/>
  <c r="P7" i="11" s="1"/>
  <c r="Q7" i="11" s="1"/>
  <c r="R7" i="11" s="1"/>
  <c r="S7" i="11" s="1"/>
  <c r="T7" i="11" s="1"/>
  <c r="U7" i="11" s="1"/>
  <c r="B3" i="8"/>
  <c r="L6" i="11"/>
  <c r="M6" i="11" s="1"/>
  <c r="N6" i="11" s="1"/>
  <c r="O6" i="11" s="1"/>
  <c r="P6" i="11" s="1"/>
  <c r="Q6" i="11" s="1"/>
  <c r="R6" i="11" s="1"/>
  <c r="S6" i="11" s="1"/>
  <c r="T6" i="11" s="1"/>
  <c r="U6" i="11" s="1"/>
  <c r="C2" i="10"/>
  <c r="C3" i="10" s="1"/>
  <c r="C4" i="10" s="1"/>
  <c r="C5" i="10" s="1"/>
  <c r="B2" i="11" l="1"/>
  <c r="L6" i="8" l="1"/>
  <c r="M6" i="8" s="1"/>
  <c r="N6" i="8" s="1"/>
  <c r="O6" i="8" s="1"/>
  <c r="P6" i="8" s="1"/>
  <c r="Q6" i="8" s="1"/>
  <c r="R6" i="8" s="1"/>
  <c r="S6" i="8" s="1"/>
  <c r="T6" i="8" s="1"/>
  <c r="U6" i="8" s="1"/>
  <c r="B5" i="4" l="1"/>
  <c r="C5" i="4"/>
  <c r="B6" i="4"/>
  <c r="C6" i="4"/>
  <c r="B7" i="4"/>
  <c r="C7" i="4"/>
  <c r="B8" i="4"/>
  <c r="C8" i="4"/>
  <c r="B9" i="4"/>
  <c r="C9" i="4"/>
  <c r="B10" i="4"/>
  <c r="C10" i="4"/>
  <c r="B11" i="4"/>
  <c r="C11" i="4"/>
  <c r="B12" i="4"/>
  <c r="C12" i="4"/>
  <c r="B13" i="4"/>
  <c r="C13" i="4"/>
  <c r="B14" i="4"/>
  <c r="C14" i="4"/>
  <c r="B15" i="4"/>
  <c r="C15" i="4"/>
  <c r="B16" i="4"/>
  <c r="C16" i="4"/>
  <c r="B17" i="4"/>
  <c r="C17" i="4"/>
  <c r="B18" i="4"/>
  <c r="C18" i="4"/>
  <c r="B19" i="4"/>
  <c r="C19" i="4"/>
  <c r="A19" i="4"/>
  <c r="A4" i="4"/>
  <c r="A5" i="4"/>
  <c r="A6" i="4"/>
  <c r="A7" i="4"/>
  <c r="A8" i="4"/>
  <c r="A9" i="4"/>
  <c r="A10" i="4"/>
  <c r="A11" i="4"/>
  <c r="A12" i="4"/>
  <c r="A13" i="4"/>
  <c r="A14" i="4"/>
  <c r="A15" i="4"/>
  <c r="A16" i="4"/>
  <c r="A17" i="4"/>
  <c r="A18" i="4"/>
  <c r="J13" i="7" l="1"/>
  <c r="J14" i="7"/>
  <c r="J15" i="7"/>
  <c r="J16" i="7" s="1"/>
  <c r="J17" i="7" s="1"/>
  <c r="J18" i="7" s="1"/>
  <c r="J19" i="7" s="1"/>
  <c r="J20" i="7" s="1"/>
  <c r="J21" i="7" s="1"/>
  <c r="J22" i="7" s="1"/>
  <c r="J23" i="7" s="1"/>
  <c r="J24" i="7" s="1"/>
  <c r="J25" i="7" s="1"/>
  <c r="J12" i="7"/>
  <c r="G10" i="7"/>
  <c r="F6" i="7"/>
  <c r="J11" i="7" s="1"/>
  <c r="F2" i="7"/>
  <c r="F3" i="7"/>
  <c r="F1" i="7"/>
  <c r="H10" i="7"/>
  <c r="H11" i="7"/>
  <c r="I11" i="7"/>
  <c r="K11" i="7" s="1"/>
  <c r="L11" i="7" s="1"/>
  <c r="H12" i="7"/>
  <c r="I12" i="7"/>
  <c r="K12" i="7" s="1"/>
  <c r="L12" i="7" s="1"/>
  <c r="H13" i="7"/>
  <c r="I13" i="7"/>
  <c r="K13" i="7" s="1"/>
  <c r="L13" i="7" s="1"/>
  <c r="H14" i="7"/>
  <c r="I14" i="7"/>
  <c r="K14" i="7" s="1"/>
  <c r="L14" i="7" s="1"/>
  <c r="H15" i="7"/>
  <c r="I15" i="7"/>
  <c r="K15" i="7" s="1"/>
  <c r="L15" i="7" s="1"/>
  <c r="H16" i="7"/>
  <c r="I16" i="7"/>
  <c r="K16" i="7" s="1"/>
  <c r="L16" i="7" s="1"/>
  <c r="H17" i="7"/>
  <c r="I17" i="7"/>
  <c r="K17" i="7" s="1"/>
  <c r="L17" i="7" s="1"/>
  <c r="H18" i="7"/>
  <c r="I18" i="7"/>
  <c r="K18" i="7" s="1"/>
  <c r="L18" i="7" s="1"/>
  <c r="H19" i="7"/>
  <c r="I19" i="7"/>
  <c r="K19" i="7" s="1"/>
  <c r="L19" i="7" s="1"/>
  <c r="H20" i="7"/>
  <c r="I20" i="7"/>
  <c r="K20" i="7" s="1"/>
  <c r="L20" i="7" s="1"/>
  <c r="H21" i="7"/>
  <c r="I21" i="7"/>
  <c r="K21" i="7" s="1"/>
  <c r="L21" i="7" s="1"/>
  <c r="H22" i="7"/>
  <c r="I22" i="7"/>
  <c r="K22" i="7" s="1"/>
  <c r="L22" i="7" s="1"/>
  <c r="H23" i="7"/>
  <c r="I23" i="7"/>
  <c r="K23" i="7" s="1"/>
  <c r="L23" i="7" s="1"/>
  <c r="H24" i="7"/>
  <c r="I24" i="7"/>
  <c r="K24" i="7" s="1"/>
  <c r="L24" i="7" s="1"/>
  <c r="H25" i="7"/>
  <c r="I25" i="7"/>
  <c r="K25" i="7" s="1"/>
  <c r="L25" i="7" s="1"/>
  <c r="E11" i="6"/>
  <c r="E12" i="6"/>
  <c r="E13" i="6"/>
  <c r="E14" i="6"/>
  <c r="E15" i="6"/>
  <c r="E16" i="6"/>
  <c r="E17" i="6"/>
  <c r="E18" i="6"/>
  <c r="E19" i="6"/>
  <c r="E20" i="6"/>
  <c r="E21" i="6"/>
  <c r="E22" i="6"/>
  <c r="E23" i="6"/>
  <c r="E24" i="6"/>
  <c r="E25" i="6"/>
  <c r="E10" i="6"/>
  <c r="D1" i="6"/>
  <c r="F10" i="6"/>
  <c r="G10" i="6"/>
  <c r="D11" i="6"/>
  <c r="F11" i="6"/>
  <c r="G11" i="6"/>
  <c r="H11" i="6"/>
  <c r="I11" i="6" s="1"/>
  <c r="D12" i="6"/>
  <c r="D13" i="6" s="1"/>
  <c r="E7" i="5"/>
  <c r="E8" i="5"/>
  <c r="E9" i="5"/>
  <c r="E10" i="5"/>
  <c r="E11" i="5"/>
  <c r="E12" i="5"/>
  <c r="E13" i="5"/>
  <c r="E14" i="5"/>
  <c r="E15" i="5"/>
  <c r="E16" i="5"/>
  <c r="E17" i="5"/>
  <c r="E18" i="5"/>
  <c r="E19" i="5"/>
  <c r="E20" i="5"/>
  <c r="E6" i="5"/>
  <c r="B1" i="5"/>
  <c r="B4" i="5" s="1"/>
  <c r="F5" i="5" s="1"/>
  <c r="F6" i="5" s="1"/>
  <c r="F7" i="5" s="1"/>
  <c r="D4" i="5"/>
  <c r="E4" i="5"/>
  <c r="G11" i="7" l="1"/>
  <c r="M11" i="7" s="1"/>
  <c r="N11" i="7" s="1"/>
  <c r="H12" i="6"/>
  <c r="F8" i="5"/>
  <c r="D14" i="6"/>
  <c r="F13" i="6"/>
  <c r="G13" i="6"/>
  <c r="J11" i="6"/>
  <c r="L11" i="6" s="1"/>
  <c r="G12" i="6"/>
  <c r="F12" i="6"/>
  <c r="B3" i="5"/>
  <c r="G5" i="5" s="1"/>
  <c r="G6" i="5" s="1"/>
  <c r="G7" i="5" s="1"/>
  <c r="G8" i="5" s="1"/>
  <c r="G9" i="5" s="1"/>
  <c r="G10" i="5" s="1"/>
  <c r="G11" i="5" s="1"/>
  <c r="G12" i="5" s="1"/>
  <c r="G13" i="5" s="1"/>
  <c r="G14" i="5" s="1"/>
  <c r="G15" i="5" s="1"/>
  <c r="G16" i="5" s="1"/>
  <c r="G17" i="5" s="1"/>
  <c r="G18" i="5" s="1"/>
  <c r="G19" i="5" s="1"/>
  <c r="G20" i="5" s="1"/>
  <c r="G12" i="7" l="1"/>
  <c r="M12" i="7"/>
  <c r="N12" i="7" s="1"/>
  <c r="G13" i="7"/>
  <c r="I12" i="6"/>
  <c r="J12" i="6" s="1"/>
  <c r="L12" i="6" s="1"/>
  <c r="H13" i="6"/>
  <c r="H7" i="5"/>
  <c r="F9" i="5"/>
  <c r="H8" i="5"/>
  <c r="D15" i="6"/>
  <c r="F14" i="6"/>
  <c r="G14" i="6"/>
  <c r="H5" i="5"/>
  <c r="G14" i="7" l="1"/>
  <c r="M13" i="7"/>
  <c r="N13" i="7" s="1"/>
  <c r="H14" i="6"/>
  <c r="I13" i="6"/>
  <c r="J13" i="6" s="1"/>
  <c r="L13" i="6" s="1"/>
  <c r="F10" i="5"/>
  <c r="H9" i="5"/>
  <c r="D16" i="6"/>
  <c r="F15" i="6"/>
  <c r="G15" i="6"/>
  <c r="H6" i="5"/>
  <c r="L9" i="2"/>
  <c r="L10" i="2"/>
  <c r="K10" i="2"/>
  <c r="K9" i="2"/>
  <c r="F9" i="2"/>
  <c r="F10" i="2"/>
  <c r="F11" i="2"/>
  <c r="F12" i="2"/>
  <c r="F13" i="2"/>
  <c r="F14" i="2"/>
  <c r="F15" i="2"/>
  <c r="F16" i="2"/>
  <c r="F17" i="2"/>
  <c r="F18" i="2"/>
  <c r="F19" i="2"/>
  <c r="F20" i="2"/>
  <c r="F21" i="2"/>
  <c r="F22" i="2"/>
  <c r="F8" i="2"/>
  <c r="E9" i="2"/>
  <c r="E10" i="2"/>
  <c r="E11" i="2"/>
  <c r="E12" i="2"/>
  <c r="E13" i="2"/>
  <c r="E14" i="2"/>
  <c r="E15" i="2"/>
  <c r="E16" i="2"/>
  <c r="E17" i="2"/>
  <c r="E18" i="2"/>
  <c r="E19" i="2"/>
  <c r="E20" i="2"/>
  <c r="E21" i="2"/>
  <c r="E22" i="2"/>
  <c r="E8" i="2"/>
  <c r="C4" i="2"/>
  <c r="C3" i="2"/>
  <c r="C1" i="2"/>
  <c r="D9" i="2"/>
  <c r="D10" i="2"/>
  <c r="D11" i="2"/>
  <c r="D12" i="2"/>
  <c r="D13" i="2"/>
  <c r="D14" i="2"/>
  <c r="D15" i="2"/>
  <c r="D16" i="2"/>
  <c r="D17" i="2"/>
  <c r="D18" i="2"/>
  <c r="D19" i="2"/>
  <c r="D20" i="2"/>
  <c r="D21" i="2"/>
  <c r="D22" i="2"/>
  <c r="D8" i="2"/>
  <c r="G15" i="7" l="1"/>
  <c r="M14" i="7"/>
  <c r="N14" i="7" s="1"/>
  <c r="H15" i="6"/>
  <c r="I14" i="6"/>
  <c r="J14" i="6" s="1"/>
  <c r="L14" i="6" s="1"/>
  <c r="F11" i="5"/>
  <c r="H10" i="5"/>
  <c r="D17" i="6"/>
  <c r="F16" i="6"/>
  <c r="G16" i="6"/>
  <c r="G16" i="7" l="1"/>
  <c r="M15" i="7"/>
  <c r="N15" i="7" s="1"/>
  <c r="H16" i="6"/>
  <c r="I15" i="6"/>
  <c r="J15" i="6" s="1"/>
  <c r="L15" i="6" s="1"/>
  <c r="F12" i="5"/>
  <c r="H11" i="5"/>
  <c r="D18" i="6"/>
  <c r="F17" i="6"/>
  <c r="G17" i="6"/>
  <c r="G17" i="7" l="1"/>
  <c r="M16" i="7"/>
  <c r="N16" i="7" s="1"/>
  <c r="I16" i="6"/>
  <c r="H17" i="6"/>
  <c r="F13" i="5"/>
  <c r="H12" i="5"/>
  <c r="J16" i="6"/>
  <c r="L16" i="6" s="1"/>
  <c r="G18" i="6"/>
  <c r="F18" i="6"/>
  <c r="D19" i="6"/>
  <c r="G18" i="7" l="1"/>
  <c r="M17" i="7"/>
  <c r="N17" i="7" s="1"/>
  <c r="H18" i="6"/>
  <c r="I17" i="6"/>
  <c r="F14" i="5"/>
  <c r="H13" i="5"/>
  <c r="F19" i="6"/>
  <c r="G19" i="6"/>
  <c r="D20" i="6"/>
  <c r="J17" i="6"/>
  <c r="L17" i="6" s="1"/>
  <c r="M18" i="7" l="1"/>
  <c r="N18" i="7" s="1"/>
  <c r="G19" i="7"/>
  <c r="H19" i="6"/>
  <c r="I18" i="6"/>
  <c r="F15" i="5"/>
  <c r="H14" i="5"/>
  <c r="J18" i="6"/>
  <c r="L18" i="6" s="1"/>
  <c r="D21" i="6"/>
  <c r="F20" i="6"/>
  <c r="G20" i="6"/>
  <c r="M19" i="7" l="1"/>
  <c r="N19" i="7" s="1"/>
  <c r="G20" i="7"/>
  <c r="H20" i="6"/>
  <c r="I19" i="6"/>
  <c r="J19" i="6" s="1"/>
  <c r="L19" i="6" s="1"/>
  <c r="F16" i="5"/>
  <c r="H15" i="5"/>
  <c r="D22" i="6"/>
  <c r="F21" i="6"/>
  <c r="G21" i="6"/>
  <c r="M20" i="7" l="1"/>
  <c r="N20" i="7" s="1"/>
  <c r="G21" i="7"/>
  <c r="H21" i="6"/>
  <c r="I20" i="6"/>
  <c r="J20" i="6" s="1"/>
  <c r="L20" i="6" s="1"/>
  <c r="F17" i="5"/>
  <c r="H16" i="5"/>
  <c r="D23" i="6"/>
  <c r="F22" i="6"/>
  <c r="G22" i="6"/>
  <c r="G22" i="7" l="1"/>
  <c r="M21" i="7"/>
  <c r="N21" i="7" s="1"/>
  <c r="H22" i="6"/>
  <c r="I21" i="6"/>
  <c r="J21" i="6" s="1"/>
  <c r="L21" i="6" s="1"/>
  <c r="F18" i="5"/>
  <c r="H17" i="5"/>
  <c r="D24" i="6"/>
  <c r="F23" i="6"/>
  <c r="G23" i="6"/>
  <c r="G23" i="7" l="1"/>
  <c r="M22" i="7"/>
  <c r="N22" i="7" s="1"/>
  <c r="H23" i="6"/>
  <c r="I22" i="6"/>
  <c r="J22" i="6" s="1"/>
  <c r="L22" i="6" s="1"/>
  <c r="F19" i="5"/>
  <c r="H18" i="5"/>
  <c r="D25" i="6"/>
  <c r="F24" i="6"/>
  <c r="G24" i="6"/>
  <c r="G24" i="7" l="1"/>
  <c r="M23" i="7"/>
  <c r="N23" i="7" s="1"/>
  <c r="H24" i="6"/>
  <c r="I23" i="6"/>
  <c r="J23" i="6" s="1"/>
  <c r="L23" i="6" s="1"/>
  <c r="F20" i="5"/>
  <c r="H20" i="5" s="1"/>
  <c r="H19" i="5"/>
  <c r="G25" i="6"/>
  <c r="F25" i="6"/>
  <c r="G25" i="7" l="1"/>
  <c r="M25" i="7" s="1"/>
  <c r="N25" i="7" s="1"/>
  <c r="M24" i="7"/>
  <c r="N24" i="7" s="1"/>
  <c r="H25" i="6"/>
  <c r="I25" i="6" s="1"/>
  <c r="J25" i="6" s="1"/>
  <c r="L25" i="6" s="1"/>
  <c r="I24" i="6"/>
  <c r="J24" i="6" s="1"/>
  <c r="L24" i="6" s="1"/>
</calcChain>
</file>

<file path=xl/sharedStrings.xml><?xml version="1.0" encoding="utf-8"?>
<sst xmlns="http://schemas.openxmlformats.org/spreadsheetml/2006/main" count="216" uniqueCount="142">
  <si>
    <t>Probability</t>
  </si>
  <si>
    <t>Equity Index return</t>
  </si>
  <si>
    <t>Return *Probability</t>
  </si>
  <si>
    <t>Value at t=1</t>
  </si>
  <si>
    <t>Utility</t>
  </si>
  <si>
    <t>Utility*prob</t>
  </si>
  <si>
    <t>Investment in equity</t>
  </si>
  <si>
    <t>Proportion</t>
  </si>
  <si>
    <t>Investment</t>
  </si>
  <si>
    <t>Investment in Fixed deposit</t>
  </si>
  <si>
    <t>Mean</t>
  </si>
  <si>
    <t>Expected utility</t>
  </si>
  <si>
    <t>Equity tracker</t>
  </si>
  <si>
    <t>Fixed deposit</t>
  </si>
  <si>
    <t>(ii)</t>
  </si>
  <si>
    <t xml:space="preserve">Comments </t>
  </si>
  <si>
    <t>The log utility function exhibits declining absolute risk reversion.</t>
  </si>
  <si>
    <t>It also exhibits constant relative risk reversion</t>
  </si>
  <si>
    <t xml:space="preserve">This is consistent with an investor who keeps constant proportion of wealth invested in
</t>
  </si>
  <si>
    <t>riskier assets as they grow richer</t>
  </si>
  <si>
    <t>The investor's utility maximisation choice is independent of future periods</t>
  </si>
  <si>
    <t>Max (3)</t>
  </si>
  <si>
    <t>[1]</t>
  </si>
  <si>
    <t xml:space="preserve">Bank deposit fund movement </t>
  </si>
  <si>
    <t>Stock market fund movement</t>
  </si>
  <si>
    <t>Movement of the Total Fund (Surplus Process)</t>
  </si>
  <si>
    <t>Amount invested</t>
  </si>
  <si>
    <t>1 mark</t>
  </si>
  <si>
    <t>( maximum 3 marks)</t>
  </si>
  <si>
    <t>Year 1</t>
  </si>
  <si>
    <t>Year 2</t>
  </si>
  <si>
    <t>Year 3</t>
  </si>
  <si>
    <t>Year 4</t>
  </si>
  <si>
    <t>Year 5</t>
  </si>
  <si>
    <t>Year 6</t>
  </si>
  <si>
    <t>Year 7</t>
  </si>
  <si>
    <t>Year 8</t>
  </si>
  <si>
    <t>Year 9</t>
  </si>
  <si>
    <t>Year 10</t>
  </si>
  <si>
    <t>Year 11</t>
  </si>
  <si>
    <t>Year 12</t>
  </si>
  <si>
    <t>Year 13</t>
  </si>
  <si>
    <t>Year 14</t>
  </si>
  <si>
    <t>Year 15</t>
  </si>
  <si>
    <t>2 marks</t>
  </si>
  <si>
    <t>3 marks</t>
  </si>
  <si>
    <t>1.5 marks</t>
  </si>
  <si>
    <t>Prob of ruin</t>
  </si>
  <si>
    <t>z-value</t>
  </si>
  <si>
    <t>Breakeven stock return</t>
  </si>
  <si>
    <t>Trigger</t>
  </si>
  <si>
    <t>(sigma^2) t</t>
  </si>
  <si>
    <t>Mu t</t>
  </si>
  <si>
    <t>Cumulative value of bank deposit</t>
  </si>
  <si>
    <t>t</t>
  </si>
  <si>
    <t>Initial trigger</t>
  </si>
  <si>
    <t>1 mark for all the data in D1, D2, I1, I2, D6</t>
  </si>
  <si>
    <t>ruin probability</t>
  </si>
  <si>
    <t>variance</t>
  </si>
  <si>
    <t>interest on deposits</t>
  </si>
  <si>
    <t>mean</t>
  </si>
  <si>
    <t>initial investment</t>
  </si>
  <si>
    <t xml:space="preserve">= prob ( U t &lt; 50 * (1+ .09) ^ (t -1)* lakhs) </t>
  </si>
  <si>
    <t>Cumulative value of fixed deposit</t>
  </si>
  <si>
    <t>2 mark</t>
  </si>
  <si>
    <t>Max number of loss events that can be withstood</t>
  </si>
  <si>
    <t>No. of loss events than can cause ruin</t>
  </si>
  <si>
    <t>Total investment value</t>
  </si>
  <si>
    <t>Cumulative value of payment received till date</t>
  </si>
  <si>
    <t>Payments received</t>
  </si>
  <si>
    <t xml:space="preserve">Consultant A </t>
  </si>
  <si>
    <t>Consultant B</t>
  </si>
  <si>
    <t xml:space="preserve">2 marks for chart </t>
  </si>
  <si>
    <t>Decision: The couple should choose consultant B because of lower probability of ruin.</t>
  </si>
  <si>
    <t>[1/2]</t>
  </si>
  <si>
    <t>Time period</t>
  </si>
  <si>
    <t>1 marks for decision</t>
  </si>
  <si>
    <t>μ</t>
  </si>
  <si>
    <t>σ2</t>
  </si>
  <si>
    <t>σ</t>
  </si>
  <si>
    <t>Simulation</t>
  </si>
  <si>
    <t>Due to the compounding effect of investment returns, the accumulated value of an investment bond grows multiplicatively. Lognormal variables has multiplicative property such that the new variable is also lognormal variable</t>
  </si>
  <si>
    <t xml:space="preserve">A lognormal random variable can take any positive value </t>
  </si>
  <si>
    <t>[2]</t>
  </si>
  <si>
    <t>Expected Value of (1+i)</t>
  </si>
  <si>
    <t>Expected Value of i = j</t>
  </si>
  <si>
    <t>Expected Value of Accumulation of 1 pa after 20 years at rate j</t>
  </si>
  <si>
    <t xml:space="preserve">Invested Amount </t>
  </si>
  <si>
    <t>[1] for time t=1</t>
  </si>
  <si>
    <t>[1] for times t=2, …, 10</t>
  </si>
  <si>
    <t>Comments:</t>
  </si>
  <si>
    <t>The value based on 100 simulations is close to the calculated value for mean</t>
  </si>
  <si>
    <t>They are not exactly the same because the simulations are random</t>
  </si>
  <si>
    <t>The mean is a little lower…</t>
  </si>
  <si>
    <t>[0.5]</t>
  </si>
  <si>
    <t>…which is just a result of the simulated returns</t>
  </si>
  <si>
    <t>Using a different set of simulations would give different answers</t>
  </si>
  <si>
    <t>And using more simulations would be expected to give answers closer to the theoretical ones</t>
  </si>
  <si>
    <t>Max [3]</t>
  </si>
  <si>
    <t>Value</t>
  </si>
  <si>
    <t>Cumulative probability</t>
  </si>
  <si>
    <t>Chart:</t>
  </si>
  <si>
    <t>[2] for chart</t>
  </si>
  <si>
    <t>[1] for format and labels</t>
  </si>
  <si>
    <t>The chart looks roughly like the CDF of a distribution, as expected</t>
  </si>
  <si>
    <t>The chart is a bit 'bumpy'</t>
  </si>
  <si>
    <t>Because we are using simulated data</t>
  </si>
  <si>
    <t>Using more simulations would be expected to give a smoother chart</t>
  </si>
  <si>
    <t>Expected Accumulated Value of fund at t=20</t>
  </si>
  <si>
    <t>Expected value of fund at t=20</t>
  </si>
  <si>
    <t>data for part (i)</t>
  </si>
  <si>
    <t>duration</t>
  </si>
  <si>
    <t>spot rates applicable for the next one year</t>
  </si>
  <si>
    <t>data for part (iii)</t>
  </si>
  <si>
    <t>simulation</t>
  </si>
  <si>
    <t>investment p a</t>
  </si>
  <si>
    <t>method 1</t>
  </si>
  <si>
    <t>method 2</t>
  </si>
  <si>
    <t>intermediate_calculation_1</t>
  </si>
  <si>
    <t>forward rates</t>
  </si>
  <si>
    <t>investment</t>
  </si>
  <si>
    <t>maturity amout</t>
  </si>
  <si>
    <t>or</t>
  </si>
  <si>
    <t>6 marks</t>
  </si>
  <si>
    <t>( maximum 12 marks)</t>
  </si>
  <si>
    <t>penalty</t>
  </si>
  <si>
    <t xml:space="preserve"> 2 marks</t>
  </si>
  <si>
    <t>till the end cashflows</t>
  </si>
  <si>
    <t>R D acc projection</t>
  </si>
  <si>
    <t>preclosure cashflows</t>
  </si>
  <si>
    <t>IRR</t>
  </si>
  <si>
    <t>( maximum 11 marks)</t>
  </si>
  <si>
    <t>alpha</t>
  </si>
  <si>
    <t>s e</t>
  </si>
  <si>
    <t>5 marks</t>
  </si>
  <si>
    <t>( maximum 17 marks)</t>
  </si>
  <si>
    <t>2.5 marks for chart</t>
  </si>
  <si>
    <t>0.5 mark each for axis titles</t>
  </si>
  <si>
    <t>1 mark for legend</t>
  </si>
  <si>
    <t>1 mark for appropriate chart title</t>
  </si>
  <si>
    <t>Use as many columns as you need; feel free to insert more columns if necessary</t>
  </si>
  <si>
    <t>Plus [0.5] for any other valid comments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</si>
</sst>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3" formatCode="_ * #,##0.00_ ;_ * \-#,##0.00_ ;_ * &quot;-&quot;??_ ;_ @_ "/>
    <numFmt numFmtId="164" formatCode="_(* #,##0.00_);_(* \(#,##0.00\);_(* &quot;-&quot;??_);_(@_)"/>
    <numFmt numFmtId="165" formatCode="0.0000"/>
    <numFmt numFmtId="166" formatCode="0.000"/>
    <numFmt numFmtId="167" formatCode="_-* #,##0.0_-;\-* #,##0.0_-;_-* &quot;-&quot;????_-;_-@_-"/>
    <numFmt numFmtId="168" formatCode="_-* #,##0.00_-;\-* #,##0.00_-;_-* &quot;-&quot;??_-;_-@_-"/>
    <numFmt numFmtId="169" formatCode="_-* #,##0.000_-;\-* #,##0.000_-;_-* &quot;-&quot;????_-;_-@_-"/>
    <numFmt numFmtId="170" formatCode="0.00000000"/>
    <numFmt numFmtId="171" formatCode="_(* #,##0_);_(* \(#,##0\);_(* &quot;-&quot;??_);_(@_)"/>
    <numFmt numFmtId="172" formatCode="0.0%"/>
    <numFmt numFmtId="173" formatCode="_ * #,##0_ ;_ * \-#,##0_ ;_ * &quot;-&quot;??_ ;_ @_ "/>
    <numFmt numFmtId="174" formatCode="_(* #,##0.0000_);_(* \(#,##0.0000\);_(* &quot;-&quot;??_);_(@_)"/>
    <numFmt numFmtId="175" formatCode="_ * #,##0.0_ ;_ * \-#,##0.0_ ;_ * &quot;-&quot;??_ ;_ @_ "/>
    <numFmt numFmtId="176" formatCode="_-* #,##0_-;\-* #,##0_-;_-* &quot;-&quot;??_-;_-@_-"/>
    <numFmt numFmtId="177" formatCode="0.000000%"/>
    <numFmt numFmtId="178" formatCode="0.000%"/>
  </numFmts>
  <fonts count="10" x14ac:knownFonts="1">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sz val="11"/>
      <color theme="1"/>
      <name val="Arial"/>
      <family val="2"/>
    </font>
    <font>
      <sz val="11"/>
      <color theme="1"/>
      <name val="Calibri"/>
      <family val="2"/>
    </font>
    <font>
      <sz val="10"/>
      <color theme="1"/>
      <name val="Arial"/>
      <family val="2"/>
    </font>
    <font>
      <sz val="18"/>
      <color theme="1"/>
      <name val="Calibri"/>
      <family val="2"/>
      <scheme val="minor"/>
    </font>
    <font>
      <b/>
      <sz val="16"/>
      <color theme="1"/>
      <name val="Calibri"/>
      <family val="2"/>
      <scheme val="minor"/>
    </font>
    <font>
      <i/>
      <sz val="11"/>
      <color theme="1"/>
      <name val="Calibri"/>
      <family val="2"/>
      <scheme val="minor"/>
    </font>
  </fonts>
  <fills count="7">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rgb="FFE2EFDA"/>
        <bgColor indexed="64"/>
      </patternFill>
    </fill>
    <fill>
      <patternFill patternType="solid">
        <fgColor rgb="FFFFC0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0">
    <xf numFmtId="0" fontId="0" fillId="0" borderId="0"/>
    <xf numFmtId="43" fontId="1" fillId="0" borderId="0" applyFont="0" applyFill="0" applyBorder="0" applyAlignment="0" applyProtection="0"/>
    <xf numFmtId="9"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9" fontId="6" fillId="0" borderId="0" applyFont="0" applyFill="0" applyBorder="0" applyAlignment="0" applyProtection="0"/>
    <xf numFmtId="0" fontId="6" fillId="0" borderId="0"/>
  </cellStyleXfs>
  <cellXfs count="114">
    <xf numFmtId="0" fontId="0" fillId="0" borderId="0" xfId="0"/>
    <xf numFmtId="0" fontId="2" fillId="0" borderId="1" xfId="0" applyFont="1" applyBorder="1"/>
    <xf numFmtId="0" fontId="0" fillId="0" borderId="1" xfId="0" applyBorder="1"/>
    <xf numFmtId="9" fontId="0" fillId="0" borderId="1" xfId="2" applyFont="1" applyBorder="1"/>
    <xf numFmtId="9" fontId="0" fillId="0" borderId="1" xfId="2" applyFont="1" applyFill="1" applyBorder="1"/>
    <xf numFmtId="9" fontId="0" fillId="0" borderId="1" xfId="0" applyNumberFormat="1" applyBorder="1"/>
    <xf numFmtId="167" fontId="0" fillId="0" borderId="0" xfId="0" applyNumberFormat="1"/>
    <xf numFmtId="170" fontId="0" fillId="0" borderId="0" xfId="0" applyNumberFormat="1"/>
    <xf numFmtId="0" fontId="0" fillId="3" borderId="0" xfId="0" applyFill="1"/>
    <xf numFmtId="0" fontId="0" fillId="4" borderId="0" xfId="0" applyFill="1"/>
    <xf numFmtId="0" fontId="0" fillId="0" borderId="0" xfId="0" applyAlignment="1">
      <alignment wrapText="1"/>
    </xf>
    <xf numFmtId="9" fontId="0" fillId="0" borderId="0" xfId="2" applyFont="1" applyFill="1"/>
    <xf numFmtId="171" fontId="0" fillId="4" borderId="0" xfId="3" applyNumberFormat="1" applyFont="1" applyFill="1"/>
    <xf numFmtId="9" fontId="0" fillId="4" borderId="0" xfId="2" applyFont="1" applyFill="1"/>
    <xf numFmtId="171" fontId="0" fillId="0" borderId="0" xfId="3" applyNumberFormat="1" applyFont="1"/>
    <xf numFmtId="10" fontId="0" fillId="4" borderId="1" xfId="2" applyNumberFormat="1" applyFont="1" applyFill="1" applyBorder="1"/>
    <xf numFmtId="0" fontId="0" fillId="4" borderId="1" xfId="0" applyFill="1" applyBorder="1"/>
    <xf numFmtId="172" fontId="0" fillId="4" borderId="1" xfId="2" applyNumberFormat="1" applyFont="1" applyFill="1" applyBorder="1"/>
    <xf numFmtId="173" fontId="0" fillId="4" borderId="1" xfId="0" applyNumberFormat="1" applyFill="1" applyBorder="1"/>
    <xf numFmtId="0" fontId="0" fillId="4" borderId="1" xfId="2" applyNumberFormat="1" applyFont="1" applyFill="1" applyBorder="1"/>
    <xf numFmtId="171" fontId="0" fillId="4" borderId="1" xfId="4" applyNumberFormat="1" applyFont="1" applyFill="1" applyBorder="1"/>
    <xf numFmtId="171" fontId="0" fillId="4" borderId="1" xfId="0" applyNumberFormat="1" applyFill="1" applyBorder="1"/>
    <xf numFmtId="0" fontId="0" fillId="0" borderId="1" xfId="0" applyBorder="1" applyAlignment="1">
      <alignment wrapText="1"/>
    </xf>
    <xf numFmtId="0" fontId="0" fillId="4" borderId="1" xfId="0" quotePrefix="1" applyFill="1" applyBorder="1" applyAlignment="1">
      <alignment wrapText="1"/>
    </xf>
    <xf numFmtId="0" fontId="0" fillId="4" borderId="1" xfId="0" applyFill="1" applyBorder="1" applyAlignment="1">
      <alignment wrapText="1"/>
    </xf>
    <xf numFmtId="171" fontId="0" fillId="4" borderId="0" xfId="4" applyNumberFormat="1" applyFont="1" applyFill="1"/>
    <xf numFmtId="0" fontId="0" fillId="0" borderId="0" xfId="0" quotePrefix="1"/>
    <xf numFmtId="173" fontId="0" fillId="4" borderId="0" xfId="1" applyNumberFormat="1" applyFont="1" applyFill="1"/>
    <xf numFmtId="0" fontId="0" fillId="4" borderId="0" xfId="0" quotePrefix="1" applyFill="1"/>
    <xf numFmtId="166" fontId="0" fillId="4" borderId="1" xfId="0" applyNumberFormat="1" applyFill="1" applyBorder="1"/>
    <xf numFmtId="174" fontId="0" fillId="4" borderId="1" xfId="0" applyNumberFormat="1" applyFill="1" applyBorder="1"/>
    <xf numFmtId="171" fontId="0" fillId="0" borderId="0" xfId="4" applyNumberFormat="1" applyFont="1" applyFill="1"/>
    <xf numFmtId="0" fontId="0" fillId="4" borderId="0" xfId="2" applyNumberFormat="1" applyFont="1" applyFill="1"/>
    <xf numFmtId="43" fontId="0" fillId="4" borderId="0" xfId="1" applyFont="1" applyFill="1"/>
    <xf numFmtId="10" fontId="0" fillId="0" borderId="0" xfId="0" applyNumberFormat="1"/>
    <xf numFmtId="9" fontId="0" fillId="4" borderId="0" xfId="0" applyNumberFormat="1" applyFill="1"/>
    <xf numFmtId="165" fontId="0" fillId="4" borderId="0" xfId="0" applyNumberFormat="1" applyFill="1"/>
    <xf numFmtId="175" fontId="0" fillId="4" borderId="0" xfId="1" applyNumberFormat="1" applyFont="1" applyFill="1"/>
    <xf numFmtId="169" fontId="0" fillId="4" borderId="0" xfId="0" applyNumberFormat="1" applyFill="1"/>
    <xf numFmtId="10" fontId="0" fillId="4" borderId="0" xfId="0" applyNumberFormat="1" applyFill="1"/>
    <xf numFmtId="0" fontId="4" fillId="0" borderId="0" xfId="5" applyFont="1"/>
    <xf numFmtId="9" fontId="1" fillId="0" borderId="0" xfId="5" applyNumberFormat="1"/>
    <xf numFmtId="10" fontId="1" fillId="0" borderId="0" xfId="2" applyNumberFormat="1" applyAlignment="1">
      <alignment horizontal="left" indent="4"/>
    </xf>
    <xf numFmtId="0" fontId="1" fillId="0" borderId="0" xfId="5"/>
    <xf numFmtId="9" fontId="1" fillId="2" borderId="0" xfId="5" applyNumberFormat="1" applyFill="1"/>
    <xf numFmtId="0" fontId="1" fillId="0" borderId="3" xfId="5" applyBorder="1"/>
    <xf numFmtId="0" fontId="1" fillId="0" borderId="2" xfId="5" applyBorder="1"/>
    <xf numFmtId="0" fontId="1" fillId="0" borderId="4" xfId="5" applyBorder="1"/>
    <xf numFmtId="172" fontId="0" fillId="0" borderId="0" xfId="6" applyNumberFormat="1" applyFont="1"/>
    <xf numFmtId="166" fontId="1" fillId="0" borderId="0" xfId="5" applyNumberFormat="1"/>
    <xf numFmtId="0" fontId="1" fillId="5" borderId="0" xfId="5" applyFill="1"/>
    <xf numFmtId="0" fontId="5" fillId="0" borderId="4" xfId="5" applyFont="1" applyBorder="1"/>
    <xf numFmtId="176" fontId="0" fillId="0" borderId="0" xfId="7" applyNumberFormat="1" applyFont="1"/>
    <xf numFmtId="3" fontId="1" fillId="0" borderId="0" xfId="5" applyNumberFormat="1"/>
    <xf numFmtId="0" fontId="6" fillId="0" borderId="0" xfId="9"/>
    <xf numFmtId="9" fontId="1" fillId="0" borderId="0" xfId="8" applyFont="1"/>
    <xf numFmtId="0" fontId="0" fillId="4" borderId="0" xfId="0" applyFill="1" applyAlignment="1">
      <alignment wrapText="1"/>
    </xf>
    <xf numFmtId="0" fontId="0" fillId="4" borderId="0" xfId="5" applyFont="1" applyFill="1"/>
    <xf numFmtId="176" fontId="1" fillId="4" borderId="0" xfId="5" applyNumberFormat="1" applyFill="1"/>
    <xf numFmtId="0" fontId="1" fillId="4" borderId="0" xfId="5" applyFill="1"/>
    <xf numFmtId="0" fontId="1" fillId="0" borderId="0" xfId="5" applyFill="1"/>
    <xf numFmtId="176" fontId="1" fillId="0" borderId="0" xfId="5" applyNumberFormat="1"/>
    <xf numFmtId="176" fontId="0" fillId="4" borderId="0" xfId="7" applyNumberFormat="1" applyFont="1" applyFill="1"/>
    <xf numFmtId="3" fontId="1" fillId="4" borderId="0" xfId="5" applyNumberFormat="1" applyFill="1"/>
    <xf numFmtId="0" fontId="2" fillId="0" borderId="0" xfId="0" applyFont="1"/>
    <xf numFmtId="0" fontId="2" fillId="0" borderId="1" xfId="0" applyFont="1" applyBorder="1" applyAlignment="1">
      <alignment wrapText="1"/>
    </xf>
    <xf numFmtId="10" fontId="0" fillId="0" borderId="1" xfId="2" applyNumberFormat="1" applyFont="1" applyBorder="1"/>
    <xf numFmtId="177" fontId="0" fillId="0" borderId="0" xfId="2" applyNumberFormat="1" applyFont="1"/>
    <xf numFmtId="177" fontId="0" fillId="0" borderId="0" xfId="0" applyNumberFormat="1"/>
    <xf numFmtId="0" fontId="0" fillId="0" borderId="0" xfId="0" applyBorder="1"/>
    <xf numFmtId="9" fontId="0" fillId="0" borderId="0" xfId="2" applyFont="1" applyBorder="1"/>
    <xf numFmtId="171" fontId="0" fillId="0" borderId="1" xfId="7" applyNumberFormat="1" applyFont="1" applyBorder="1"/>
    <xf numFmtId="171" fontId="0" fillId="0" borderId="1" xfId="0" applyNumberFormat="1" applyBorder="1"/>
    <xf numFmtId="166" fontId="0" fillId="0" borderId="1" xfId="0" applyNumberFormat="1" applyBorder="1"/>
    <xf numFmtId="0" fontId="0" fillId="0" borderId="1" xfId="0" applyFill="1" applyBorder="1"/>
    <xf numFmtId="0" fontId="0" fillId="0" borderId="0" xfId="0" applyFill="1"/>
    <xf numFmtId="0" fontId="2" fillId="0" borderId="1" xfId="0" applyFont="1" applyFill="1" applyBorder="1" applyAlignment="1">
      <alignment wrapText="1"/>
    </xf>
    <xf numFmtId="0" fontId="2" fillId="0" borderId="0" xfId="0" applyFont="1" applyFill="1" applyBorder="1" applyAlignment="1">
      <alignment wrapText="1"/>
    </xf>
    <xf numFmtId="171" fontId="0" fillId="0" borderId="1" xfId="3" applyNumberFormat="1" applyFont="1" applyFill="1" applyBorder="1"/>
    <xf numFmtId="0" fontId="7" fillId="0" borderId="0" xfId="0" applyFont="1"/>
    <xf numFmtId="10" fontId="0" fillId="4" borderId="1" xfId="0" applyNumberFormat="1" applyFill="1" applyBorder="1"/>
    <xf numFmtId="10" fontId="0" fillId="3" borderId="1" xfId="0" applyNumberFormat="1" applyFill="1" applyBorder="1"/>
    <xf numFmtId="10" fontId="0" fillId="0" borderId="1" xfId="2" applyNumberFormat="1" applyFont="1" applyFill="1" applyBorder="1"/>
    <xf numFmtId="9" fontId="0" fillId="4" borderId="1" xfId="2" applyFont="1" applyFill="1" applyBorder="1"/>
    <xf numFmtId="171" fontId="0" fillId="0" borderId="0" xfId="3" applyNumberFormat="1" applyFont="1" applyFill="1"/>
    <xf numFmtId="178" fontId="8" fillId="0" borderId="0" xfId="2" applyNumberFormat="1" applyFont="1" applyFill="1"/>
    <xf numFmtId="0" fontId="9" fillId="0" borderId="0" xfId="0" applyFont="1"/>
    <xf numFmtId="178" fontId="0" fillId="6" borderId="0" xfId="0" applyNumberFormat="1" applyFill="1"/>
    <xf numFmtId="178" fontId="0" fillId="0" borderId="0" xfId="0" applyNumberFormat="1"/>
    <xf numFmtId="9" fontId="0" fillId="0" borderId="0" xfId="2" applyFont="1" applyFill="1" applyBorder="1"/>
    <xf numFmtId="10" fontId="0" fillId="0" borderId="0" xfId="0" applyNumberFormat="1" applyFill="1" applyBorder="1"/>
    <xf numFmtId="172" fontId="0" fillId="0" borderId="0" xfId="2" applyNumberFormat="1" applyFont="1" applyFill="1" applyBorder="1"/>
    <xf numFmtId="10" fontId="0" fillId="0" borderId="0" xfId="2" applyNumberFormat="1" applyFont="1" applyFill="1" applyBorder="1"/>
    <xf numFmtId="0" fontId="0" fillId="0" borderId="0" xfId="0" applyFill="1" applyBorder="1"/>
    <xf numFmtId="171" fontId="0" fillId="4" borderId="1" xfId="3" applyNumberFormat="1" applyFont="1" applyFill="1" applyBorder="1"/>
    <xf numFmtId="43" fontId="0" fillId="4" borderId="1" xfId="0" applyNumberFormat="1" applyFill="1" applyBorder="1"/>
    <xf numFmtId="43" fontId="2" fillId="4" borderId="1" xfId="0" applyNumberFormat="1" applyFont="1" applyFill="1" applyBorder="1"/>
    <xf numFmtId="43" fontId="0" fillId="4" borderId="0" xfId="0" applyNumberFormat="1" applyFill="1" applyBorder="1"/>
    <xf numFmtId="43" fontId="2" fillId="4" borderId="0" xfId="0" applyNumberFormat="1" applyFont="1" applyFill="1" applyBorder="1"/>
    <xf numFmtId="0" fontId="2" fillId="4" borderId="1" xfId="0" applyFont="1" applyFill="1" applyBorder="1" applyAlignment="1">
      <alignment wrapText="1"/>
    </xf>
    <xf numFmtId="43" fontId="0" fillId="4" borderId="1" xfId="2" applyNumberFormat="1" applyFont="1" applyFill="1" applyBorder="1"/>
    <xf numFmtId="0" fontId="2" fillId="4" borderId="5" xfId="0" applyFont="1" applyFill="1" applyBorder="1" applyAlignment="1">
      <alignment wrapText="1"/>
    </xf>
    <xf numFmtId="0" fontId="2" fillId="4" borderId="6" xfId="0" applyFont="1" applyFill="1" applyBorder="1" applyAlignment="1">
      <alignment wrapText="1"/>
    </xf>
    <xf numFmtId="0" fontId="2" fillId="4" borderId="7" xfId="0" applyFont="1" applyFill="1" applyBorder="1" applyAlignment="1">
      <alignment wrapText="1"/>
    </xf>
    <xf numFmtId="0" fontId="0" fillId="4" borderId="8" xfId="0" applyFill="1" applyBorder="1"/>
    <xf numFmtId="0" fontId="0" fillId="4" borderId="9" xfId="0" applyFill="1" applyBorder="1"/>
    <xf numFmtId="10" fontId="0" fillId="4" borderId="10" xfId="0" applyNumberFormat="1" applyFill="1" applyBorder="1"/>
    <xf numFmtId="0" fontId="0" fillId="4" borderId="11" xfId="0" applyFill="1" applyBorder="1"/>
    <xf numFmtId="10" fontId="0" fillId="4" borderId="12" xfId="2" applyNumberFormat="1" applyFont="1" applyFill="1" applyBorder="1"/>
    <xf numFmtId="10" fontId="0" fillId="4" borderId="12" xfId="0" applyNumberFormat="1" applyFill="1" applyBorder="1"/>
    <xf numFmtId="10" fontId="0" fillId="4" borderId="13" xfId="0" applyNumberFormat="1" applyFill="1" applyBorder="1"/>
    <xf numFmtId="9" fontId="1" fillId="4" borderId="0" xfId="8" applyNumberFormat="1" applyFont="1" applyFill="1"/>
    <xf numFmtId="0" fontId="0" fillId="0" borderId="2" xfId="0" applyFont="1" applyFill="1" applyBorder="1" applyAlignment="1">
      <alignment horizontal="center"/>
    </xf>
    <xf numFmtId="0" fontId="0" fillId="0" borderId="2" xfId="0" applyBorder="1" applyAlignment="1">
      <alignment horizontal="center"/>
    </xf>
  </cellXfs>
  <cellStyles count="10">
    <cellStyle name="Comma" xfId="1" builtinId="3"/>
    <cellStyle name="Comma 2 2" xfId="7"/>
    <cellStyle name="Comma 3" xfId="3"/>
    <cellStyle name="Comma 4" xfId="4"/>
    <cellStyle name="Normal" xfId="0" builtinId="0"/>
    <cellStyle name="Normal 2" xfId="9"/>
    <cellStyle name="Normal 3" xfId="5"/>
    <cellStyle name="Percent" xfId="2" builtinId="5"/>
    <cellStyle name="Percent 2" xfId="6"/>
    <cellStyle name="Percent 3"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1"/>
          <c:order val="0"/>
          <c:tx>
            <c:strRef>
              <c:f>'Q.1(vi)'!$B$2</c:f>
              <c:strCache>
                <c:ptCount val="1"/>
                <c:pt idx="0">
                  <c:v>Consultant A </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'Q.1(vi)'!$A$5:$A$19</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'Q.1(vi)'!$B$5:$B$19</c:f>
              <c:numCache>
                <c:formatCode>0.00%</c:formatCode>
                <c:ptCount val="15"/>
                <c:pt idx="0">
                  <c:v>1.4603684457665264E-3</c:v>
                </c:pt>
                <c:pt idx="1">
                  <c:v>1.3341605776556062E-2</c:v>
                </c:pt>
                <c:pt idx="2">
                  <c:v>2.8833248969579915E-2</c:v>
                </c:pt>
                <c:pt idx="3">
                  <c:v>4.2867566545050625E-2</c:v>
                </c:pt>
                <c:pt idx="4">
                  <c:v>5.4684340238681003E-2</c:v>
                </c:pt>
                <c:pt idx="5">
                  <c:v>6.4563933694715345E-2</c:v>
                </c:pt>
                <c:pt idx="6">
                  <c:v>7.2941060598980256E-2</c:v>
                </c:pt>
                <c:pt idx="7">
                  <c:v>8.0209216392157376E-2</c:v>
                </c:pt>
                <c:pt idx="8">
                  <c:v>8.6691541541243006E-2</c:v>
                </c:pt>
                <c:pt idx="9">
                  <c:v>9.2649710720113451E-2</c:v>
                </c:pt>
                <c:pt idx="10">
                  <c:v>9.8298950191129109E-2</c:v>
                </c:pt>
                <c:pt idx="11">
                  <c:v>0.10382164798815956</c:v>
                </c:pt>
                <c:pt idx="12">
                  <c:v>0.10937835001519042</c:v>
                </c:pt>
                <c:pt idx="13">
                  <c:v>0.11511648902856501</c:v>
                </c:pt>
                <c:pt idx="14">
                  <c:v>0.12117745817453471</c:v>
                </c:pt>
              </c:numCache>
            </c:numRef>
          </c:val>
          <c:smooth val="0"/>
          <c:extLst xmlns:c16r2="http://schemas.microsoft.com/office/drawing/2015/06/chart">
            <c:ext xmlns:c16="http://schemas.microsoft.com/office/drawing/2014/chart" uri="{C3380CC4-5D6E-409C-BE32-E72D297353CC}">
              <c16:uniqueId val="{00000001-0664-4643-A3D9-110869A634DB}"/>
            </c:ext>
          </c:extLst>
        </c:ser>
        <c:ser>
          <c:idx val="2"/>
          <c:order val="1"/>
          <c:tx>
            <c:strRef>
              <c:f>'Q.1(vi)'!$C$2</c:f>
              <c:strCache>
                <c:ptCount val="1"/>
                <c:pt idx="0">
                  <c:v>Consultant B</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'Q.1(vi)'!$A$5:$A$19</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'Q.1(vi)'!$C$5:$C$19</c:f>
              <c:numCache>
                <c:formatCode>0.00%</c:formatCode>
                <c:ptCount val="15"/>
                <c:pt idx="0">
                  <c:v>5.3294257895686314E-10</c:v>
                </c:pt>
                <c:pt idx="1">
                  <c:v>5.5175323576683866E-7</c:v>
                </c:pt>
                <c:pt idx="2">
                  <c:v>4.4662658569283309E-6</c:v>
                </c:pt>
                <c:pt idx="3">
                  <c:v>1.614904855595789E-5</c:v>
                </c:pt>
                <c:pt idx="4">
                  <c:v>1.4839554564494151E-4</c:v>
                </c:pt>
                <c:pt idx="5">
                  <c:v>2.5158744820519274E-4</c:v>
                </c:pt>
                <c:pt idx="6">
                  <c:v>1.1016600627968831E-3</c:v>
                </c:pt>
                <c:pt idx="7">
                  <c:v>1.4003538333619003E-3</c:v>
                </c:pt>
                <c:pt idx="8">
                  <c:v>4.152421301363951E-3</c:v>
                </c:pt>
                <c:pt idx="9">
                  <c:v>1.0260427912342607E-2</c:v>
                </c:pt>
                <c:pt idx="10">
                  <c:v>1.0746952693088674E-2</c:v>
                </c:pt>
                <c:pt idx="11">
                  <c:v>2.203565917189898E-2</c:v>
                </c:pt>
                <c:pt idx="12">
                  <c:v>4.0593931719365095E-2</c:v>
                </c:pt>
                <c:pt idx="13">
                  <c:v>3.9606162519379762E-2</c:v>
                </c:pt>
                <c:pt idx="14">
                  <c:v>6.5621981137805374E-2</c:v>
                </c:pt>
              </c:numCache>
            </c:numRef>
          </c:val>
          <c:smooth val="0"/>
          <c:extLst xmlns:c16r2="http://schemas.microsoft.com/office/drawing/2015/06/chart">
            <c:ext xmlns:c16="http://schemas.microsoft.com/office/drawing/2014/chart" uri="{C3380CC4-5D6E-409C-BE32-E72D297353CC}">
              <c16:uniqueId val="{00000002-0664-4643-A3D9-110869A634DB}"/>
            </c:ext>
          </c:extLst>
        </c:ser>
        <c:dLbls>
          <c:showLegendKey val="0"/>
          <c:showVal val="0"/>
          <c:showCatName val="0"/>
          <c:showSerName val="0"/>
          <c:showPercent val="0"/>
          <c:showBubbleSize val="0"/>
        </c:dLbls>
        <c:marker val="1"/>
        <c:smooth val="0"/>
        <c:axId val="-1475527984"/>
        <c:axId val="-1618456288"/>
      </c:lineChart>
      <c:catAx>
        <c:axId val="-14755279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18456288"/>
        <c:crosses val="autoZero"/>
        <c:auto val="1"/>
        <c:lblAlgn val="ctr"/>
        <c:lblOffset val="100"/>
        <c:noMultiLvlLbl val="0"/>
      </c:catAx>
      <c:valAx>
        <c:axId val="-161845628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552798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Simulated cumulative probabilities at time</a:t>
            </a:r>
            <a:r>
              <a:rPr lang="en-US" baseline="0"/>
              <a:t> t=20</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'Q.2(v)'!$C$3</c:f>
              <c:strCache>
                <c:ptCount val="1"/>
                <c:pt idx="0">
                  <c:v>Cumulative probability</c:v>
                </c:pt>
              </c:strCache>
            </c:strRef>
          </c:tx>
          <c:spPr>
            <a:ln w="28575" cap="rnd">
              <a:solidFill>
                <a:schemeClr val="accent1"/>
              </a:solidFill>
              <a:round/>
            </a:ln>
            <a:effectLst/>
          </c:spPr>
          <c:marker>
            <c:symbol val="none"/>
          </c:marker>
          <c:cat>
            <c:numRef>
              <c:f>'Q.2(v)'!$B$4:$B$44</c:f>
              <c:numCache>
                <c:formatCode>#,##0</c:formatCode>
                <c:ptCount val="41"/>
                <c:pt idx="0">
                  <c:v>100000</c:v>
                </c:pt>
                <c:pt idx="1">
                  <c:v>105000</c:v>
                </c:pt>
                <c:pt idx="2">
                  <c:v>110000</c:v>
                </c:pt>
                <c:pt idx="3">
                  <c:v>115000</c:v>
                </c:pt>
                <c:pt idx="4">
                  <c:v>120000</c:v>
                </c:pt>
                <c:pt idx="5">
                  <c:v>125000</c:v>
                </c:pt>
                <c:pt idx="6">
                  <c:v>130000</c:v>
                </c:pt>
                <c:pt idx="7">
                  <c:v>135000</c:v>
                </c:pt>
                <c:pt idx="8">
                  <c:v>140000</c:v>
                </c:pt>
                <c:pt idx="9">
                  <c:v>145000</c:v>
                </c:pt>
                <c:pt idx="10">
                  <c:v>150000</c:v>
                </c:pt>
                <c:pt idx="11">
                  <c:v>155000</c:v>
                </c:pt>
                <c:pt idx="12">
                  <c:v>160000</c:v>
                </c:pt>
                <c:pt idx="13">
                  <c:v>165000</c:v>
                </c:pt>
                <c:pt idx="14">
                  <c:v>170000</c:v>
                </c:pt>
                <c:pt idx="15">
                  <c:v>175000</c:v>
                </c:pt>
                <c:pt idx="16">
                  <c:v>180000</c:v>
                </c:pt>
                <c:pt idx="17">
                  <c:v>185000</c:v>
                </c:pt>
                <c:pt idx="18">
                  <c:v>190000</c:v>
                </c:pt>
                <c:pt idx="19">
                  <c:v>195000</c:v>
                </c:pt>
                <c:pt idx="20">
                  <c:v>200000</c:v>
                </c:pt>
                <c:pt idx="21">
                  <c:v>205000</c:v>
                </c:pt>
                <c:pt idx="22">
                  <c:v>210000</c:v>
                </c:pt>
                <c:pt idx="23">
                  <c:v>215000</c:v>
                </c:pt>
                <c:pt idx="24">
                  <c:v>220000</c:v>
                </c:pt>
                <c:pt idx="25">
                  <c:v>225000</c:v>
                </c:pt>
                <c:pt idx="26">
                  <c:v>230000</c:v>
                </c:pt>
                <c:pt idx="27">
                  <c:v>235000</c:v>
                </c:pt>
                <c:pt idx="28">
                  <c:v>240000</c:v>
                </c:pt>
                <c:pt idx="29">
                  <c:v>245000</c:v>
                </c:pt>
                <c:pt idx="30">
                  <c:v>250000</c:v>
                </c:pt>
                <c:pt idx="31">
                  <c:v>255000</c:v>
                </c:pt>
                <c:pt idx="32">
                  <c:v>260000</c:v>
                </c:pt>
                <c:pt idx="33">
                  <c:v>265000</c:v>
                </c:pt>
                <c:pt idx="34">
                  <c:v>270000</c:v>
                </c:pt>
                <c:pt idx="35">
                  <c:v>275000</c:v>
                </c:pt>
                <c:pt idx="36">
                  <c:v>280000</c:v>
                </c:pt>
                <c:pt idx="37">
                  <c:v>285000</c:v>
                </c:pt>
                <c:pt idx="38">
                  <c:v>290000</c:v>
                </c:pt>
                <c:pt idx="39">
                  <c:v>295000</c:v>
                </c:pt>
                <c:pt idx="40">
                  <c:v>300000</c:v>
                </c:pt>
              </c:numCache>
            </c:numRef>
          </c:cat>
          <c:val>
            <c:numRef>
              <c:f>'Q.2(v)'!$C$4:$C$44</c:f>
              <c:numCache>
                <c:formatCode>0%</c:formatCode>
                <c:ptCount val="41"/>
                <c:pt idx="0">
                  <c:v>0.99</c:v>
                </c:pt>
                <c:pt idx="1">
                  <c:v>0.96</c:v>
                </c:pt>
                <c:pt idx="2">
                  <c:v>0.95</c:v>
                </c:pt>
                <c:pt idx="3">
                  <c:v>0.94</c:v>
                </c:pt>
                <c:pt idx="4">
                  <c:v>0.92</c:v>
                </c:pt>
                <c:pt idx="5">
                  <c:v>0.88</c:v>
                </c:pt>
                <c:pt idx="6">
                  <c:v>0.8</c:v>
                </c:pt>
                <c:pt idx="7">
                  <c:v>0.77</c:v>
                </c:pt>
                <c:pt idx="8">
                  <c:v>0.75</c:v>
                </c:pt>
                <c:pt idx="9">
                  <c:v>0.67</c:v>
                </c:pt>
                <c:pt idx="10">
                  <c:v>0.59</c:v>
                </c:pt>
                <c:pt idx="11">
                  <c:v>0.51</c:v>
                </c:pt>
                <c:pt idx="12">
                  <c:v>0.42</c:v>
                </c:pt>
                <c:pt idx="13">
                  <c:v>0.35</c:v>
                </c:pt>
                <c:pt idx="14">
                  <c:v>0.32</c:v>
                </c:pt>
                <c:pt idx="15">
                  <c:v>0.28999999999999998</c:v>
                </c:pt>
                <c:pt idx="16">
                  <c:v>0.25</c:v>
                </c:pt>
                <c:pt idx="17">
                  <c:v>0.19</c:v>
                </c:pt>
                <c:pt idx="18">
                  <c:v>0.14000000000000001</c:v>
                </c:pt>
                <c:pt idx="19">
                  <c:v>0.11</c:v>
                </c:pt>
                <c:pt idx="20">
                  <c:v>0.09</c:v>
                </c:pt>
                <c:pt idx="21">
                  <c:v>0.09</c:v>
                </c:pt>
                <c:pt idx="22">
                  <c:v>0.08</c:v>
                </c:pt>
                <c:pt idx="23">
                  <c:v>7.0000000000000007E-2</c:v>
                </c:pt>
                <c:pt idx="24">
                  <c:v>0.05</c:v>
                </c:pt>
                <c:pt idx="25">
                  <c:v>0.02</c:v>
                </c:pt>
                <c:pt idx="26">
                  <c:v>0.02</c:v>
                </c:pt>
                <c:pt idx="27">
                  <c:v>0.02</c:v>
                </c:pt>
                <c:pt idx="28">
                  <c:v>0.02</c:v>
                </c:pt>
                <c:pt idx="29">
                  <c:v>0.02</c:v>
                </c:pt>
                <c:pt idx="30">
                  <c:v>0.02</c:v>
                </c:pt>
                <c:pt idx="31">
                  <c:v>0.01</c:v>
                </c:pt>
                <c:pt idx="32">
                  <c:v>0.01</c:v>
                </c:pt>
                <c:pt idx="33">
                  <c:v>0.01</c:v>
                </c:pt>
                <c:pt idx="34">
                  <c:v>0.01</c:v>
                </c:pt>
                <c:pt idx="35">
                  <c:v>0.01</c:v>
                </c:pt>
                <c:pt idx="36">
                  <c:v>0.01</c:v>
                </c:pt>
                <c:pt idx="37">
                  <c:v>0.01</c:v>
                </c:pt>
                <c:pt idx="38">
                  <c:v>0</c:v>
                </c:pt>
                <c:pt idx="39">
                  <c:v>0</c:v>
                </c:pt>
                <c:pt idx="40">
                  <c:v>0</c:v>
                </c:pt>
              </c:numCache>
            </c:numRef>
          </c:val>
          <c:smooth val="0"/>
          <c:extLst xmlns:c16r2="http://schemas.microsoft.com/office/drawing/2015/06/chart">
            <c:ext xmlns:c16="http://schemas.microsoft.com/office/drawing/2014/chart" uri="{C3380CC4-5D6E-409C-BE32-E72D297353CC}">
              <c16:uniqueId val="{00000000-09CA-467C-A87F-A8E904C2BAD1}"/>
            </c:ext>
          </c:extLst>
        </c:ser>
        <c:dLbls>
          <c:showLegendKey val="0"/>
          <c:showVal val="0"/>
          <c:showCatName val="0"/>
          <c:showSerName val="0"/>
          <c:showPercent val="0"/>
          <c:showBubbleSize val="0"/>
        </c:dLbls>
        <c:smooth val="0"/>
        <c:axId val="-1618461728"/>
        <c:axId val="-1637583168"/>
      </c:lineChart>
      <c:catAx>
        <c:axId val="-161846172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Value (£)</a:t>
                </a:r>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37583168"/>
        <c:crosses val="autoZero"/>
        <c:auto val="1"/>
        <c:lblAlgn val="ctr"/>
        <c:lblOffset val="100"/>
        <c:noMultiLvlLbl val="0"/>
      </c:catAx>
      <c:valAx>
        <c:axId val="-163758316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Cumulative probability</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1846172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IN"/>
              <a:t> sample paths</a:t>
            </a:r>
            <a:r>
              <a:rPr lang="en-IN" baseline="0"/>
              <a:t> </a:t>
            </a:r>
            <a:r>
              <a:rPr lang="en-IN"/>
              <a:t>from CIR 1-yr</a:t>
            </a:r>
            <a:r>
              <a:rPr lang="en-IN" baseline="0"/>
              <a:t> short rate</a:t>
            </a:r>
            <a:r>
              <a:rPr lang="en-IN"/>
              <a:t> model</a:t>
            </a:r>
          </a:p>
        </c:rich>
      </c:tx>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13398381452318461"/>
          <c:y val="0.10226851851851854"/>
          <c:w val="0.86601618547681536"/>
          <c:h val="0.61498432487605714"/>
        </c:manualLayout>
      </c:layout>
      <c:lineChart>
        <c:grouping val="standard"/>
        <c:varyColors val="0"/>
        <c:ser>
          <c:idx val="0"/>
          <c:order val="0"/>
          <c:tx>
            <c:v>1</c:v>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a:solidFill>
                        <a:schemeClr val="lt1">
                          <a:lumMod val="95000"/>
                          <a:alpha val="54000"/>
                        </a:schemeClr>
                      </a:solidFill>
                    </a:ln>
                    <a:effectLst/>
                  </c:spPr>
                </c15:leaderLines>
              </c:ext>
            </c:extLst>
          </c:dLbls>
          <c:cat>
            <c:numRef>
              <c:f>'Q.3(iii)'!$E$7:$J$7</c:f>
              <c:numCache>
                <c:formatCode>General</c:formatCode>
                <c:ptCount val="6"/>
                <c:pt idx="0">
                  <c:v>0</c:v>
                </c:pt>
                <c:pt idx="1">
                  <c:v>1</c:v>
                </c:pt>
                <c:pt idx="2">
                  <c:v>2</c:v>
                </c:pt>
                <c:pt idx="3">
                  <c:v>3</c:v>
                </c:pt>
                <c:pt idx="4">
                  <c:v>4</c:v>
                </c:pt>
                <c:pt idx="5">
                  <c:v>5</c:v>
                </c:pt>
              </c:numCache>
            </c:numRef>
          </c:cat>
          <c:val>
            <c:numRef>
              <c:f>'Q.3(iii)'!$E$9:$J$9</c:f>
              <c:numCache>
                <c:formatCode>0.00%</c:formatCode>
                <c:ptCount val="6"/>
                <c:pt idx="0">
                  <c:v>5.1999999999999998E-2</c:v>
                </c:pt>
                <c:pt idx="1">
                  <c:v>6.0772175642949303E-2</c:v>
                </c:pt>
                <c:pt idx="2">
                  <c:v>5.6358525585182909E-2</c:v>
                </c:pt>
                <c:pt idx="3">
                  <c:v>5.438947318134614E-2</c:v>
                </c:pt>
                <c:pt idx="4">
                  <c:v>5.740377139721789E-2</c:v>
                </c:pt>
                <c:pt idx="5">
                  <c:v>5.4582023474222245E-2</c:v>
                </c:pt>
              </c:numCache>
            </c:numRef>
          </c:val>
          <c:smooth val="0"/>
          <c:extLst xmlns:c16r2="http://schemas.microsoft.com/office/drawing/2015/06/chart">
            <c:ext xmlns:c16="http://schemas.microsoft.com/office/drawing/2014/chart" uri="{C3380CC4-5D6E-409C-BE32-E72D297353CC}">
              <c16:uniqueId val="{00000000-BE5C-4196-B881-EB69019D8A06}"/>
            </c:ext>
          </c:extLst>
        </c:ser>
        <c:ser>
          <c:idx val="1"/>
          <c:order val="1"/>
          <c:tx>
            <c:v>2</c:v>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a:solidFill>
                        <a:schemeClr val="lt1">
                          <a:lumMod val="95000"/>
                          <a:alpha val="54000"/>
                        </a:schemeClr>
                      </a:solidFill>
                    </a:ln>
                    <a:effectLst/>
                  </c:spPr>
                </c15:leaderLines>
              </c:ext>
            </c:extLst>
          </c:dLbls>
          <c:cat>
            <c:numRef>
              <c:f>'Q.3(iii)'!$E$7:$J$7</c:f>
              <c:numCache>
                <c:formatCode>General</c:formatCode>
                <c:ptCount val="6"/>
                <c:pt idx="0">
                  <c:v>0</c:v>
                </c:pt>
                <c:pt idx="1">
                  <c:v>1</c:v>
                </c:pt>
                <c:pt idx="2">
                  <c:v>2</c:v>
                </c:pt>
                <c:pt idx="3">
                  <c:v>3</c:v>
                </c:pt>
                <c:pt idx="4">
                  <c:v>4</c:v>
                </c:pt>
                <c:pt idx="5">
                  <c:v>5</c:v>
                </c:pt>
              </c:numCache>
            </c:numRef>
          </c:cat>
          <c:val>
            <c:numRef>
              <c:f>'Q.3(iii)'!$E$10:$J$10</c:f>
              <c:numCache>
                <c:formatCode>0.00%</c:formatCode>
                <c:ptCount val="6"/>
                <c:pt idx="0">
                  <c:v>5.1999999999999998E-2</c:v>
                </c:pt>
                <c:pt idx="1">
                  <c:v>5.2876315895160009E-2</c:v>
                </c:pt>
                <c:pt idx="2">
                  <c:v>4.7181404506523937E-2</c:v>
                </c:pt>
                <c:pt idx="3">
                  <c:v>5.1504493317769476E-2</c:v>
                </c:pt>
                <c:pt idx="4">
                  <c:v>4.1772819394186575E-2</c:v>
                </c:pt>
                <c:pt idx="5">
                  <c:v>5.4297913678217971E-2</c:v>
                </c:pt>
              </c:numCache>
            </c:numRef>
          </c:val>
          <c:smooth val="0"/>
          <c:extLst xmlns:c16r2="http://schemas.microsoft.com/office/drawing/2015/06/chart">
            <c:ext xmlns:c16="http://schemas.microsoft.com/office/drawing/2014/chart" uri="{C3380CC4-5D6E-409C-BE32-E72D297353CC}">
              <c16:uniqueId val="{00000001-BE5C-4196-B881-EB69019D8A06}"/>
            </c:ext>
          </c:extLst>
        </c:ser>
        <c:ser>
          <c:idx val="2"/>
          <c:order val="2"/>
          <c:tx>
            <c:v>3</c:v>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a:solidFill>
                        <a:schemeClr val="lt1">
                          <a:lumMod val="95000"/>
                          <a:alpha val="54000"/>
                        </a:schemeClr>
                      </a:solidFill>
                    </a:ln>
                    <a:effectLst/>
                  </c:spPr>
                </c15:leaderLines>
              </c:ext>
            </c:extLst>
          </c:dLbls>
          <c:cat>
            <c:numRef>
              <c:f>'Q.3(iii)'!$E$7:$J$7</c:f>
              <c:numCache>
                <c:formatCode>General</c:formatCode>
                <c:ptCount val="6"/>
                <c:pt idx="0">
                  <c:v>0</c:v>
                </c:pt>
                <c:pt idx="1">
                  <c:v>1</c:v>
                </c:pt>
                <c:pt idx="2">
                  <c:v>2</c:v>
                </c:pt>
                <c:pt idx="3">
                  <c:v>3</c:v>
                </c:pt>
                <c:pt idx="4">
                  <c:v>4</c:v>
                </c:pt>
                <c:pt idx="5">
                  <c:v>5</c:v>
                </c:pt>
              </c:numCache>
            </c:numRef>
          </c:cat>
          <c:val>
            <c:numRef>
              <c:f>'Q.3(iii)'!$E$11:$J$11</c:f>
              <c:numCache>
                <c:formatCode>0.00%</c:formatCode>
                <c:ptCount val="6"/>
                <c:pt idx="0">
                  <c:v>5.1999999999999998E-2</c:v>
                </c:pt>
                <c:pt idx="1">
                  <c:v>4.1752089559074945E-2</c:v>
                </c:pt>
                <c:pt idx="2">
                  <c:v>4.5533606659245607E-2</c:v>
                </c:pt>
                <c:pt idx="3">
                  <c:v>4.2865631324323493E-2</c:v>
                </c:pt>
                <c:pt idx="4">
                  <c:v>4.2654520857069569E-2</c:v>
                </c:pt>
                <c:pt idx="5">
                  <c:v>4.3360684077778038E-2</c:v>
                </c:pt>
              </c:numCache>
            </c:numRef>
          </c:val>
          <c:smooth val="0"/>
          <c:extLst xmlns:c16r2="http://schemas.microsoft.com/office/drawing/2015/06/chart">
            <c:ext xmlns:c16="http://schemas.microsoft.com/office/drawing/2014/chart" uri="{C3380CC4-5D6E-409C-BE32-E72D297353CC}">
              <c16:uniqueId val="{00000002-BE5C-4196-B881-EB69019D8A06}"/>
            </c:ext>
          </c:extLst>
        </c:ser>
        <c:ser>
          <c:idx val="3"/>
          <c:order val="3"/>
          <c:tx>
            <c:v>4</c:v>
          </c:tx>
          <c:spPr>
            <a:ln w="34925" cap="rnd">
              <a:solidFill>
                <a:schemeClr val="accent4"/>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a:solidFill>
                        <a:schemeClr val="lt1">
                          <a:lumMod val="95000"/>
                          <a:alpha val="54000"/>
                        </a:schemeClr>
                      </a:solidFill>
                    </a:ln>
                    <a:effectLst/>
                  </c:spPr>
                </c15:leaderLines>
              </c:ext>
            </c:extLst>
          </c:dLbls>
          <c:cat>
            <c:numRef>
              <c:f>'Q.3(iii)'!$E$7:$J$7</c:f>
              <c:numCache>
                <c:formatCode>General</c:formatCode>
                <c:ptCount val="6"/>
                <c:pt idx="0">
                  <c:v>0</c:v>
                </c:pt>
                <c:pt idx="1">
                  <c:v>1</c:v>
                </c:pt>
                <c:pt idx="2">
                  <c:v>2</c:v>
                </c:pt>
                <c:pt idx="3">
                  <c:v>3</c:v>
                </c:pt>
                <c:pt idx="4">
                  <c:v>4</c:v>
                </c:pt>
                <c:pt idx="5">
                  <c:v>5</c:v>
                </c:pt>
              </c:numCache>
            </c:numRef>
          </c:cat>
          <c:val>
            <c:numRef>
              <c:f>'Q.3(iii)'!$E$12:$J$12</c:f>
              <c:numCache>
                <c:formatCode>0.00%</c:formatCode>
                <c:ptCount val="6"/>
                <c:pt idx="0">
                  <c:v>5.1999999999999998E-2</c:v>
                </c:pt>
                <c:pt idx="1">
                  <c:v>4.533793933108745E-2</c:v>
                </c:pt>
                <c:pt idx="2">
                  <c:v>4.7332002285471311E-2</c:v>
                </c:pt>
                <c:pt idx="3">
                  <c:v>4.7800159929037557E-2</c:v>
                </c:pt>
                <c:pt idx="4">
                  <c:v>4.9313559749259397E-2</c:v>
                </c:pt>
                <c:pt idx="5">
                  <c:v>4.4936412399211791E-2</c:v>
                </c:pt>
              </c:numCache>
            </c:numRef>
          </c:val>
          <c:smooth val="0"/>
          <c:extLst xmlns:c16r2="http://schemas.microsoft.com/office/drawing/2015/06/chart">
            <c:ext xmlns:c16="http://schemas.microsoft.com/office/drawing/2014/chart" uri="{C3380CC4-5D6E-409C-BE32-E72D297353CC}">
              <c16:uniqueId val="{00000003-BE5C-4196-B881-EB69019D8A06}"/>
            </c:ext>
          </c:extLst>
        </c:ser>
        <c:ser>
          <c:idx val="4"/>
          <c:order val="4"/>
          <c:tx>
            <c:v>5</c:v>
          </c:tx>
          <c:spPr>
            <a:ln w="34925" cap="rnd">
              <a:solidFill>
                <a:schemeClr val="accent5"/>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a:solidFill>
                        <a:schemeClr val="lt1">
                          <a:lumMod val="95000"/>
                          <a:alpha val="54000"/>
                        </a:schemeClr>
                      </a:solidFill>
                    </a:ln>
                    <a:effectLst/>
                  </c:spPr>
                </c15:leaderLines>
              </c:ext>
            </c:extLst>
          </c:dLbls>
          <c:cat>
            <c:numRef>
              <c:f>'Q.3(iii)'!$E$7:$J$7</c:f>
              <c:numCache>
                <c:formatCode>General</c:formatCode>
                <c:ptCount val="6"/>
                <c:pt idx="0">
                  <c:v>0</c:v>
                </c:pt>
                <c:pt idx="1">
                  <c:v>1</c:v>
                </c:pt>
                <c:pt idx="2">
                  <c:v>2</c:v>
                </c:pt>
                <c:pt idx="3">
                  <c:v>3</c:v>
                </c:pt>
                <c:pt idx="4">
                  <c:v>4</c:v>
                </c:pt>
                <c:pt idx="5">
                  <c:v>5</c:v>
                </c:pt>
              </c:numCache>
            </c:numRef>
          </c:cat>
          <c:val>
            <c:numRef>
              <c:f>'Q.3(iii)'!$E$13:$J$13</c:f>
              <c:numCache>
                <c:formatCode>0.00%</c:formatCode>
                <c:ptCount val="6"/>
                <c:pt idx="0">
                  <c:v>5.1999999999999998E-2</c:v>
                </c:pt>
                <c:pt idx="1">
                  <c:v>5.1274065193597201E-2</c:v>
                </c:pt>
                <c:pt idx="2">
                  <c:v>4.591023920591402E-2</c:v>
                </c:pt>
                <c:pt idx="3">
                  <c:v>4.0414590048919036E-2</c:v>
                </c:pt>
                <c:pt idx="4">
                  <c:v>3.2169770514677495E-2</c:v>
                </c:pt>
                <c:pt idx="5">
                  <c:v>4.2631563451120152E-2</c:v>
                </c:pt>
              </c:numCache>
            </c:numRef>
          </c:val>
          <c:smooth val="0"/>
          <c:extLst xmlns:c16r2="http://schemas.microsoft.com/office/drawing/2015/06/chart">
            <c:ext xmlns:c16="http://schemas.microsoft.com/office/drawing/2014/chart" uri="{C3380CC4-5D6E-409C-BE32-E72D297353CC}">
              <c16:uniqueId val="{00000004-BE5C-4196-B881-EB69019D8A06}"/>
            </c:ext>
          </c:extLst>
        </c:ser>
        <c:dLbls>
          <c:dLblPos val="ctr"/>
          <c:showLegendKey val="0"/>
          <c:showVal val="1"/>
          <c:showCatName val="0"/>
          <c:showSerName val="0"/>
          <c:showPercent val="0"/>
          <c:showBubbleSize val="0"/>
        </c:dLbls>
        <c:smooth val="0"/>
        <c:axId val="-1637589152"/>
        <c:axId val="-1285866432"/>
      </c:lineChart>
      <c:catAx>
        <c:axId val="-1637589152"/>
        <c:scaling>
          <c:orientation val="minMax"/>
        </c:scaling>
        <c:delete val="0"/>
        <c:axPos val="b"/>
        <c:title>
          <c:tx>
            <c:rich>
              <a:bodyPr rot="0" spcFirstLastPara="1" vertOverflow="ellipsis" vert="horz" wrap="square" anchor="ctr" anchorCtr="1"/>
              <a:lstStyle/>
              <a:p>
                <a:pPr>
                  <a:defRPr sz="900" b="1" i="0" u="none" strike="noStrike" kern="1200" cap="all" baseline="0">
                    <a:solidFill>
                      <a:schemeClr val="lt1">
                        <a:lumMod val="85000"/>
                      </a:schemeClr>
                    </a:solidFill>
                    <a:latin typeface="+mn-lt"/>
                    <a:ea typeface="+mn-ea"/>
                    <a:cs typeface="+mn-cs"/>
                  </a:defRPr>
                </a:pPr>
                <a:r>
                  <a:rPr lang="en-US"/>
                  <a:t>time in years</a:t>
                </a:r>
              </a:p>
            </c:rich>
          </c:tx>
          <c:layout>
            <c:manualLayout>
              <c:xMode val="edge"/>
              <c:yMode val="edge"/>
              <c:x val="0.43782754638320531"/>
              <c:y val="0.81766020368248604"/>
            </c:manualLayout>
          </c:layout>
          <c:overlay val="0"/>
          <c:spPr>
            <a:noFill/>
            <a:ln>
              <a:noFill/>
            </a:ln>
            <a:effectLst/>
          </c:spPr>
          <c:txPr>
            <a:bodyPr rot="0" spcFirstLastPara="1" vertOverflow="ellipsis" vert="horz" wrap="square" anchor="ctr" anchorCtr="1"/>
            <a:lstStyle/>
            <a:p>
              <a:pPr>
                <a:defRPr sz="900" b="1" i="0" u="none" strike="noStrike" kern="1200" cap="all" baseline="0">
                  <a:solidFill>
                    <a:schemeClr val="lt1">
                      <a:lumMod val="8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lt1">
                <a:lumMod val="95000"/>
                <a:alpha val="10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285866432"/>
        <c:crosses val="autoZero"/>
        <c:auto val="1"/>
        <c:lblAlgn val="ctr"/>
        <c:lblOffset val="100"/>
        <c:noMultiLvlLbl val="0"/>
      </c:catAx>
      <c:valAx>
        <c:axId val="-1285866432"/>
        <c:scaling>
          <c:orientation val="minMax"/>
        </c:scaling>
        <c:delete val="0"/>
        <c:axPos val="l"/>
        <c:majorGridlines>
          <c:spPr>
            <a:ln w="9525" cap="flat" cmpd="sng" algn="ctr">
              <a:solidFill>
                <a:schemeClr val="lt1">
                  <a:lumMod val="95000"/>
                  <a:alpha val="10000"/>
                </a:schemeClr>
              </a:solidFill>
              <a:round/>
            </a:ln>
            <a:effectLst/>
          </c:spPr>
        </c:majorGridlines>
        <c:title>
          <c:tx>
            <c:rich>
              <a:bodyPr rot="-5400000" spcFirstLastPara="1" vertOverflow="ellipsis" vert="horz" wrap="square" anchor="ctr" anchorCtr="1"/>
              <a:lstStyle/>
              <a:p>
                <a:pPr>
                  <a:defRPr sz="900" b="1" i="0" u="none" strike="noStrike" kern="1200" cap="all" baseline="0">
                    <a:solidFill>
                      <a:schemeClr val="lt1">
                        <a:lumMod val="85000"/>
                      </a:schemeClr>
                    </a:solidFill>
                    <a:latin typeface="+mn-lt"/>
                    <a:ea typeface="+mn-ea"/>
                    <a:cs typeface="+mn-cs"/>
                  </a:defRPr>
                </a:pPr>
                <a:r>
                  <a:rPr lang="en-US"/>
                  <a:t>1 year short rate</a:t>
                </a:r>
              </a:p>
            </c:rich>
          </c:tx>
          <c:layout/>
          <c:overlay val="0"/>
          <c:spPr>
            <a:noFill/>
            <a:ln>
              <a:noFill/>
            </a:ln>
            <a:effectLst/>
          </c:spPr>
          <c:txPr>
            <a:bodyPr rot="-5400000" spcFirstLastPara="1" vertOverflow="ellipsis" vert="horz" wrap="square" anchor="ctr" anchorCtr="1"/>
            <a:lstStyle/>
            <a:p>
              <a:pPr>
                <a:defRPr sz="900" b="1" i="0" u="none" strike="noStrike" kern="1200" cap="all" baseline="0">
                  <a:solidFill>
                    <a:schemeClr val="lt1">
                      <a:lumMod val="8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637589152"/>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5</xdr:col>
      <xdr:colOff>314325</xdr:colOff>
      <xdr:row>3</xdr:row>
      <xdr:rowOff>133350</xdr:rowOff>
    </xdr:from>
    <xdr:to>
      <xdr:col>13</xdr:col>
      <xdr:colOff>9525</xdr:colOff>
      <xdr:row>18</xdr:row>
      <xdr:rowOff>114300</xdr:rowOff>
    </xdr:to>
    <xdr:graphicFrame macro="">
      <xdr:nvGraphicFramePr>
        <xdr:cNvPr id="2" name="Chart 1">
          <a:extLst>
            <a:ext uri="{FF2B5EF4-FFF2-40B4-BE49-F238E27FC236}">
              <a16:creationId xmlns:a16="http://schemas.microsoft.com/office/drawing/2014/main" xmlns="" id="{FB417905-4649-4F92-0FB1-8684855CC91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5</xdr:col>
      <xdr:colOff>323850</xdr:colOff>
      <xdr:row>4</xdr:row>
      <xdr:rowOff>47625</xdr:rowOff>
    </xdr:from>
    <xdr:to>
      <xdr:col>15</xdr:col>
      <xdr:colOff>361950</xdr:colOff>
      <xdr:row>18</xdr:row>
      <xdr:rowOff>123825</xdr:rowOff>
    </xdr:to>
    <xdr:graphicFrame macro="">
      <xdr:nvGraphicFramePr>
        <xdr:cNvPr id="2" name="Chart 1">
          <a:extLst>
            <a:ext uri="{FF2B5EF4-FFF2-40B4-BE49-F238E27FC236}">
              <a16:creationId xmlns:a16="http://schemas.microsoft.com/office/drawing/2014/main" xmlns="" id="{636C5919-6EBE-4F09-993B-D150CF520B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10</xdr:col>
      <xdr:colOff>450931</xdr:colOff>
      <xdr:row>4</xdr:row>
      <xdr:rowOff>112531</xdr:rowOff>
    </xdr:from>
    <xdr:to>
      <xdr:col>21</xdr:col>
      <xdr:colOff>176836</xdr:colOff>
      <xdr:row>28</xdr:row>
      <xdr:rowOff>1125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ld%20laptop%20data\Desktop\Backup\Imp\IOA\CM2\CM2%20B\Draft\CM2B%20Ans_Saigeet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Actuarial%20Examination\Year%202022_December%20Exam\Note\Old\QP\CM2\CM2B\CM2B%20Ans_Saigeeta%20-%20Copy.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E%20Drive%20Data\CM2%20July%202022\CM2B%20solution.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19982\Downloads\CM2_PaperB_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Old%20laptop%20data\Desktop\Backup\Imp\IOA\CM2\CM2%20B\Draft\CM2_PaperB_DEC2022_Sol_Deepa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1 data"/>
      <sheetName val="1i"/>
      <sheetName val="1ii"/>
      <sheetName val="1iii"/>
      <sheetName val="1iv"/>
      <sheetName val="1v"/>
      <sheetName val="1vi"/>
      <sheetName val="Q2 data"/>
      <sheetName val="2i "/>
      <sheetName val="2ii "/>
      <sheetName val="2iii"/>
      <sheetName val="2iv"/>
      <sheetName val="2v"/>
    </sheetNames>
    <sheetDataSet>
      <sheetData sheetId="0">
        <row r="2">
          <cell r="E2">
            <v>10000</v>
          </cell>
        </row>
      </sheetData>
      <sheetData sheetId="1">
        <row r="1">
          <cell r="K1">
            <v>0.05</v>
          </cell>
        </row>
      </sheetData>
      <sheetData sheetId="2"/>
      <sheetData sheetId="3"/>
      <sheetData sheetId="4"/>
      <sheetData sheetId="5"/>
      <sheetData sheetId="6"/>
      <sheetData sheetId="7">
        <row r="2">
          <cell r="B2">
            <v>5.0999999999999997E-2</v>
          </cell>
        </row>
        <row r="3">
          <cell r="B3">
            <v>6.244997998398398E-2</v>
          </cell>
        </row>
      </sheetData>
      <sheetData sheetId="8"/>
      <sheetData sheetId="9"/>
      <sheetData sheetId="10">
        <row r="3">
          <cell r="B3">
            <v>4500</v>
          </cell>
        </row>
      </sheetData>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1 data"/>
      <sheetName val="1i"/>
      <sheetName val="1ii"/>
      <sheetName val="1iii"/>
      <sheetName val="1iv"/>
      <sheetName val="1v"/>
      <sheetName val="1vi"/>
      <sheetName val="Q2 data"/>
      <sheetName val="2i "/>
      <sheetName val="2ii "/>
      <sheetName val="2iii"/>
      <sheetName val="2iv"/>
      <sheetName val="2v"/>
    </sheetNames>
    <sheetDataSet>
      <sheetData sheetId="0">
        <row r="2">
          <cell r="E2">
            <v>10000</v>
          </cell>
        </row>
      </sheetData>
      <sheetData sheetId="1">
        <row r="1">
          <cell r="K1">
            <v>0.05</v>
          </cell>
        </row>
      </sheetData>
      <sheetData sheetId="2"/>
      <sheetData sheetId="3"/>
      <sheetData sheetId="4"/>
      <sheetData sheetId="5"/>
      <sheetData sheetId="6"/>
      <sheetData sheetId="7">
        <row r="2">
          <cell r="B2">
            <v>5.0999999999999997E-2</v>
          </cell>
        </row>
      </sheetData>
      <sheetData sheetId="8"/>
      <sheetData sheetId="9"/>
      <sheetData sheetId="10">
        <row r="3">
          <cell r="B3">
            <v>4500</v>
          </cell>
        </row>
      </sheetData>
      <sheetData sheetId="11"/>
      <sheetData sheetId="12">
        <row r="3">
          <cell r="C3" t="str">
            <v>Cumulative probability</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1 data"/>
      <sheetName val="1i"/>
      <sheetName val="1ii"/>
      <sheetName val="1iii"/>
      <sheetName val="1iv"/>
      <sheetName val="1v"/>
      <sheetName val="1vi"/>
    </sheetNames>
    <sheetDataSet>
      <sheetData sheetId="0">
        <row r="2">
          <cell r="E2">
            <v>100000</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1 Data"/>
      <sheetName val="Q1 (i)"/>
      <sheetName val="Q1 (ii)"/>
      <sheetName val="Q1 (iii)"/>
      <sheetName val="Q1 (iv)"/>
      <sheetName val="Q2 Data"/>
      <sheetName val="Q2 (i)"/>
      <sheetName val="Q2 (ii) (a)"/>
      <sheetName val="Q2 (ii) (b)"/>
      <sheetName val="Q2 (iii)"/>
      <sheetName val="Q3"/>
      <sheetName val="Q4"/>
      <sheetName val="Q5"/>
      <sheetName val="Q6"/>
    </sheetNames>
    <sheetDataSet>
      <sheetData sheetId="0"/>
      <sheetData sheetId="1"/>
      <sheetData sheetId="2"/>
      <sheetData sheetId="3"/>
      <sheetData sheetId="4"/>
      <sheetData sheetId="5">
        <row r="3">
          <cell r="C3" t="str">
            <v>Calendar Year ending</v>
          </cell>
          <cell r="D3" t="str">
            <v>Total return</v>
          </cell>
        </row>
      </sheetData>
      <sheetData sheetId="6"/>
      <sheetData sheetId="7"/>
      <sheetData sheetId="8"/>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i"/>
      <sheetName val="ii"/>
      <sheetName val="iii"/>
    </sheetNames>
    <sheetDataSet>
      <sheetData sheetId="0">
        <row r="3">
          <cell r="C3" t="str">
            <v>duration</v>
          </cell>
          <cell r="D3" t="str">
            <v>spot rates applicable for the next one year</v>
          </cell>
        </row>
        <row r="5">
          <cell r="C5">
            <v>1</v>
          </cell>
        </row>
        <row r="6">
          <cell r="C6">
            <v>2</v>
          </cell>
        </row>
        <row r="7">
          <cell r="C7">
            <v>3</v>
          </cell>
        </row>
        <row r="8">
          <cell r="C8">
            <v>4</v>
          </cell>
        </row>
        <row r="9">
          <cell r="C9">
            <v>5</v>
          </cell>
        </row>
      </sheetData>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C19"/>
  <sheetViews>
    <sheetView tabSelected="1" workbookViewId="0"/>
  </sheetViews>
  <sheetFormatPr defaultRowHeight="15" x14ac:dyDescent="0.25"/>
  <cols>
    <col min="2" max="2" width="17.140625" bestFit="1" customWidth="1"/>
    <col min="3" max="3" width="11.140625" customWidth="1"/>
  </cols>
  <sheetData>
    <row r="3" spans="2:3" x14ac:dyDescent="0.25">
      <c r="B3" s="1" t="s">
        <v>1</v>
      </c>
      <c r="C3" s="2" t="s">
        <v>0</v>
      </c>
    </row>
    <row r="4" spans="2:3" x14ac:dyDescent="0.25">
      <c r="B4" s="3"/>
      <c r="C4" s="2"/>
    </row>
    <row r="5" spans="2:3" x14ac:dyDescent="0.25">
      <c r="B5" s="3">
        <v>0.16</v>
      </c>
      <c r="C5" s="2">
        <v>4.2750000000000003E-2</v>
      </c>
    </row>
    <row r="6" spans="2:3" x14ac:dyDescent="0.25">
      <c r="B6" s="3">
        <v>0.2</v>
      </c>
      <c r="C6" s="2">
        <v>1.0500000000000001E-2</v>
      </c>
    </row>
    <row r="7" spans="2:3" x14ac:dyDescent="0.25">
      <c r="B7" s="3">
        <v>-0.38</v>
      </c>
      <c r="C7" s="2">
        <v>5.0999999999999995E-3</v>
      </c>
    </row>
    <row r="8" spans="2:3" x14ac:dyDescent="0.25">
      <c r="B8" s="3">
        <v>0.81</v>
      </c>
      <c r="C8" s="2">
        <v>7.5000000000000002E-4</v>
      </c>
    </row>
    <row r="9" spans="2:3" x14ac:dyDescent="0.25">
      <c r="B9" s="3">
        <v>0.11</v>
      </c>
      <c r="C9" s="2">
        <v>0.15375</v>
      </c>
    </row>
    <row r="10" spans="2:3" x14ac:dyDescent="0.25">
      <c r="B10" s="3">
        <v>-0.1</v>
      </c>
      <c r="C10" s="2">
        <v>0.1245</v>
      </c>
    </row>
    <row r="11" spans="2:3" x14ac:dyDescent="0.25">
      <c r="B11" s="3">
        <v>0.08</v>
      </c>
      <c r="C11" s="2">
        <v>0.25949999999999995</v>
      </c>
    </row>
    <row r="12" spans="2:3" x14ac:dyDescent="0.25">
      <c r="B12" s="3">
        <v>0.19</v>
      </c>
      <c r="C12" s="2">
        <v>1.575E-2</v>
      </c>
    </row>
    <row r="13" spans="2:3" x14ac:dyDescent="0.25">
      <c r="B13" s="3">
        <v>0.25</v>
      </c>
      <c r="C13" s="2">
        <v>1.5E-3</v>
      </c>
    </row>
    <row r="14" spans="2:3" x14ac:dyDescent="0.25">
      <c r="B14" s="3">
        <v>-0.09</v>
      </c>
      <c r="C14" s="2">
        <v>0.15375</v>
      </c>
    </row>
    <row r="15" spans="2:3" x14ac:dyDescent="0.25">
      <c r="B15" s="3">
        <v>0.17</v>
      </c>
      <c r="C15" s="2">
        <v>3.15E-2</v>
      </c>
    </row>
    <row r="16" spans="2:3" x14ac:dyDescent="0.25">
      <c r="B16" s="3">
        <v>0.11</v>
      </c>
      <c r="C16" s="2">
        <v>0.15375</v>
      </c>
    </row>
    <row r="17" spans="2:3" x14ac:dyDescent="0.25">
      <c r="B17" s="4">
        <v>0.17</v>
      </c>
      <c r="C17" s="2">
        <v>3.15E-2</v>
      </c>
    </row>
    <row r="18" spans="2:3" x14ac:dyDescent="0.25">
      <c r="B18" s="4">
        <v>-0.24</v>
      </c>
      <c r="C18" s="2">
        <v>1.5E-3</v>
      </c>
    </row>
    <row r="19" spans="2:3" x14ac:dyDescent="0.25">
      <c r="B19" s="5">
        <v>0.68</v>
      </c>
      <c r="C19" s="2">
        <v>1.3900000000000343E-2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22"/>
  <sheetViews>
    <sheetView workbookViewId="0"/>
  </sheetViews>
  <sheetFormatPr defaultRowHeight="15" x14ac:dyDescent="0.25"/>
  <cols>
    <col min="2" max="2" width="18" bestFit="1" customWidth="1"/>
    <col min="3" max="3" width="11.140625" customWidth="1"/>
    <col min="4" max="4" width="17" bestFit="1" customWidth="1"/>
    <col min="5" max="5" width="10.5703125" bestFit="1" customWidth="1"/>
    <col min="8" max="8" width="10.42578125" bestFit="1" customWidth="1"/>
    <col min="10" max="10" width="15.42578125" customWidth="1"/>
    <col min="11" max="11" width="12.5703125" bestFit="1" customWidth="1"/>
  </cols>
  <sheetData>
    <row r="1" spans="2:14" x14ac:dyDescent="0.25">
      <c r="B1" t="s">
        <v>8</v>
      </c>
      <c r="C1" s="9">
        <f>10000000</f>
        <v>10000000</v>
      </c>
    </row>
    <row r="2" spans="2:14" x14ac:dyDescent="0.25">
      <c r="B2" t="s">
        <v>7</v>
      </c>
      <c r="C2" s="35">
        <v>0.5</v>
      </c>
    </row>
    <row r="3" spans="2:14" x14ac:dyDescent="0.25">
      <c r="B3" t="s">
        <v>6</v>
      </c>
      <c r="C3" s="9">
        <f>C2*C1</f>
        <v>5000000</v>
      </c>
    </row>
    <row r="4" spans="2:14" x14ac:dyDescent="0.25">
      <c r="B4" t="s">
        <v>9</v>
      </c>
      <c r="C4" s="9">
        <f>C1*C2</f>
        <v>5000000</v>
      </c>
      <c r="D4" s="8" t="s">
        <v>74</v>
      </c>
    </row>
    <row r="6" spans="2:14" x14ac:dyDescent="0.25">
      <c r="E6" s="8" t="s">
        <v>22</v>
      </c>
      <c r="F6" s="8" t="s">
        <v>22</v>
      </c>
      <c r="G6" s="8" t="s">
        <v>74</v>
      </c>
    </row>
    <row r="7" spans="2:14" x14ac:dyDescent="0.25">
      <c r="B7" s="1" t="s">
        <v>1</v>
      </c>
      <c r="C7" s="2" t="s">
        <v>0</v>
      </c>
      <c r="D7" t="s">
        <v>2</v>
      </c>
      <c r="E7" t="s">
        <v>3</v>
      </c>
      <c r="F7" t="s">
        <v>4</v>
      </c>
      <c r="G7" s="6" t="s">
        <v>5</v>
      </c>
    </row>
    <row r="8" spans="2:14" x14ac:dyDescent="0.25">
      <c r="B8" s="3">
        <v>0.16</v>
      </c>
      <c r="C8" s="2">
        <v>4.2750000000000003E-2</v>
      </c>
      <c r="D8" s="36">
        <f>B8*C8</f>
        <v>6.8400000000000006E-3</v>
      </c>
      <c r="E8" s="9">
        <f>$C$3*(1+B8)</f>
        <v>5800000</v>
      </c>
      <c r="F8" s="9">
        <f>LN(E8)</f>
        <v>15.573368475516649</v>
      </c>
      <c r="G8" s="9">
        <f>F8*C8</f>
        <v>0.66576150232833675</v>
      </c>
      <c r="H8" s="7"/>
      <c r="K8" t="s">
        <v>10</v>
      </c>
      <c r="L8" t="s">
        <v>11</v>
      </c>
    </row>
    <row r="9" spans="2:14" x14ac:dyDescent="0.25">
      <c r="B9" s="3">
        <v>0.2</v>
      </c>
      <c r="C9" s="2">
        <v>1.0500000000000001E-2</v>
      </c>
      <c r="D9" s="36">
        <f t="shared" ref="D9:D22" si="0">B9*C9</f>
        <v>2.1000000000000003E-3</v>
      </c>
      <c r="E9" s="9">
        <f t="shared" ref="E9:E22" si="1">$C$3*(1+B9)</f>
        <v>6000000</v>
      </c>
      <c r="F9" s="9">
        <f t="shared" ref="F9:F22" si="2">LN(E9)</f>
        <v>15.60727002719233</v>
      </c>
      <c r="G9" s="9">
        <f t="shared" ref="G9:G22" si="3">F9*C9</f>
        <v>0.16387633528551948</v>
      </c>
      <c r="H9" s="7"/>
      <c r="J9" t="s">
        <v>13</v>
      </c>
      <c r="K9" s="37">
        <f>C4*1.04</f>
        <v>5200000</v>
      </c>
      <c r="L9" s="38">
        <f>LN(K9)</f>
        <v>15.464169183551656</v>
      </c>
      <c r="N9" s="8" t="s">
        <v>22</v>
      </c>
    </row>
    <row r="10" spans="2:14" x14ac:dyDescent="0.25">
      <c r="B10" s="3">
        <v>-0.38</v>
      </c>
      <c r="C10" s="2">
        <v>5.0999999999999995E-3</v>
      </c>
      <c r="D10" s="36">
        <f t="shared" si="0"/>
        <v>-1.9379999999999998E-3</v>
      </c>
      <c r="E10" s="9">
        <f t="shared" si="1"/>
        <v>3100000</v>
      </c>
      <c r="F10" s="9">
        <f t="shared" si="2"/>
        <v>14.946912669455374</v>
      </c>
      <c r="G10" s="9">
        <f t="shared" si="3"/>
        <v>7.6229254614222405E-2</v>
      </c>
      <c r="H10" s="7"/>
      <c r="J10" t="s">
        <v>12</v>
      </c>
      <c r="K10" s="37">
        <f>C3*(1+SUM(D8:D22))</f>
        <v>5295382.5000000009</v>
      </c>
      <c r="L10" s="38">
        <f>LN(K10)</f>
        <v>15.482345772368948</v>
      </c>
      <c r="N10" s="8" t="s">
        <v>22</v>
      </c>
    </row>
    <row r="11" spans="2:14" x14ac:dyDescent="0.25">
      <c r="B11" s="3">
        <v>0.81</v>
      </c>
      <c r="C11" s="2">
        <v>7.5000000000000002E-4</v>
      </c>
      <c r="D11" s="36">
        <f t="shared" si="0"/>
        <v>6.0750000000000008E-4</v>
      </c>
      <c r="E11" s="9">
        <f t="shared" si="1"/>
        <v>9050000</v>
      </c>
      <c r="F11" s="9">
        <f t="shared" si="2"/>
        <v>16.01827531567611</v>
      </c>
      <c r="G11" s="9">
        <f t="shared" si="3"/>
        <v>1.2013706486757083E-2</v>
      </c>
      <c r="H11" s="7"/>
    </row>
    <row r="12" spans="2:14" x14ac:dyDescent="0.25">
      <c r="B12" s="3">
        <v>0.11</v>
      </c>
      <c r="C12" s="2">
        <v>0.15375</v>
      </c>
      <c r="D12" s="36">
        <f t="shared" si="0"/>
        <v>1.69125E-2</v>
      </c>
      <c r="E12" s="9">
        <f t="shared" si="1"/>
        <v>5550000.0000000009</v>
      </c>
      <c r="F12" s="9">
        <f t="shared" si="2"/>
        <v>15.529308485722618</v>
      </c>
      <c r="G12" s="9">
        <f t="shared" si="3"/>
        <v>2.3876311796798526</v>
      </c>
      <c r="H12" s="7"/>
    </row>
    <row r="13" spans="2:14" x14ac:dyDescent="0.25">
      <c r="B13" s="3">
        <v>-0.1</v>
      </c>
      <c r="C13" s="2">
        <v>0.1245</v>
      </c>
      <c r="D13" s="36">
        <f t="shared" si="0"/>
        <v>-1.2450000000000001E-2</v>
      </c>
      <c r="E13" s="9">
        <f t="shared" si="1"/>
        <v>4500000</v>
      </c>
      <c r="F13" s="9">
        <f t="shared" si="2"/>
        <v>15.319587954740548</v>
      </c>
      <c r="G13" s="9">
        <f t="shared" si="3"/>
        <v>1.9072887003651982</v>
      </c>
      <c r="H13" s="7"/>
    </row>
    <row r="14" spans="2:14" x14ac:dyDescent="0.25">
      <c r="B14" s="3">
        <v>0.08</v>
      </c>
      <c r="C14" s="2">
        <v>0.25949999999999995</v>
      </c>
      <c r="D14" s="36">
        <f t="shared" si="0"/>
        <v>2.0759999999999997E-2</v>
      </c>
      <c r="E14" s="9">
        <f t="shared" si="1"/>
        <v>5400000</v>
      </c>
      <c r="F14" s="9">
        <f t="shared" si="2"/>
        <v>15.501909511534503</v>
      </c>
      <c r="G14" s="9">
        <f t="shared" si="3"/>
        <v>4.0227455182432026</v>
      </c>
      <c r="H14" s="7"/>
    </row>
    <row r="15" spans="2:14" x14ac:dyDescent="0.25">
      <c r="B15" s="3">
        <v>0.19</v>
      </c>
      <c r="C15" s="2">
        <v>1.575E-2</v>
      </c>
      <c r="D15" s="36">
        <f t="shared" si="0"/>
        <v>2.9924999999999999E-3</v>
      </c>
      <c r="E15" s="9">
        <f t="shared" si="1"/>
        <v>5950000</v>
      </c>
      <c r="F15" s="9">
        <f t="shared" si="2"/>
        <v>15.598901777521812</v>
      </c>
      <c r="G15" s="9">
        <f t="shared" si="3"/>
        <v>0.24568270299596853</v>
      </c>
      <c r="H15" s="7"/>
    </row>
    <row r="16" spans="2:14" x14ac:dyDescent="0.25">
      <c r="B16" s="3">
        <v>0.25</v>
      </c>
      <c r="C16" s="2">
        <v>1.5E-3</v>
      </c>
      <c r="D16" s="36">
        <f t="shared" si="0"/>
        <v>3.7500000000000001E-4</v>
      </c>
      <c r="E16" s="9">
        <f t="shared" si="1"/>
        <v>6250000</v>
      </c>
      <c r="F16" s="9">
        <f t="shared" si="2"/>
        <v>15.648092021712584</v>
      </c>
      <c r="G16" s="9">
        <f t="shared" si="3"/>
        <v>2.3472138032568875E-2</v>
      </c>
      <c r="H16" s="7"/>
    </row>
    <row r="17" spans="2:8" x14ac:dyDescent="0.25">
      <c r="B17" s="3">
        <v>-0.09</v>
      </c>
      <c r="C17" s="2">
        <v>0.15375</v>
      </c>
      <c r="D17" s="36">
        <f t="shared" si="0"/>
        <v>-1.3837499999999999E-2</v>
      </c>
      <c r="E17" s="9">
        <f t="shared" si="1"/>
        <v>4550000</v>
      </c>
      <c r="F17" s="9">
        <f t="shared" si="2"/>
        <v>15.330637790927133</v>
      </c>
      <c r="G17" s="9">
        <f t="shared" si="3"/>
        <v>2.3570855603550465</v>
      </c>
      <c r="H17" s="7"/>
    </row>
    <row r="18" spans="2:8" x14ac:dyDescent="0.25">
      <c r="B18" s="3">
        <v>0.17</v>
      </c>
      <c r="C18" s="2">
        <v>3.15E-2</v>
      </c>
      <c r="D18" s="36">
        <f t="shared" si="0"/>
        <v>5.3550000000000004E-3</v>
      </c>
      <c r="E18" s="9">
        <f t="shared" si="1"/>
        <v>5850000</v>
      </c>
      <c r="F18" s="9">
        <f t="shared" si="2"/>
        <v>15.58195221920804</v>
      </c>
      <c r="G18" s="9">
        <f t="shared" si="3"/>
        <v>0.49083149490505323</v>
      </c>
      <c r="H18" s="7"/>
    </row>
    <row r="19" spans="2:8" x14ac:dyDescent="0.25">
      <c r="B19" s="3">
        <v>0.11</v>
      </c>
      <c r="C19" s="2">
        <v>0.15375</v>
      </c>
      <c r="D19" s="36">
        <f t="shared" si="0"/>
        <v>1.69125E-2</v>
      </c>
      <c r="E19" s="9">
        <f t="shared" si="1"/>
        <v>5550000.0000000009</v>
      </c>
      <c r="F19" s="9">
        <f t="shared" si="2"/>
        <v>15.529308485722618</v>
      </c>
      <c r="G19" s="9">
        <f t="shared" si="3"/>
        <v>2.3876311796798526</v>
      </c>
      <c r="H19" s="7"/>
    </row>
    <row r="20" spans="2:8" x14ac:dyDescent="0.25">
      <c r="B20" s="4">
        <v>0.17</v>
      </c>
      <c r="C20" s="2">
        <v>3.15E-2</v>
      </c>
      <c r="D20" s="36">
        <f t="shared" si="0"/>
        <v>5.3550000000000004E-3</v>
      </c>
      <c r="E20" s="9">
        <f t="shared" si="1"/>
        <v>5850000</v>
      </c>
      <c r="F20" s="9">
        <f t="shared" si="2"/>
        <v>15.58195221920804</v>
      </c>
      <c r="G20" s="9">
        <f t="shared" si="3"/>
        <v>0.49083149490505323</v>
      </c>
      <c r="H20" s="7"/>
    </row>
    <row r="21" spans="2:8" x14ac:dyDescent="0.25">
      <c r="B21" s="4">
        <v>-0.24</v>
      </c>
      <c r="C21" s="2">
        <v>1.5E-3</v>
      </c>
      <c r="D21" s="36">
        <f t="shared" si="0"/>
        <v>-3.5999999999999997E-4</v>
      </c>
      <c r="E21" s="9">
        <f t="shared" si="1"/>
        <v>3800000</v>
      </c>
      <c r="F21" s="9">
        <f t="shared" si="2"/>
        <v>15.150511624696614</v>
      </c>
      <c r="G21" s="9">
        <f t="shared" si="3"/>
        <v>2.2725767437044922E-2</v>
      </c>
      <c r="H21" s="7"/>
    </row>
    <row r="22" spans="2:8" x14ac:dyDescent="0.25">
      <c r="B22" s="5">
        <v>0.68</v>
      </c>
      <c r="C22" s="2">
        <v>1.3900000000000343E-2</v>
      </c>
      <c r="D22" s="36">
        <f t="shared" si="0"/>
        <v>9.4520000000002345E-3</v>
      </c>
      <c r="E22" s="9">
        <f t="shared" si="1"/>
        <v>8400000</v>
      </c>
      <c r="F22" s="9">
        <f t="shared" si="2"/>
        <v>15.943742263813542</v>
      </c>
      <c r="G22" s="9">
        <f t="shared" si="3"/>
        <v>0.22161801746701371</v>
      </c>
      <c r="H22" s="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sheetData>
    <row r="1" spans="1:11" x14ac:dyDescent="0.25">
      <c r="A1" t="s">
        <v>14</v>
      </c>
    </row>
    <row r="2" spans="1:11" x14ac:dyDescent="0.25">
      <c r="A2" t="s">
        <v>15</v>
      </c>
    </row>
    <row r="3" spans="1:11" x14ac:dyDescent="0.25">
      <c r="A3" s="9" t="s">
        <v>16</v>
      </c>
      <c r="B3" s="9"/>
      <c r="C3" s="9"/>
      <c r="D3" s="9"/>
      <c r="E3" s="9"/>
      <c r="F3" s="9"/>
      <c r="G3" s="9"/>
      <c r="H3" s="9"/>
      <c r="I3" s="9"/>
      <c r="J3" s="9"/>
      <c r="K3" s="8" t="s">
        <v>22</v>
      </c>
    </row>
    <row r="4" spans="1:11" x14ac:dyDescent="0.25">
      <c r="A4" s="9" t="s">
        <v>17</v>
      </c>
      <c r="B4" s="9"/>
      <c r="C4" s="9"/>
      <c r="D4" s="9"/>
      <c r="E4" s="9"/>
      <c r="F4" s="9"/>
      <c r="G4" s="9"/>
      <c r="H4" s="9"/>
      <c r="I4" s="9"/>
      <c r="J4" s="9"/>
      <c r="K4" s="8" t="s">
        <v>22</v>
      </c>
    </row>
    <row r="5" spans="1:11" x14ac:dyDescent="0.25">
      <c r="A5" s="9" t="s">
        <v>18</v>
      </c>
      <c r="B5" s="9"/>
      <c r="C5" s="9"/>
      <c r="D5" s="9"/>
      <c r="E5" s="9"/>
      <c r="F5" s="9"/>
      <c r="G5" s="9"/>
      <c r="H5" s="9"/>
      <c r="I5" s="9"/>
      <c r="J5" s="9"/>
      <c r="K5" s="8" t="s">
        <v>22</v>
      </c>
    </row>
    <row r="6" spans="1:11" x14ac:dyDescent="0.25">
      <c r="A6" s="9" t="s">
        <v>19</v>
      </c>
      <c r="B6" s="9"/>
      <c r="C6" s="9"/>
      <c r="D6" s="9"/>
      <c r="E6" s="9"/>
      <c r="F6" s="9"/>
      <c r="G6" s="9"/>
      <c r="H6" s="9"/>
      <c r="I6" s="9"/>
      <c r="J6" s="9"/>
      <c r="K6" s="8"/>
    </row>
    <row r="7" spans="1:11" x14ac:dyDescent="0.25">
      <c r="A7" s="9" t="s">
        <v>20</v>
      </c>
      <c r="B7" s="9"/>
      <c r="C7" s="9"/>
      <c r="D7" s="9"/>
      <c r="E7" s="9"/>
      <c r="F7" s="9"/>
      <c r="G7" s="9"/>
      <c r="H7" s="9"/>
      <c r="I7" s="9"/>
      <c r="J7" s="9"/>
      <c r="K7" s="8"/>
    </row>
    <row r="8" spans="1:11" x14ac:dyDescent="0.25">
      <c r="A8" s="9"/>
      <c r="B8" s="9"/>
      <c r="C8" s="9"/>
      <c r="D8" s="9"/>
      <c r="E8" s="9"/>
      <c r="F8" s="9"/>
      <c r="G8" s="9"/>
      <c r="H8" s="9"/>
      <c r="I8" s="9"/>
      <c r="J8" s="9"/>
      <c r="K8" t="s">
        <v>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heetViews>
  <sheetFormatPr defaultColWidth="9.140625" defaultRowHeight="15" x14ac:dyDescent="0.25"/>
  <cols>
    <col min="1" max="1" width="23.85546875" bestFit="1" customWidth="1"/>
    <col min="3" max="3" width="35.28515625" customWidth="1"/>
    <col min="4" max="4" width="22.140625" customWidth="1"/>
    <col min="5" max="5" width="12" bestFit="1" customWidth="1"/>
    <col min="6" max="6" width="20.7109375" customWidth="1"/>
    <col min="7" max="7" width="21.7109375" customWidth="1"/>
    <col min="8" max="8" width="19.28515625" customWidth="1"/>
  </cols>
  <sheetData>
    <row r="1" spans="1:8" x14ac:dyDescent="0.25">
      <c r="A1" t="s">
        <v>8</v>
      </c>
      <c r="B1" s="9">
        <f>10000000</f>
        <v>10000000</v>
      </c>
    </row>
    <row r="2" spans="1:8" x14ac:dyDescent="0.25">
      <c r="A2" t="s">
        <v>7</v>
      </c>
      <c r="B2" s="35">
        <v>0.5</v>
      </c>
    </row>
    <row r="3" spans="1:8" x14ac:dyDescent="0.25">
      <c r="A3" t="s">
        <v>6</v>
      </c>
      <c r="B3" s="9">
        <f>B2*B1</f>
        <v>5000000</v>
      </c>
    </row>
    <row r="4" spans="1:8" ht="45" x14ac:dyDescent="0.25">
      <c r="A4" t="s">
        <v>9</v>
      </c>
      <c r="B4" s="9">
        <f>B1*B2</f>
        <v>5000000</v>
      </c>
      <c r="D4" t="str">
        <f>'[4]Q2 Data'!C3</f>
        <v>Calendar Year ending</v>
      </c>
      <c r="E4" t="str">
        <f>'[4]Q2 Data'!D3</f>
        <v>Total return</v>
      </c>
      <c r="F4" s="10" t="s">
        <v>23</v>
      </c>
      <c r="G4" s="10" t="s">
        <v>24</v>
      </c>
      <c r="H4" s="10" t="s">
        <v>25</v>
      </c>
    </row>
    <row r="5" spans="1:8" x14ac:dyDescent="0.25">
      <c r="D5" t="s">
        <v>26</v>
      </c>
      <c r="E5" s="11"/>
      <c r="F5" s="12">
        <f>$B$4</f>
        <v>5000000</v>
      </c>
      <c r="G5" s="12">
        <f>B3</f>
        <v>5000000</v>
      </c>
      <c r="H5" s="12">
        <f>F5+G5</f>
        <v>10000000</v>
      </c>
    </row>
    <row r="6" spans="1:8" x14ac:dyDescent="0.25">
      <c r="D6" t="s">
        <v>29</v>
      </c>
      <c r="E6" s="13">
        <f>'Q.1 Data '!B5</f>
        <v>0.16</v>
      </c>
      <c r="F6" s="12">
        <f>(F5)*(1+0.04)</f>
        <v>5200000</v>
      </c>
      <c r="G6" s="12">
        <f>(G5)*(1+E6)</f>
        <v>5800000</v>
      </c>
      <c r="H6" s="12">
        <f t="shared" ref="H6:H20" si="0">F6+G6</f>
        <v>11000000</v>
      </c>
    </row>
    <row r="7" spans="1:8" x14ac:dyDescent="0.25">
      <c r="D7" t="s">
        <v>30</v>
      </c>
      <c r="E7" s="13">
        <f>'Q.1 Data '!B6</f>
        <v>0.2</v>
      </c>
      <c r="F7" s="12">
        <f t="shared" ref="F7:F20" si="1">(F6)*(1+0.04)</f>
        <v>5408000</v>
      </c>
      <c r="G7" s="12">
        <f t="shared" ref="G7:G20" si="2">(G6)*(1+E7)</f>
        <v>6960000</v>
      </c>
      <c r="H7" s="12">
        <f t="shared" si="0"/>
        <v>12368000</v>
      </c>
    </row>
    <row r="8" spans="1:8" x14ac:dyDescent="0.25">
      <c r="D8" t="s">
        <v>31</v>
      </c>
      <c r="E8" s="13">
        <f>'Q.1 Data '!B7</f>
        <v>-0.38</v>
      </c>
      <c r="F8" s="12">
        <f t="shared" si="1"/>
        <v>5624320</v>
      </c>
      <c r="G8" s="12">
        <f t="shared" si="2"/>
        <v>4315200</v>
      </c>
      <c r="H8" s="12">
        <f t="shared" si="0"/>
        <v>9939520</v>
      </c>
    </row>
    <row r="9" spans="1:8" x14ac:dyDescent="0.25">
      <c r="D9" t="s">
        <v>32</v>
      </c>
      <c r="E9" s="13">
        <f>'Q.1 Data '!B8</f>
        <v>0.81</v>
      </c>
      <c r="F9" s="12">
        <f t="shared" si="1"/>
        <v>5849292.7999999998</v>
      </c>
      <c r="G9" s="12">
        <f t="shared" si="2"/>
        <v>7810512</v>
      </c>
      <c r="H9" s="12">
        <f t="shared" si="0"/>
        <v>13659804.800000001</v>
      </c>
    </row>
    <row r="10" spans="1:8" x14ac:dyDescent="0.25">
      <c r="D10" t="s">
        <v>33</v>
      </c>
      <c r="E10" s="13">
        <f>'Q.1 Data '!B9</f>
        <v>0.11</v>
      </c>
      <c r="F10" s="12">
        <f t="shared" si="1"/>
        <v>6083264.5120000001</v>
      </c>
      <c r="G10" s="12">
        <f t="shared" si="2"/>
        <v>8669668.3200000003</v>
      </c>
      <c r="H10" s="12">
        <f t="shared" si="0"/>
        <v>14752932.832</v>
      </c>
    </row>
    <row r="11" spans="1:8" x14ac:dyDescent="0.25">
      <c r="D11" t="s">
        <v>34</v>
      </c>
      <c r="E11" s="13">
        <f>'Q.1 Data '!B10</f>
        <v>-0.1</v>
      </c>
      <c r="F11" s="12">
        <f t="shared" si="1"/>
        <v>6326595.0924800001</v>
      </c>
      <c r="G11" s="12">
        <f t="shared" si="2"/>
        <v>7802701.4880000008</v>
      </c>
      <c r="H11" s="12">
        <f t="shared" si="0"/>
        <v>14129296.580480002</v>
      </c>
    </row>
    <row r="12" spans="1:8" x14ac:dyDescent="0.25">
      <c r="D12" t="s">
        <v>35</v>
      </c>
      <c r="E12" s="13">
        <f>'Q.1 Data '!B11</f>
        <v>0.08</v>
      </c>
      <c r="F12" s="12">
        <f t="shared" si="1"/>
        <v>6579658.8961792002</v>
      </c>
      <c r="G12" s="12">
        <f t="shared" si="2"/>
        <v>8426917.6070400011</v>
      </c>
      <c r="H12" s="12">
        <f t="shared" si="0"/>
        <v>15006576.503219202</v>
      </c>
    </row>
    <row r="13" spans="1:8" x14ac:dyDescent="0.25">
      <c r="D13" t="s">
        <v>36</v>
      </c>
      <c r="E13" s="13">
        <f>'Q.1 Data '!B12</f>
        <v>0.19</v>
      </c>
      <c r="F13" s="12">
        <f t="shared" si="1"/>
        <v>6842845.2520263679</v>
      </c>
      <c r="G13" s="12">
        <f t="shared" si="2"/>
        <v>10028031.952377601</v>
      </c>
      <c r="H13" s="12">
        <f t="shared" si="0"/>
        <v>16870877.204403967</v>
      </c>
    </row>
    <row r="14" spans="1:8" x14ac:dyDescent="0.25">
      <c r="D14" t="s">
        <v>37</v>
      </c>
      <c r="E14" s="13">
        <f>'Q.1 Data '!B13</f>
        <v>0.25</v>
      </c>
      <c r="F14" s="12">
        <f t="shared" si="1"/>
        <v>7116559.0621074233</v>
      </c>
      <c r="G14" s="12">
        <f t="shared" si="2"/>
        <v>12535039.940472001</v>
      </c>
      <c r="H14" s="12">
        <f t="shared" si="0"/>
        <v>19651599.002579425</v>
      </c>
    </row>
    <row r="15" spans="1:8" x14ac:dyDescent="0.25">
      <c r="D15" t="s">
        <v>38</v>
      </c>
      <c r="E15" s="13">
        <f>'Q.1 Data '!B14</f>
        <v>-0.09</v>
      </c>
      <c r="F15" s="12">
        <f t="shared" si="1"/>
        <v>7401221.4245917201</v>
      </c>
      <c r="G15" s="12">
        <f t="shared" si="2"/>
        <v>11406886.345829522</v>
      </c>
      <c r="H15" s="12">
        <f t="shared" si="0"/>
        <v>18808107.770421244</v>
      </c>
    </row>
    <row r="16" spans="1:8" x14ac:dyDescent="0.25">
      <c r="D16" t="s">
        <v>39</v>
      </c>
      <c r="E16" s="13">
        <f>'Q.1 Data '!B15</f>
        <v>0.17</v>
      </c>
      <c r="F16" s="12">
        <f t="shared" si="1"/>
        <v>7697270.2815753892</v>
      </c>
      <c r="G16" s="12">
        <f t="shared" si="2"/>
        <v>13346057.02462054</v>
      </c>
      <c r="H16" s="12">
        <f t="shared" si="0"/>
        <v>21043327.30619593</v>
      </c>
    </row>
    <row r="17" spans="4:8" x14ac:dyDescent="0.25">
      <c r="D17" t="s">
        <v>40</v>
      </c>
      <c r="E17" s="13">
        <f>'Q.1 Data '!B16</f>
        <v>0.11</v>
      </c>
      <c r="F17" s="12">
        <f t="shared" si="1"/>
        <v>8005161.0928384047</v>
      </c>
      <c r="G17" s="12">
        <f t="shared" si="2"/>
        <v>14814123.297328802</v>
      </c>
      <c r="H17" s="12">
        <f t="shared" si="0"/>
        <v>22819284.390167207</v>
      </c>
    </row>
    <row r="18" spans="4:8" x14ac:dyDescent="0.25">
      <c r="D18" t="s">
        <v>41</v>
      </c>
      <c r="E18" s="13">
        <f>'Q.1 Data '!B17</f>
        <v>0.17</v>
      </c>
      <c r="F18" s="12">
        <f t="shared" si="1"/>
        <v>8325367.5365519412</v>
      </c>
      <c r="G18" s="12">
        <f t="shared" si="2"/>
        <v>17332524.257874697</v>
      </c>
      <c r="H18" s="12">
        <f t="shared" si="0"/>
        <v>25657891.794426639</v>
      </c>
    </row>
    <row r="19" spans="4:8" x14ac:dyDescent="0.25">
      <c r="D19" t="s">
        <v>42</v>
      </c>
      <c r="E19" s="13">
        <f>'Q.1 Data '!B18</f>
        <v>-0.24</v>
      </c>
      <c r="F19" s="12">
        <f t="shared" si="1"/>
        <v>8658382.23801402</v>
      </c>
      <c r="G19" s="12">
        <f t="shared" si="2"/>
        <v>13172718.43598477</v>
      </c>
      <c r="H19" s="12">
        <f t="shared" si="0"/>
        <v>21831100.673998788</v>
      </c>
    </row>
    <row r="20" spans="4:8" x14ac:dyDescent="0.25">
      <c r="D20" t="s">
        <v>43</v>
      </c>
      <c r="E20" s="13">
        <f>'Q.1 Data '!B19</f>
        <v>0.68</v>
      </c>
      <c r="F20" s="12">
        <f t="shared" si="1"/>
        <v>9004717.5275345817</v>
      </c>
      <c r="G20" s="12">
        <f t="shared" si="2"/>
        <v>22130166.972454414</v>
      </c>
      <c r="H20" s="12">
        <f t="shared" si="0"/>
        <v>31134884.499988995</v>
      </c>
    </row>
    <row r="21" spans="4:8" x14ac:dyDescent="0.25">
      <c r="F21" t="s">
        <v>27</v>
      </c>
      <c r="G21" t="s">
        <v>27</v>
      </c>
      <c r="H21" t="s">
        <v>27</v>
      </c>
    </row>
    <row r="24" spans="4:8" x14ac:dyDescent="0.25">
      <c r="D24" s="14"/>
      <c r="H24" t="s">
        <v>28</v>
      </c>
    </row>
  </sheetData>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L27"/>
  <sheetViews>
    <sheetView zoomScale="80" zoomScaleNormal="80" workbookViewId="0"/>
  </sheetViews>
  <sheetFormatPr defaultColWidth="9.140625" defaultRowHeight="15" x14ac:dyDescent="0.25"/>
  <cols>
    <col min="3" max="3" width="19.7109375" bestFit="1" customWidth="1"/>
    <col min="4" max="4" width="15.5703125" customWidth="1"/>
    <col min="5" max="5" width="20" customWidth="1"/>
    <col min="6" max="6" width="13.85546875" bestFit="1" customWidth="1"/>
    <col min="7" max="7" width="11" bestFit="1" customWidth="1"/>
    <col min="8" max="11" width="20.7109375" customWidth="1"/>
    <col min="12" max="12" width="16" customWidth="1"/>
  </cols>
  <sheetData>
    <row r="1" spans="3:12" x14ac:dyDescent="0.25">
      <c r="C1" t="s">
        <v>61</v>
      </c>
      <c r="D1" s="27">
        <f>'Q.1 (i) '!C1</f>
        <v>10000000</v>
      </c>
      <c r="H1" t="s">
        <v>60</v>
      </c>
      <c r="I1" s="13">
        <v>0.09</v>
      </c>
    </row>
    <row r="2" spans="3:12" x14ac:dyDescent="0.25">
      <c r="C2" t="s">
        <v>59</v>
      </c>
      <c r="D2" s="9">
        <v>0.04</v>
      </c>
      <c r="H2" t="s">
        <v>58</v>
      </c>
      <c r="I2" s="13">
        <v>0.3</v>
      </c>
    </row>
    <row r="3" spans="3:12" x14ac:dyDescent="0.25">
      <c r="C3" t="s">
        <v>57</v>
      </c>
      <c r="D3" s="28" t="s">
        <v>62</v>
      </c>
      <c r="E3" s="26"/>
    </row>
    <row r="5" spans="3:12" x14ac:dyDescent="0.25">
      <c r="H5" t="s">
        <v>56</v>
      </c>
    </row>
    <row r="6" spans="3:12" x14ac:dyDescent="0.25">
      <c r="C6" t="s">
        <v>55</v>
      </c>
      <c r="D6" s="25">
        <v>2500000</v>
      </c>
    </row>
    <row r="8" spans="3:12" x14ac:dyDescent="0.25">
      <c r="H8" s="113" t="s">
        <v>140</v>
      </c>
      <c r="I8" s="113"/>
      <c r="J8" s="113"/>
      <c r="K8" s="113"/>
    </row>
    <row r="9" spans="3:12" ht="30" x14ac:dyDescent="0.25">
      <c r="C9" s="22"/>
      <c r="D9" s="22" t="s">
        <v>54</v>
      </c>
      <c r="E9" s="22" t="s">
        <v>63</v>
      </c>
      <c r="F9" s="22" t="s">
        <v>52</v>
      </c>
      <c r="G9" s="22" t="s">
        <v>51</v>
      </c>
      <c r="H9" s="24" t="s">
        <v>50</v>
      </c>
      <c r="I9" s="24" t="s">
        <v>49</v>
      </c>
      <c r="J9" s="24" t="s">
        <v>48</v>
      </c>
      <c r="K9" s="23"/>
      <c r="L9" s="22" t="s">
        <v>47</v>
      </c>
    </row>
    <row r="10" spans="3:12" x14ac:dyDescent="0.25">
      <c r="C10" s="2"/>
      <c r="D10" s="16">
        <v>0</v>
      </c>
      <c r="E10" s="20">
        <f>'Q.1(iii)'!F5</f>
        <v>5000000</v>
      </c>
      <c r="F10" s="19">
        <f t="shared" ref="F10:F25" si="0">D10*$I$1</f>
        <v>0</v>
      </c>
      <c r="G10" s="16">
        <f t="shared" ref="G10:G25" si="1">$I$2*D10</f>
        <v>0</v>
      </c>
      <c r="H10" s="16"/>
      <c r="I10" s="16"/>
      <c r="J10" s="16"/>
      <c r="K10" s="16"/>
      <c r="L10" s="16"/>
    </row>
    <row r="11" spans="3:12" x14ac:dyDescent="0.25">
      <c r="C11" s="2"/>
      <c r="D11" s="16">
        <f t="shared" ref="D11:D25" si="2">D10+1</f>
        <v>1</v>
      </c>
      <c r="E11" s="20">
        <f>'Q.1(iii)'!F6</f>
        <v>5200000</v>
      </c>
      <c r="F11" s="19">
        <f t="shared" si="0"/>
        <v>0.09</v>
      </c>
      <c r="G11" s="16">
        <f t="shared" si="1"/>
        <v>0.3</v>
      </c>
      <c r="H11" s="21">
        <f>D6</f>
        <v>2500000</v>
      </c>
      <c r="I11" s="17">
        <f>(H11-E11)/(0.5*$D$1)-1</f>
        <v>-1.54</v>
      </c>
      <c r="J11" s="29">
        <f t="shared" ref="J11:J25" si="3">(I11-F11)/SQRT(G11)</f>
        <v>-2.9759592291114028</v>
      </c>
      <c r="K11" s="16"/>
      <c r="L11" s="15">
        <f t="shared" ref="L11:L25" si="4">NORMSDIST(J11)</f>
        <v>1.4603684457665264E-3</v>
      </c>
    </row>
    <row r="12" spans="3:12" x14ac:dyDescent="0.25">
      <c r="C12" s="2"/>
      <c r="D12" s="16">
        <f t="shared" si="2"/>
        <v>2</v>
      </c>
      <c r="E12" s="20">
        <f>'Q.1(iii)'!F7</f>
        <v>5408000</v>
      </c>
      <c r="F12" s="19">
        <f t="shared" si="0"/>
        <v>0.18</v>
      </c>
      <c r="G12" s="16">
        <f t="shared" si="1"/>
        <v>0.6</v>
      </c>
      <c r="H12" s="18">
        <f>H11*1.09</f>
        <v>2725000</v>
      </c>
      <c r="I12" s="17">
        <f t="shared" ref="I12:I25" si="5">(H12-E12)/(0.5*$D$1)-1</f>
        <v>-1.5366</v>
      </c>
      <c r="J12" s="29">
        <f t="shared" si="3"/>
        <v>-2.216121070699884</v>
      </c>
      <c r="K12" s="16"/>
      <c r="L12" s="15">
        <f t="shared" si="4"/>
        <v>1.3341605776556062E-2</v>
      </c>
    </row>
    <row r="13" spans="3:12" x14ac:dyDescent="0.25">
      <c r="C13" s="2"/>
      <c r="D13" s="16">
        <f t="shared" si="2"/>
        <v>3</v>
      </c>
      <c r="E13" s="20">
        <f>'Q.1(iii)'!F8</f>
        <v>5624320</v>
      </c>
      <c r="F13" s="19">
        <f t="shared" si="0"/>
        <v>0.27</v>
      </c>
      <c r="G13" s="16">
        <f t="shared" si="1"/>
        <v>0.89999999999999991</v>
      </c>
      <c r="H13" s="18">
        <f t="shared" ref="H13:H25" si="6">H12*1.09</f>
        <v>2970250</v>
      </c>
      <c r="I13" s="17">
        <f t="shared" si="5"/>
        <v>-1.5308139999999999</v>
      </c>
      <c r="J13" s="29">
        <f t="shared" si="3"/>
        <v>-1.8982246274394865</v>
      </c>
      <c r="K13" s="16"/>
      <c r="L13" s="15">
        <f t="shared" si="4"/>
        <v>2.8833248969579915E-2</v>
      </c>
    </row>
    <row r="14" spans="3:12" x14ac:dyDescent="0.25">
      <c r="C14" s="2"/>
      <c r="D14" s="16">
        <f t="shared" si="2"/>
        <v>4</v>
      </c>
      <c r="E14" s="20">
        <f>'Q.1(iii)'!F9</f>
        <v>5849292.7999999998</v>
      </c>
      <c r="F14" s="19">
        <f t="shared" si="0"/>
        <v>0.36</v>
      </c>
      <c r="G14" s="16">
        <f t="shared" si="1"/>
        <v>1.2</v>
      </c>
      <c r="H14" s="18">
        <f t="shared" si="6"/>
        <v>3237572.5000000005</v>
      </c>
      <c r="I14" s="17">
        <f t="shared" si="5"/>
        <v>-1.52234406</v>
      </c>
      <c r="J14" s="29">
        <f t="shared" si="3"/>
        <v>-1.718337171079763</v>
      </c>
      <c r="K14" s="16"/>
      <c r="L14" s="15">
        <f t="shared" si="4"/>
        <v>4.2867566545050625E-2</v>
      </c>
    </row>
    <row r="15" spans="3:12" x14ac:dyDescent="0.25">
      <c r="C15" s="2"/>
      <c r="D15" s="16">
        <f t="shared" si="2"/>
        <v>5</v>
      </c>
      <c r="E15" s="20">
        <f>'Q.1(iii)'!F10</f>
        <v>6083264.5120000001</v>
      </c>
      <c r="F15" s="19">
        <f t="shared" si="0"/>
        <v>0.44999999999999996</v>
      </c>
      <c r="G15" s="16">
        <f t="shared" si="1"/>
        <v>1.5</v>
      </c>
      <c r="H15" s="18">
        <f t="shared" si="6"/>
        <v>3528954.0250000008</v>
      </c>
      <c r="I15" s="17">
        <f t="shared" si="5"/>
        <v>-1.5108620974</v>
      </c>
      <c r="J15" s="29">
        <f t="shared" si="3"/>
        <v>-1.6010371981978697</v>
      </c>
      <c r="K15" s="16"/>
      <c r="L15" s="15">
        <f t="shared" si="4"/>
        <v>5.4684340238681003E-2</v>
      </c>
    </row>
    <row r="16" spans="3:12" x14ac:dyDescent="0.25">
      <c r="C16" s="2"/>
      <c r="D16" s="16">
        <f t="shared" si="2"/>
        <v>6</v>
      </c>
      <c r="E16" s="20">
        <f>'Q.1(iii)'!F11</f>
        <v>6326595.0924800001</v>
      </c>
      <c r="F16" s="19">
        <f t="shared" si="0"/>
        <v>0.54</v>
      </c>
      <c r="G16" s="16">
        <f t="shared" si="1"/>
        <v>1.7999999999999998</v>
      </c>
      <c r="H16" s="18">
        <f t="shared" si="6"/>
        <v>3846559.8872500011</v>
      </c>
      <c r="I16" s="17">
        <f t="shared" si="5"/>
        <v>-1.4960070410459998</v>
      </c>
      <c r="J16" s="29">
        <f t="shared" si="3"/>
        <v>-1.5175500488156868</v>
      </c>
      <c r="K16" s="16"/>
      <c r="L16" s="15">
        <f t="shared" si="4"/>
        <v>6.4563933694715345E-2</v>
      </c>
    </row>
    <row r="17" spans="3:12" x14ac:dyDescent="0.25">
      <c r="C17" s="2"/>
      <c r="D17" s="16">
        <f t="shared" si="2"/>
        <v>7</v>
      </c>
      <c r="E17" s="20">
        <f>'Q.1(iii)'!F12</f>
        <v>6579658.8961792002</v>
      </c>
      <c r="F17" s="19">
        <f t="shared" si="0"/>
        <v>0.63</v>
      </c>
      <c r="G17" s="16">
        <f t="shared" si="1"/>
        <v>2.1</v>
      </c>
      <c r="H17" s="18">
        <f t="shared" si="6"/>
        <v>4192750.2771025016</v>
      </c>
      <c r="I17" s="17">
        <f t="shared" si="5"/>
        <v>-1.4773817238153397</v>
      </c>
      <c r="J17" s="29">
        <f t="shared" si="3"/>
        <v>-1.454231547992487</v>
      </c>
      <c r="K17" s="16"/>
      <c r="L17" s="15">
        <f t="shared" si="4"/>
        <v>7.2941060598980256E-2</v>
      </c>
    </row>
    <row r="18" spans="3:12" x14ac:dyDescent="0.25">
      <c r="C18" s="2"/>
      <c r="D18" s="16">
        <f t="shared" si="2"/>
        <v>8</v>
      </c>
      <c r="E18" s="20">
        <f>'Q.1(iii)'!F13</f>
        <v>6842845.2520263679</v>
      </c>
      <c r="F18" s="19">
        <f t="shared" si="0"/>
        <v>0.72</v>
      </c>
      <c r="G18" s="16">
        <f t="shared" si="1"/>
        <v>2.4</v>
      </c>
      <c r="H18" s="18">
        <f t="shared" si="6"/>
        <v>4570097.8020417271</v>
      </c>
      <c r="I18" s="17">
        <f t="shared" si="5"/>
        <v>-1.4545494899969282</v>
      </c>
      <c r="J18" s="29">
        <f t="shared" si="3"/>
        <v>-1.4036656600436557</v>
      </c>
      <c r="K18" s="16"/>
      <c r="L18" s="15">
        <f t="shared" si="4"/>
        <v>8.0209216392157376E-2</v>
      </c>
    </row>
    <row r="19" spans="3:12" x14ac:dyDescent="0.25">
      <c r="C19" s="2"/>
      <c r="D19" s="16">
        <f t="shared" si="2"/>
        <v>9</v>
      </c>
      <c r="E19" s="20">
        <f>'Q.1(iii)'!F14</f>
        <v>7116559.0621074233</v>
      </c>
      <c r="F19" s="19">
        <f t="shared" si="0"/>
        <v>0.80999999999999994</v>
      </c>
      <c r="G19" s="16">
        <f t="shared" si="1"/>
        <v>2.6999999999999997</v>
      </c>
      <c r="H19" s="18">
        <f t="shared" si="6"/>
        <v>4981406.6042254828</v>
      </c>
      <c r="I19" s="17">
        <f t="shared" si="5"/>
        <v>-1.4270304915763881</v>
      </c>
      <c r="J19" s="29">
        <f t="shared" si="3"/>
        <v>-1.3614134022925091</v>
      </c>
      <c r="K19" s="16"/>
      <c r="L19" s="15">
        <f t="shared" si="4"/>
        <v>8.6691541541243006E-2</v>
      </c>
    </row>
    <row r="20" spans="3:12" x14ac:dyDescent="0.25">
      <c r="C20" s="2"/>
      <c r="D20" s="16">
        <f t="shared" si="2"/>
        <v>10</v>
      </c>
      <c r="E20" s="20">
        <f>'Q.1(iii)'!F15</f>
        <v>7401221.4245917201</v>
      </c>
      <c r="F20" s="19">
        <f t="shared" si="0"/>
        <v>0.89999999999999991</v>
      </c>
      <c r="G20" s="16">
        <f t="shared" si="1"/>
        <v>3</v>
      </c>
      <c r="H20" s="18">
        <f t="shared" si="6"/>
        <v>5429733.1986057768</v>
      </c>
      <c r="I20" s="17">
        <f t="shared" si="5"/>
        <v>-1.3942976451971887</v>
      </c>
      <c r="J20" s="29">
        <f t="shared" si="3"/>
        <v>-1.3246133630557213</v>
      </c>
      <c r="K20" s="16"/>
      <c r="L20" s="15">
        <f t="shared" si="4"/>
        <v>9.2649710720113451E-2</v>
      </c>
    </row>
    <row r="21" spans="3:12" x14ac:dyDescent="0.25">
      <c r="C21" s="2"/>
      <c r="D21" s="16">
        <f t="shared" si="2"/>
        <v>11</v>
      </c>
      <c r="E21" s="20">
        <f>'Q.1(iii)'!F16</f>
        <v>7697270.2815753892</v>
      </c>
      <c r="F21" s="19">
        <f t="shared" si="0"/>
        <v>0.99</v>
      </c>
      <c r="G21" s="16">
        <f t="shared" si="1"/>
        <v>3.3</v>
      </c>
      <c r="H21" s="18">
        <f t="shared" si="6"/>
        <v>5918409.1864802968</v>
      </c>
      <c r="I21" s="17">
        <f t="shared" si="5"/>
        <v>-1.3557722190190185</v>
      </c>
      <c r="J21" s="29">
        <f t="shared" si="3"/>
        <v>-1.2913051071899981</v>
      </c>
      <c r="K21" s="16"/>
      <c r="L21" s="15">
        <f t="shared" si="4"/>
        <v>9.8298950191129109E-2</v>
      </c>
    </row>
    <row r="22" spans="3:12" x14ac:dyDescent="0.25">
      <c r="C22" s="2"/>
      <c r="D22" s="16">
        <f t="shared" si="2"/>
        <v>12</v>
      </c>
      <c r="E22" s="20">
        <f>'Q.1(iii)'!F17</f>
        <v>8005161.0928384047</v>
      </c>
      <c r="F22" s="19">
        <f t="shared" si="0"/>
        <v>1.08</v>
      </c>
      <c r="G22" s="16">
        <f t="shared" si="1"/>
        <v>3.5999999999999996</v>
      </c>
      <c r="H22" s="18">
        <f t="shared" si="6"/>
        <v>6451066.0132635236</v>
      </c>
      <c r="I22" s="17">
        <f t="shared" si="5"/>
        <v>-1.3108190159149762</v>
      </c>
      <c r="J22" s="29">
        <f t="shared" si="3"/>
        <v>-1.2600722605889465</v>
      </c>
      <c r="K22" s="16"/>
      <c r="L22" s="15">
        <f t="shared" si="4"/>
        <v>0.10382164798815956</v>
      </c>
    </row>
    <row r="23" spans="3:12" x14ac:dyDescent="0.25">
      <c r="C23" s="2"/>
      <c r="D23" s="16">
        <f t="shared" si="2"/>
        <v>13</v>
      </c>
      <c r="E23" s="20">
        <f>'Q.1(iii)'!F18</f>
        <v>8325367.5365519412</v>
      </c>
      <c r="F23" s="19">
        <f t="shared" si="0"/>
        <v>1.17</v>
      </c>
      <c r="G23" s="16">
        <f t="shared" si="1"/>
        <v>3.9</v>
      </c>
      <c r="H23" s="18">
        <f t="shared" si="6"/>
        <v>7031661.9544572411</v>
      </c>
      <c r="I23" s="17">
        <f t="shared" si="5"/>
        <v>-1.2587411164189399</v>
      </c>
      <c r="J23" s="29">
        <f t="shared" si="3"/>
        <v>-1.2298408705260975</v>
      </c>
      <c r="K23" s="16"/>
      <c r="L23" s="15">
        <f t="shared" si="4"/>
        <v>0.10937835001519042</v>
      </c>
    </row>
    <row r="24" spans="3:12" x14ac:dyDescent="0.25">
      <c r="C24" s="2"/>
      <c r="D24" s="16">
        <f t="shared" si="2"/>
        <v>14</v>
      </c>
      <c r="E24" s="20">
        <f>'Q.1(iii)'!F19</f>
        <v>8658382.23801402</v>
      </c>
      <c r="F24" s="19">
        <f t="shared" si="0"/>
        <v>1.26</v>
      </c>
      <c r="G24" s="16">
        <f t="shared" si="1"/>
        <v>4.2</v>
      </c>
      <c r="H24" s="18">
        <f t="shared" si="6"/>
        <v>7664511.5303583937</v>
      </c>
      <c r="I24" s="17">
        <f t="shared" si="5"/>
        <v>-1.1987741415311253</v>
      </c>
      <c r="J24" s="29">
        <f t="shared" si="3"/>
        <v>-1.199758932042096</v>
      </c>
      <c r="K24" s="16"/>
      <c r="L24" s="15">
        <f t="shared" si="4"/>
        <v>0.11511648902856501</v>
      </c>
    </row>
    <row r="25" spans="3:12" x14ac:dyDescent="0.25">
      <c r="C25" s="2"/>
      <c r="D25" s="16">
        <f t="shared" si="2"/>
        <v>15</v>
      </c>
      <c r="E25" s="20">
        <f>'Q.1(iii)'!F20</f>
        <v>9004717.5275345817</v>
      </c>
      <c r="F25" s="19">
        <f t="shared" si="0"/>
        <v>1.3499999999999999</v>
      </c>
      <c r="G25" s="16">
        <f t="shared" si="1"/>
        <v>4.5</v>
      </c>
      <c r="H25" s="18">
        <f t="shared" si="6"/>
        <v>8354317.5680906493</v>
      </c>
      <c r="I25" s="17">
        <f t="shared" si="5"/>
        <v>-1.1300799918887865</v>
      </c>
      <c r="J25" s="29">
        <f t="shared" si="3"/>
        <v>-1.169120920099759</v>
      </c>
      <c r="K25" s="16"/>
      <c r="L25" s="15">
        <f t="shared" si="4"/>
        <v>0.12117745817453471</v>
      </c>
    </row>
    <row r="27" spans="3:12" x14ac:dyDescent="0.25">
      <c r="E27" t="s">
        <v>27</v>
      </c>
      <c r="F27" t="s">
        <v>46</v>
      </c>
      <c r="G27" t="s">
        <v>46</v>
      </c>
      <c r="H27" t="s">
        <v>44</v>
      </c>
      <c r="I27" t="s">
        <v>45</v>
      </c>
      <c r="J27" t="s">
        <v>45</v>
      </c>
      <c r="L27" t="s">
        <v>44</v>
      </c>
    </row>
  </sheetData>
  <mergeCells count="1">
    <mergeCell ref="H8:K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N27"/>
  <sheetViews>
    <sheetView zoomScale="70" zoomScaleNormal="70" workbookViewId="0"/>
  </sheetViews>
  <sheetFormatPr defaultColWidth="9.140625" defaultRowHeight="15" x14ac:dyDescent="0.25"/>
  <cols>
    <col min="5" max="5" width="19.7109375" bestFit="1" customWidth="1"/>
    <col min="6" max="6" width="13.28515625" bestFit="1" customWidth="1"/>
    <col min="7" max="7" width="20" customWidth="1"/>
    <col min="8" max="8" width="9.28515625" customWidth="1"/>
    <col min="9" max="9" width="16.7109375" bestFit="1" customWidth="1"/>
    <col min="10" max="13" width="20.7109375" customWidth="1"/>
    <col min="14" max="14" width="16" customWidth="1"/>
  </cols>
  <sheetData>
    <row r="1" spans="5:14" x14ac:dyDescent="0.25">
      <c r="E1" t="s">
        <v>61</v>
      </c>
      <c r="F1" s="27">
        <f>'Q.1(iv)'!D1</f>
        <v>10000000</v>
      </c>
      <c r="J1" t="s">
        <v>60</v>
      </c>
      <c r="K1" s="32">
        <v>0.75</v>
      </c>
    </row>
    <row r="2" spans="5:14" x14ac:dyDescent="0.25">
      <c r="E2" t="s">
        <v>59</v>
      </c>
      <c r="F2" s="33">
        <f>'Q.1(iv)'!D2</f>
        <v>0.04</v>
      </c>
      <c r="J2" t="s">
        <v>58</v>
      </c>
      <c r="K2" s="13"/>
    </row>
    <row r="3" spans="5:14" x14ac:dyDescent="0.25">
      <c r="E3" t="s">
        <v>57</v>
      </c>
      <c r="F3" s="27" t="str">
        <f>'Q.1(iv)'!D3</f>
        <v xml:space="preserve">= prob ( U t &lt; 50 * (1+ .09) ^ (t -1)* lakhs) </v>
      </c>
      <c r="G3" s="26"/>
    </row>
    <row r="6" spans="5:14" x14ac:dyDescent="0.25">
      <c r="E6" t="s">
        <v>55</v>
      </c>
      <c r="F6" s="25">
        <f>'Q.1(iv)'!D6</f>
        <v>2500000</v>
      </c>
    </row>
    <row r="7" spans="5:14" x14ac:dyDescent="0.25">
      <c r="E7" t="s">
        <v>69</v>
      </c>
      <c r="F7" s="31">
        <v>500000</v>
      </c>
    </row>
    <row r="8" spans="5:14" x14ac:dyDescent="0.25">
      <c r="I8" s="112" t="s">
        <v>140</v>
      </c>
      <c r="J8" s="112"/>
      <c r="K8" s="112"/>
      <c r="L8" s="112"/>
      <c r="M8" s="112"/>
    </row>
    <row r="9" spans="5:14" ht="45" x14ac:dyDescent="0.25">
      <c r="E9" s="22"/>
      <c r="F9" s="22" t="s">
        <v>54</v>
      </c>
      <c r="G9" s="22" t="s">
        <v>53</v>
      </c>
      <c r="H9" s="22" t="s">
        <v>52</v>
      </c>
      <c r="I9" s="24" t="s">
        <v>68</v>
      </c>
      <c r="J9" s="24" t="s">
        <v>50</v>
      </c>
      <c r="K9" s="24" t="s">
        <v>67</v>
      </c>
      <c r="L9" s="24" t="s">
        <v>66</v>
      </c>
      <c r="M9" s="24" t="s">
        <v>65</v>
      </c>
      <c r="N9" s="22" t="s">
        <v>47</v>
      </c>
    </row>
    <row r="10" spans="5:14" x14ac:dyDescent="0.25">
      <c r="E10" s="2"/>
      <c r="F10" s="16">
        <v>0</v>
      </c>
      <c r="G10" s="20">
        <f>'Q.1(iii)'!F5</f>
        <v>5000000</v>
      </c>
      <c r="H10" s="16">
        <f t="shared" ref="H10:H25" si="0">$K$1*F10</f>
        <v>0</v>
      </c>
      <c r="I10" s="16"/>
      <c r="J10" s="16"/>
      <c r="K10" s="16"/>
      <c r="L10" s="16"/>
      <c r="M10" s="16"/>
      <c r="N10" s="16"/>
    </row>
    <row r="11" spans="5:14" x14ac:dyDescent="0.25">
      <c r="E11" s="2"/>
      <c r="F11" s="16">
        <v>1</v>
      </c>
      <c r="G11" s="20">
        <f t="shared" ref="G11:G25" si="1">G10*(1+$F$2)</f>
        <v>5200000</v>
      </c>
      <c r="H11" s="16">
        <f t="shared" si="0"/>
        <v>0.75</v>
      </c>
      <c r="I11" s="21">
        <f t="shared" ref="I11:I25" si="2">$F$7*F11</f>
        <v>500000</v>
      </c>
      <c r="J11" s="21">
        <f>$F$6</f>
        <v>2500000</v>
      </c>
      <c r="K11" s="21">
        <f>G11+I11+0.5*$F$1</f>
        <v>10700000</v>
      </c>
      <c r="L11" s="30">
        <f>(K11-J11)/800000</f>
        <v>10.25</v>
      </c>
      <c r="M11" s="16">
        <f t="shared" ref="M11:M25" si="3">TRUNC(L11)</f>
        <v>10</v>
      </c>
      <c r="N11" s="15">
        <f t="shared" ref="N11:N25" si="4">1-POISSON(M11,H11,TRUE)</f>
        <v>5.3294257895686314E-10</v>
      </c>
    </row>
    <row r="12" spans="5:14" x14ac:dyDescent="0.25">
      <c r="E12" s="2"/>
      <c r="F12" s="16">
        <v>2</v>
      </c>
      <c r="G12" s="20">
        <f t="shared" si="1"/>
        <v>5408000</v>
      </c>
      <c r="H12" s="16">
        <f t="shared" si="0"/>
        <v>1.5</v>
      </c>
      <c r="I12" s="21">
        <f t="shared" si="2"/>
        <v>1000000</v>
      </c>
      <c r="J12" s="21">
        <f>J11*1.09</f>
        <v>2725000</v>
      </c>
      <c r="K12" s="21">
        <f t="shared" ref="K12:K25" si="5">G12+I12+0.5*$F$1</f>
        <v>11408000</v>
      </c>
      <c r="L12" s="30">
        <f t="shared" ref="L12:L25" si="6">(K12-J12)/800000</f>
        <v>10.85375</v>
      </c>
      <c r="M12" s="16">
        <f t="shared" si="3"/>
        <v>10</v>
      </c>
      <c r="N12" s="15">
        <f t="shared" si="4"/>
        <v>5.5175323576683866E-7</v>
      </c>
    </row>
    <row r="13" spans="5:14" x14ac:dyDescent="0.25">
      <c r="E13" s="2"/>
      <c r="F13" s="16">
        <v>3</v>
      </c>
      <c r="G13" s="20">
        <f t="shared" si="1"/>
        <v>5624320</v>
      </c>
      <c r="H13" s="16">
        <f t="shared" si="0"/>
        <v>2.25</v>
      </c>
      <c r="I13" s="21">
        <f t="shared" si="2"/>
        <v>1500000</v>
      </c>
      <c r="J13" s="21">
        <f t="shared" ref="J13:J25" si="7">J12*1.09</f>
        <v>2970250</v>
      </c>
      <c r="K13" s="21">
        <f t="shared" si="5"/>
        <v>12124320</v>
      </c>
      <c r="L13" s="30">
        <f t="shared" si="6"/>
        <v>11.4425875</v>
      </c>
      <c r="M13" s="16">
        <f t="shared" si="3"/>
        <v>11</v>
      </c>
      <c r="N13" s="15">
        <f t="shared" si="4"/>
        <v>4.4662658569283309E-6</v>
      </c>
    </row>
    <row r="14" spans="5:14" x14ac:dyDescent="0.25">
      <c r="E14" s="2"/>
      <c r="F14" s="16">
        <v>4</v>
      </c>
      <c r="G14" s="20">
        <f t="shared" si="1"/>
        <v>5849292.7999999998</v>
      </c>
      <c r="H14" s="16">
        <f t="shared" si="0"/>
        <v>3</v>
      </c>
      <c r="I14" s="21">
        <f t="shared" si="2"/>
        <v>2000000</v>
      </c>
      <c r="J14" s="21">
        <f t="shared" si="7"/>
        <v>3237572.5000000005</v>
      </c>
      <c r="K14" s="21">
        <f t="shared" si="5"/>
        <v>12849292.800000001</v>
      </c>
      <c r="L14" s="30">
        <f t="shared" si="6"/>
        <v>12.014650375</v>
      </c>
      <c r="M14" s="16">
        <f t="shared" si="3"/>
        <v>12</v>
      </c>
      <c r="N14" s="15">
        <f t="shared" si="4"/>
        <v>1.614904855595789E-5</v>
      </c>
    </row>
    <row r="15" spans="5:14" x14ac:dyDescent="0.25">
      <c r="E15" s="2"/>
      <c r="F15" s="16">
        <v>5</v>
      </c>
      <c r="G15" s="20">
        <f t="shared" si="1"/>
        <v>6083264.5120000001</v>
      </c>
      <c r="H15" s="16">
        <f t="shared" si="0"/>
        <v>3.75</v>
      </c>
      <c r="I15" s="21">
        <f t="shared" si="2"/>
        <v>2500000</v>
      </c>
      <c r="J15" s="21">
        <f t="shared" si="7"/>
        <v>3528954.0250000008</v>
      </c>
      <c r="K15" s="21">
        <f t="shared" si="5"/>
        <v>13583264.512</v>
      </c>
      <c r="L15" s="30">
        <f t="shared" si="6"/>
        <v>12.567888108749999</v>
      </c>
      <c r="M15" s="16">
        <f t="shared" si="3"/>
        <v>12</v>
      </c>
      <c r="N15" s="15">
        <f t="shared" si="4"/>
        <v>1.4839554564494151E-4</v>
      </c>
    </row>
    <row r="16" spans="5:14" x14ac:dyDescent="0.25">
      <c r="E16" s="2"/>
      <c r="F16" s="16">
        <v>6</v>
      </c>
      <c r="G16" s="20">
        <f t="shared" si="1"/>
        <v>6326595.0924800001</v>
      </c>
      <c r="H16" s="16">
        <f t="shared" si="0"/>
        <v>4.5</v>
      </c>
      <c r="I16" s="21">
        <f t="shared" si="2"/>
        <v>3000000</v>
      </c>
      <c r="J16" s="21">
        <f t="shared" si="7"/>
        <v>3846559.8872500011</v>
      </c>
      <c r="K16" s="21">
        <f t="shared" si="5"/>
        <v>14326595.09248</v>
      </c>
      <c r="L16" s="30">
        <f t="shared" si="6"/>
        <v>13.1000440065375</v>
      </c>
      <c r="M16" s="16">
        <f t="shared" si="3"/>
        <v>13</v>
      </c>
      <c r="N16" s="15">
        <f t="shared" si="4"/>
        <v>2.5158744820519274E-4</v>
      </c>
    </row>
    <row r="17" spans="5:14" x14ac:dyDescent="0.25">
      <c r="E17" s="2"/>
      <c r="F17" s="16">
        <v>7</v>
      </c>
      <c r="G17" s="20">
        <f t="shared" si="1"/>
        <v>6579658.8961792002</v>
      </c>
      <c r="H17" s="16">
        <f t="shared" si="0"/>
        <v>5.25</v>
      </c>
      <c r="I17" s="21">
        <f t="shared" si="2"/>
        <v>3500000</v>
      </c>
      <c r="J17" s="21">
        <f t="shared" si="7"/>
        <v>4192750.2771025016</v>
      </c>
      <c r="K17" s="21">
        <f t="shared" si="5"/>
        <v>15079658.896179199</v>
      </c>
      <c r="L17" s="30">
        <f t="shared" si="6"/>
        <v>13.608635773845872</v>
      </c>
      <c r="M17" s="16">
        <f t="shared" si="3"/>
        <v>13</v>
      </c>
      <c r="N17" s="15">
        <f t="shared" si="4"/>
        <v>1.1016600627968831E-3</v>
      </c>
    </row>
    <row r="18" spans="5:14" x14ac:dyDescent="0.25">
      <c r="E18" s="2"/>
      <c r="F18" s="16">
        <v>8</v>
      </c>
      <c r="G18" s="20">
        <f t="shared" si="1"/>
        <v>6842845.2520263679</v>
      </c>
      <c r="H18" s="16">
        <f t="shared" si="0"/>
        <v>6</v>
      </c>
      <c r="I18" s="21">
        <f t="shared" si="2"/>
        <v>4000000</v>
      </c>
      <c r="J18" s="21">
        <f t="shared" si="7"/>
        <v>4570097.8020417271</v>
      </c>
      <c r="K18" s="21">
        <f t="shared" si="5"/>
        <v>15842845.252026368</v>
      </c>
      <c r="L18" s="30">
        <f t="shared" si="6"/>
        <v>14.090934312480799</v>
      </c>
      <c r="M18" s="16">
        <f t="shared" si="3"/>
        <v>14</v>
      </c>
      <c r="N18" s="15">
        <f t="shared" si="4"/>
        <v>1.4003538333619003E-3</v>
      </c>
    </row>
    <row r="19" spans="5:14" x14ac:dyDescent="0.25">
      <c r="E19" s="2"/>
      <c r="F19" s="16">
        <v>9</v>
      </c>
      <c r="G19" s="20">
        <f t="shared" si="1"/>
        <v>7116559.0621074233</v>
      </c>
      <c r="H19" s="16">
        <f t="shared" si="0"/>
        <v>6.75</v>
      </c>
      <c r="I19" s="21">
        <f t="shared" si="2"/>
        <v>4500000</v>
      </c>
      <c r="J19" s="21">
        <f t="shared" si="7"/>
        <v>4981406.6042254828</v>
      </c>
      <c r="K19" s="21">
        <f t="shared" si="5"/>
        <v>16616559.062107423</v>
      </c>
      <c r="L19" s="30">
        <f t="shared" si="6"/>
        <v>14.543940572352426</v>
      </c>
      <c r="M19" s="16">
        <f t="shared" si="3"/>
        <v>14</v>
      </c>
      <c r="N19" s="15">
        <f t="shared" si="4"/>
        <v>4.152421301363951E-3</v>
      </c>
    </row>
    <row r="20" spans="5:14" x14ac:dyDescent="0.25">
      <c r="E20" s="2"/>
      <c r="F20" s="16">
        <v>10</v>
      </c>
      <c r="G20" s="20">
        <f t="shared" si="1"/>
        <v>7401221.4245917201</v>
      </c>
      <c r="H20" s="16">
        <f t="shared" si="0"/>
        <v>7.5</v>
      </c>
      <c r="I20" s="21">
        <f t="shared" si="2"/>
        <v>5000000</v>
      </c>
      <c r="J20" s="21">
        <f t="shared" si="7"/>
        <v>5429733.1986057768</v>
      </c>
      <c r="K20" s="21">
        <f t="shared" si="5"/>
        <v>17401221.42459172</v>
      </c>
      <c r="L20" s="30">
        <f t="shared" si="6"/>
        <v>14.96436028248243</v>
      </c>
      <c r="M20" s="16">
        <f t="shared" si="3"/>
        <v>14</v>
      </c>
      <c r="N20" s="15">
        <f t="shared" si="4"/>
        <v>1.0260427912342607E-2</v>
      </c>
    </row>
    <row r="21" spans="5:14" x14ac:dyDescent="0.25">
      <c r="E21" s="2"/>
      <c r="F21" s="16">
        <v>11</v>
      </c>
      <c r="G21" s="20">
        <f t="shared" si="1"/>
        <v>7697270.2815753892</v>
      </c>
      <c r="H21" s="16">
        <f t="shared" si="0"/>
        <v>8.25</v>
      </c>
      <c r="I21" s="21">
        <f t="shared" si="2"/>
        <v>5500000</v>
      </c>
      <c r="J21" s="21">
        <f t="shared" si="7"/>
        <v>5918409.1864802968</v>
      </c>
      <c r="K21" s="21">
        <f t="shared" si="5"/>
        <v>18197270.281575389</v>
      </c>
      <c r="L21" s="30">
        <f t="shared" si="6"/>
        <v>15.348576368868866</v>
      </c>
      <c r="M21" s="16">
        <f t="shared" si="3"/>
        <v>15</v>
      </c>
      <c r="N21" s="15">
        <f t="shared" si="4"/>
        <v>1.0746952693088674E-2</v>
      </c>
    </row>
    <row r="22" spans="5:14" x14ac:dyDescent="0.25">
      <c r="E22" s="2"/>
      <c r="F22" s="16">
        <v>12</v>
      </c>
      <c r="G22" s="20">
        <f t="shared" si="1"/>
        <v>8005161.0928384047</v>
      </c>
      <c r="H22" s="16">
        <f t="shared" si="0"/>
        <v>9</v>
      </c>
      <c r="I22" s="21">
        <f t="shared" si="2"/>
        <v>6000000</v>
      </c>
      <c r="J22" s="21">
        <f t="shared" si="7"/>
        <v>6451066.0132635236</v>
      </c>
      <c r="K22" s="21">
        <f t="shared" si="5"/>
        <v>19005161.092838407</v>
      </c>
      <c r="L22" s="30">
        <f t="shared" si="6"/>
        <v>15.692618849468603</v>
      </c>
      <c r="M22" s="16">
        <f t="shared" si="3"/>
        <v>15</v>
      </c>
      <c r="N22" s="15">
        <f t="shared" si="4"/>
        <v>2.203565917189898E-2</v>
      </c>
    </row>
    <row r="23" spans="5:14" x14ac:dyDescent="0.25">
      <c r="E23" s="2"/>
      <c r="F23" s="16">
        <v>13</v>
      </c>
      <c r="G23" s="20">
        <f t="shared" si="1"/>
        <v>8325367.5365519412</v>
      </c>
      <c r="H23" s="16">
        <f t="shared" si="0"/>
        <v>9.75</v>
      </c>
      <c r="I23" s="21">
        <f t="shared" si="2"/>
        <v>6500000</v>
      </c>
      <c r="J23" s="21">
        <f t="shared" si="7"/>
        <v>7031661.9544572411</v>
      </c>
      <c r="K23" s="21">
        <f t="shared" si="5"/>
        <v>19825367.536551941</v>
      </c>
      <c r="L23" s="30">
        <f t="shared" si="6"/>
        <v>15.992131977618374</v>
      </c>
      <c r="M23" s="16">
        <f t="shared" si="3"/>
        <v>15</v>
      </c>
      <c r="N23" s="15">
        <f t="shared" si="4"/>
        <v>4.0593931719365095E-2</v>
      </c>
    </row>
    <row r="24" spans="5:14" x14ac:dyDescent="0.25">
      <c r="E24" s="2"/>
      <c r="F24" s="16">
        <v>14</v>
      </c>
      <c r="G24" s="20">
        <f t="shared" si="1"/>
        <v>8658382.23801402</v>
      </c>
      <c r="H24" s="16">
        <f t="shared" si="0"/>
        <v>10.5</v>
      </c>
      <c r="I24" s="21">
        <f t="shared" si="2"/>
        <v>7000000</v>
      </c>
      <c r="J24" s="21">
        <f t="shared" si="7"/>
        <v>7664511.5303583937</v>
      </c>
      <c r="K24" s="21">
        <f t="shared" si="5"/>
        <v>20658382.23801402</v>
      </c>
      <c r="L24" s="30">
        <f t="shared" si="6"/>
        <v>16.242338384569535</v>
      </c>
      <c r="M24" s="16">
        <f t="shared" si="3"/>
        <v>16</v>
      </c>
      <c r="N24" s="15">
        <f t="shared" si="4"/>
        <v>3.9606162519379762E-2</v>
      </c>
    </row>
    <row r="25" spans="5:14" x14ac:dyDescent="0.25">
      <c r="E25" s="2"/>
      <c r="F25" s="16">
        <v>15</v>
      </c>
      <c r="G25" s="20">
        <f t="shared" si="1"/>
        <v>9004717.5275345817</v>
      </c>
      <c r="H25" s="16">
        <f t="shared" si="0"/>
        <v>11.25</v>
      </c>
      <c r="I25" s="21">
        <f t="shared" si="2"/>
        <v>7500000</v>
      </c>
      <c r="J25" s="21">
        <f t="shared" si="7"/>
        <v>8354317.5680906493</v>
      </c>
      <c r="K25" s="21">
        <f t="shared" si="5"/>
        <v>21504717.527534582</v>
      </c>
      <c r="L25" s="30">
        <f t="shared" si="6"/>
        <v>16.437999949304917</v>
      </c>
      <c r="M25" s="16">
        <f t="shared" si="3"/>
        <v>16</v>
      </c>
      <c r="N25" s="15">
        <f t="shared" si="4"/>
        <v>6.5621981137805374E-2</v>
      </c>
    </row>
    <row r="27" spans="5:14" x14ac:dyDescent="0.25">
      <c r="H27" t="s">
        <v>27</v>
      </c>
      <c r="I27" t="s">
        <v>64</v>
      </c>
      <c r="K27" t="s">
        <v>64</v>
      </c>
      <c r="L27" t="s">
        <v>64</v>
      </c>
      <c r="M27" t="s">
        <v>27</v>
      </c>
      <c r="N27" t="s">
        <v>44</v>
      </c>
    </row>
  </sheetData>
  <mergeCells count="1">
    <mergeCell ref="I8:M8"/>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4"/>
  <sheetViews>
    <sheetView workbookViewId="0"/>
  </sheetViews>
  <sheetFormatPr defaultRowHeight="15" x14ac:dyDescent="0.25"/>
  <cols>
    <col min="2" max="2" width="11.85546875" bestFit="1" customWidth="1"/>
  </cols>
  <sheetData>
    <row r="2" spans="1:3" x14ac:dyDescent="0.25">
      <c r="B2" t="s">
        <v>70</v>
      </c>
      <c r="C2" t="s">
        <v>71</v>
      </c>
    </row>
    <row r="3" spans="1:3" x14ac:dyDescent="0.25">
      <c r="A3" t="s">
        <v>75</v>
      </c>
    </row>
    <row r="4" spans="1:3" x14ac:dyDescent="0.25">
      <c r="A4">
        <f>'Q.1(iv)'!D10</f>
        <v>0</v>
      </c>
      <c r="B4" s="34"/>
    </row>
    <row r="5" spans="1:3" x14ac:dyDescent="0.25">
      <c r="A5">
        <f>'Q.1(iv)'!D11</f>
        <v>1</v>
      </c>
      <c r="B5" s="39">
        <f>'Q.1(iv)'!L11</f>
        <v>1.4603684457665264E-3</v>
      </c>
      <c r="C5" s="39">
        <f>'Q.1(v)'!N11</f>
        <v>5.3294257895686314E-10</v>
      </c>
    </row>
    <row r="6" spans="1:3" x14ac:dyDescent="0.25">
      <c r="A6">
        <f>'Q.1(iv)'!D12</f>
        <v>2</v>
      </c>
      <c r="B6" s="39">
        <f>'Q.1(iv)'!L12</f>
        <v>1.3341605776556062E-2</v>
      </c>
      <c r="C6" s="39">
        <f>'Q.1(v)'!N12</f>
        <v>5.5175323576683866E-7</v>
      </c>
    </row>
    <row r="7" spans="1:3" x14ac:dyDescent="0.25">
      <c r="A7">
        <f>'Q.1(iv)'!D13</f>
        <v>3</v>
      </c>
      <c r="B7" s="39">
        <f>'Q.1(iv)'!L13</f>
        <v>2.8833248969579915E-2</v>
      </c>
      <c r="C7" s="39">
        <f>'Q.1(v)'!N13</f>
        <v>4.4662658569283309E-6</v>
      </c>
    </row>
    <row r="8" spans="1:3" x14ac:dyDescent="0.25">
      <c r="A8">
        <f>'Q.1(iv)'!D14</f>
        <v>4</v>
      </c>
      <c r="B8" s="39">
        <f>'Q.1(iv)'!L14</f>
        <v>4.2867566545050625E-2</v>
      </c>
      <c r="C8" s="39">
        <f>'Q.1(v)'!N14</f>
        <v>1.614904855595789E-5</v>
      </c>
    </row>
    <row r="9" spans="1:3" x14ac:dyDescent="0.25">
      <c r="A9">
        <f>'Q.1(iv)'!D15</f>
        <v>5</v>
      </c>
      <c r="B9" s="39">
        <f>'Q.1(iv)'!L15</f>
        <v>5.4684340238681003E-2</v>
      </c>
      <c r="C9" s="39">
        <f>'Q.1(v)'!N15</f>
        <v>1.4839554564494151E-4</v>
      </c>
    </row>
    <row r="10" spans="1:3" x14ac:dyDescent="0.25">
      <c r="A10">
        <f>'Q.1(iv)'!D16</f>
        <v>6</v>
      </c>
      <c r="B10" s="39">
        <f>'Q.1(iv)'!L16</f>
        <v>6.4563933694715345E-2</v>
      </c>
      <c r="C10" s="39">
        <f>'Q.1(v)'!N16</f>
        <v>2.5158744820519274E-4</v>
      </c>
    </row>
    <row r="11" spans="1:3" x14ac:dyDescent="0.25">
      <c r="A11">
        <f>'Q.1(iv)'!D17</f>
        <v>7</v>
      </c>
      <c r="B11" s="39">
        <f>'Q.1(iv)'!L17</f>
        <v>7.2941060598980256E-2</v>
      </c>
      <c r="C11" s="39">
        <f>'Q.1(v)'!N17</f>
        <v>1.1016600627968831E-3</v>
      </c>
    </row>
    <row r="12" spans="1:3" x14ac:dyDescent="0.25">
      <c r="A12">
        <f>'Q.1(iv)'!D18</f>
        <v>8</v>
      </c>
      <c r="B12" s="39">
        <f>'Q.1(iv)'!L18</f>
        <v>8.0209216392157376E-2</v>
      </c>
      <c r="C12" s="39">
        <f>'Q.1(v)'!N18</f>
        <v>1.4003538333619003E-3</v>
      </c>
    </row>
    <row r="13" spans="1:3" x14ac:dyDescent="0.25">
      <c r="A13">
        <f>'Q.1(iv)'!D19</f>
        <v>9</v>
      </c>
      <c r="B13" s="39">
        <f>'Q.1(iv)'!L19</f>
        <v>8.6691541541243006E-2</v>
      </c>
      <c r="C13" s="39">
        <f>'Q.1(v)'!N19</f>
        <v>4.152421301363951E-3</v>
      </c>
    </row>
    <row r="14" spans="1:3" x14ac:dyDescent="0.25">
      <c r="A14">
        <f>'Q.1(iv)'!D20</f>
        <v>10</v>
      </c>
      <c r="B14" s="39">
        <f>'Q.1(iv)'!L20</f>
        <v>9.2649710720113451E-2</v>
      </c>
      <c r="C14" s="39">
        <f>'Q.1(v)'!N20</f>
        <v>1.0260427912342607E-2</v>
      </c>
    </row>
    <row r="15" spans="1:3" x14ac:dyDescent="0.25">
      <c r="A15">
        <f>'Q.1(iv)'!D21</f>
        <v>11</v>
      </c>
      <c r="B15" s="39">
        <f>'Q.1(iv)'!L21</f>
        <v>9.8298950191129109E-2</v>
      </c>
      <c r="C15" s="39">
        <f>'Q.1(v)'!N21</f>
        <v>1.0746952693088674E-2</v>
      </c>
    </row>
    <row r="16" spans="1:3" x14ac:dyDescent="0.25">
      <c r="A16">
        <f>'Q.1(iv)'!D22</f>
        <v>12</v>
      </c>
      <c r="B16" s="39">
        <f>'Q.1(iv)'!L22</f>
        <v>0.10382164798815956</v>
      </c>
      <c r="C16" s="39">
        <f>'Q.1(v)'!N22</f>
        <v>2.203565917189898E-2</v>
      </c>
    </row>
    <row r="17" spans="1:11" x14ac:dyDescent="0.25">
      <c r="A17">
        <f>'Q.1(iv)'!D23</f>
        <v>13</v>
      </c>
      <c r="B17" s="39">
        <f>'Q.1(iv)'!L23</f>
        <v>0.10937835001519042</v>
      </c>
      <c r="C17" s="39">
        <f>'Q.1(v)'!N23</f>
        <v>4.0593931719365095E-2</v>
      </c>
    </row>
    <row r="18" spans="1:11" x14ac:dyDescent="0.25">
      <c r="A18">
        <f>'Q.1(iv)'!D24</f>
        <v>14</v>
      </c>
      <c r="B18" s="39">
        <f>'Q.1(iv)'!L24</f>
        <v>0.11511648902856501</v>
      </c>
      <c r="C18" s="39">
        <f>'Q.1(v)'!N24</f>
        <v>3.9606162519379762E-2</v>
      </c>
    </row>
    <row r="19" spans="1:11" x14ac:dyDescent="0.25">
      <c r="A19">
        <f>'Q.1(iv)'!D25</f>
        <v>15</v>
      </c>
      <c r="B19" s="39">
        <f>'Q.1(iv)'!L25</f>
        <v>0.12117745817453471</v>
      </c>
      <c r="C19" s="39">
        <f>'Q.1(v)'!N25</f>
        <v>6.5621981137805374E-2</v>
      </c>
    </row>
    <row r="20" spans="1:11" x14ac:dyDescent="0.25">
      <c r="C20" s="34"/>
    </row>
    <row r="21" spans="1:11" x14ac:dyDescent="0.25">
      <c r="H21" t="s">
        <v>72</v>
      </c>
    </row>
    <row r="24" spans="1:11" x14ac:dyDescent="0.25">
      <c r="B24" s="9" t="s">
        <v>73</v>
      </c>
      <c r="C24" s="9"/>
      <c r="D24" s="9"/>
      <c r="E24" s="9"/>
      <c r="F24" s="9"/>
      <c r="G24" s="9"/>
      <c r="H24" s="9"/>
      <c r="I24" s="9"/>
      <c r="K24" t="s">
        <v>76</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106"/>
  <sheetViews>
    <sheetView workbookViewId="0"/>
  </sheetViews>
  <sheetFormatPr defaultColWidth="9.140625" defaultRowHeight="15" x14ac:dyDescent="0.25"/>
  <cols>
    <col min="1" max="1" width="18" style="43" bestFit="1" customWidth="1"/>
    <col min="2" max="3" width="9.140625" style="43"/>
    <col min="4" max="4" width="11.28515625" style="43" bestFit="1" customWidth="1"/>
    <col min="5" max="16384" width="9.140625" style="43"/>
  </cols>
  <sheetData>
    <row r="2" spans="1:22" x14ac:dyDescent="0.25">
      <c r="A2" s="40" t="s">
        <v>77</v>
      </c>
      <c r="B2" s="41">
        <v>5.0999999999999997E-2</v>
      </c>
      <c r="C2" s="40" t="s">
        <v>78</v>
      </c>
      <c r="D2" s="42">
        <v>3.8999999999999998E-3</v>
      </c>
    </row>
    <row r="3" spans="1:22" x14ac:dyDescent="0.25">
      <c r="A3" s="40" t="s">
        <v>79</v>
      </c>
      <c r="B3" s="44">
        <f>SQRT(D2)</f>
        <v>6.244997998398398E-2</v>
      </c>
    </row>
    <row r="5" spans="1:22" x14ac:dyDescent="0.25">
      <c r="B5" s="43" t="s">
        <v>54</v>
      </c>
    </row>
    <row r="6" spans="1:22" x14ac:dyDescent="0.25">
      <c r="A6" s="45" t="s">
        <v>80</v>
      </c>
      <c r="B6" s="46">
        <v>1</v>
      </c>
      <c r="C6" s="46">
        <v>2</v>
      </c>
      <c r="D6" s="46">
        <v>3</v>
      </c>
      <c r="E6" s="46">
        <v>4</v>
      </c>
      <c r="F6" s="46">
        <v>5</v>
      </c>
      <c r="G6" s="46">
        <v>6</v>
      </c>
      <c r="H6" s="46">
        <v>7</v>
      </c>
      <c r="I6" s="46">
        <v>8</v>
      </c>
      <c r="J6" s="46">
        <v>9</v>
      </c>
      <c r="K6" s="46">
        <v>10</v>
      </c>
      <c r="L6" s="46">
        <f t="shared" ref="L6:U6" si="0">K6+1</f>
        <v>11</v>
      </c>
      <c r="M6" s="46">
        <f t="shared" si="0"/>
        <v>12</v>
      </c>
      <c r="N6" s="46">
        <f t="shared" si="0"/>
        <v>13</v>
      </c>
      <c r="O6" s="46">
        <f t="shared" si="0"/>
        <v>14</v>
      </c>
      <c r="P6" s="46">
        <f t="shared" si="0"/>
        <v>15</v>
      </c>
      <c r="Q6" s="46">
        <f t="shared" si="0"/>
        <v>16</v>
      </c>
      <c r="R6" s="46">
        <f t="shared" si="0"/>
        <v>17</v>
      </c>
      <c r="S6" s="46">
        <f t="shared" si="0"/>
        <v>18</v>
      </c>
      <c r="T6" s="46">
        <f t="shared" si="0"/>
        <v>19</v>
      </c>
      <c r="U6" s="46">
        <f t="shared" si="0"/>
        <v>20</v>
      </c>
    </row>
    <row r="7" spans="1:22" x14ac:dyDescent="0.25">
      <c r="A7" s="47">
        <v>1</v>
      </c>
      <c r="B7" s="48">
        <v>3.0861110138975523E-3</v>
      </c>
      <c r="C7" s="48">
        <v>3.0489113946425839E-2</v>
      </c>
      <c r="D7" s="48">
        <v>2.3717432176076025E-2</v>
      </c>
      <c r="E7" s="48">
        <v>2.7560047250758446E-2</v>
      </c>
      <c r="F7" s="48">
        <v>2.6635556443774799E-2</v>
      </c>
      <c r="G7" s="48">
        <v>4.0591595510356848E-2</v>
      </c>
      <c r="H7" s="48">
        <v>1.8506381113605253E-2</v>
      </c>
      <c r="I7" s="48">
        <v>0.10476534919661895</v>
      </c>
      <c r="J7" s="48">
        <v>-5.4787989391340108E-2</v>
      </c>
      <c r="K7" s="48">
        <v>7.243355283078956E-2</v>
      </c>
      <c r="L7" s="48">
        <v>5.0736971525257246E-2</v>
      </c>
      <c r="M7" s="48">
        <v>9.4517799947266168E-2</v>
      </c>
      <c r="N7" s="48">
        <v>9.6682750931524009E-2</v>
      </c>
      <c r="O7" s="48">
        <v>1.024220779342544E-2</v>
      </c>
      <c r="P7" s="48">
        <v>-2.6471893881982234E-2</v>
      </c>
      <c r="Q7" s="48">
        <v>0.17769197007670479</v>
      </c>
      <c r="R7" s="48">
        <v>6.1300045241309054E-2</v>
      </c>
      <c r="S7" s="48">
        <v>-1.2658487116897321E-2</v>
      </c>
      <c r="T7" s="48">
        <v>7.3968755021133203E-2</v>
      </c>
      <c r="U7" s="48">
        <v>9.7957248120974061E-2</v>
      </c>
      <c r="V7" s="48"/>
    </row>
    <row r="8" spans="1:22" x14ac:dyDescent="0.25">
      <c r="A8" s="47">
        <v>2</v>
      </c>
      <c r="B8" s="48">
        <v>6.573547667251245E-2</v>
      </c>
      <c r="C8" s="48">
        <v>-4.6547686141740985E-2</v>
      </c>
      <c r="D8" s="48">
        <v>-0.10054426814519413</v>
      </c>
      <c r="E8" s="48">
        <v>8.9380056282910569E-2</v>
      </c>
      <c r="F8" s="48">
        <v>-6.8746188509512196E-2</v>
      </c>
      <c r="G8" s="48">
        <v>2.4269493771976069E-2</v>
      </c>
      <c r="H8" s="48">
        <v>8.9234561501579934E-2</v>
      </c>
      <c r="I8" s="48">
        <v>-4.568202826220813E-2</v>
      </c>
      <c r="J8" s="48">
        <v>2.4451966768256561E-2</v>
      </c>
      <c r="K8" s="48">
        <v>7.9612752870862558E-2</v>
      </c>
      <c r="L8" s="48">
        <v>0.11521269385486033</v>
      </c>
      <c r="M8" s="48">
        <v>-2.4288809142176127E-2</v>
      </c>
      <c r="N8" s="48">
        <v>6.3481787128626399E-2</v>
      </c>
      <c r="O8" s="48">
        <v>6.0887677739240864E-4</v>
      </c>
      <c r="P8" s="48">
        <v>0.12207373581307168</v>
      </c>
      <c r="Q8" s="48">
        <v>6.6849829153819762E-2</v>
      </c>
      <c r="R8" s="48">
        <v>8.7090884955793868E-3</v>
      </c>
      <c r="S8" s="48">
        <v>0.18779692532595949</v>
      </c>
      <c r="T8" s="48">
        <v>0.1540503260213788</v>
      </c>
      <c r="U8" s="48">
        <v>0.10668803524287873</v>
      </c>
      <c r="V8" s="48"/>
    </row>
    <row r="9" spans="1:22" x14ac:dyDescent="0.25">
      <c r="A9" s="47">
        <v>3</v>
      </c>
      <c r="B9" s="48">
        <v>0.16655510318382771</v>
      </c>
      <c r="C9" s="48">
        <v>1.630814005265635E-2</v>
      </c>
      <c r="D9" s="48">
        <v>1.7632260273697797E-2</v>
      </c>
      <c r="E9" s="48">
        <v>4.2438349791779295E-2</v>
      </c>
      <c r="F9" s="48">
        <v>0.1591447533697643</v>
      </c>
      <c r="G9" s="48">
        <v>-7.0409616120147622E-2</v>
      </c>
      <c r="H9" s="48">
        <v>4.1573962528465014E-3</v>
      </c>
      <c r="I9" s="48">
        <v>0.11425684857948393</v>
      </c>
      <c r="J9" s="48">
        <v>7.1122813865615031E-2</v>
      </c>
      <c r="K9" s="48">
        <v>2.7678617934381533E-2</v>
      </c>
      <c r="L9" s="48">
        <v>-1.0886362648706016E-2</v>
      </c>
      <c r="M9" s="48">
        <v>-4.478230442322173E-2</v>
      </c>
      <c r="N9" s="48">
        <v>2.4664758187997293E-2</v>
      </c>
      <c r="O9" s="48">
        <v>1.3028216196844689E-2</v>
      </c>
      <c r="P9" s="48">
        <v>0.15782725769989092</v>
      </c>
      <c r="Q9" s="48">
        <v>5.304487203316266E-2</v>
      </c>
      <c r="R9" s="48">
        <v>6.7785838262943487E-2</v>
      </c>
      <c r="S9" s="48">
        <v>0.1130450523553761</v>
      </c>
      <c r="T9" s="48">
        <v>3.6938248041028743E-2</v>
      </c>
      <c r="U9" s="48">
        <v>7.5543928098158242E-2</v>
      </c>
      <c r="V9" s="48"/>
    </row>
    <row r="10" spans="1:22" x14ac:dyDescent="0.25">
      <c r="A10" s="47">
        <v>4</v>
      </c>
      <c r="B10" s="48">
        <v>0.15571464566408877</v>
      </c>
      <c r="C10" s="48">
        <v>0.16879046270184506</v>
      </c>
      <c r="D10" s="48">
        <v>0.11050815723446372</v>
      </c>
      <c r="E10" s="48">
        <v>3.9456621806381875E-2</v>
      </c>
      <c r="F10" s="48">
        <v>1.1314609058505898E-3</v>
      </c>
      <c r="G10" s="48">
        <v>6.1461355090737912E-2</v>
      </c>
      <c r="H10" s="48">
        <v>0.15861826832033965</v>
      </c>
      <c r="I10" s="48">
        <v>1.8123521618032212E-2</v>
      </c>
      <c r="J10" s="48">
        <v>3.1937375706747595E-2</v>
      </c>
      <c r="K10" s="48">
        <v>7.2476063514073985E-2</v>
      </c>
      <c r="L10" s="48">
        <v>6.1285202059183641E-2</v>
      </c>
      <c r="M10" s="48">
        <v>-6.3457866500378213E-3</v>
      </c>
      <c r="N10" s="48">
        <v>0.12873004393824727</v>
      </c>
      <c r="O10" s="48">
        <v>0.11410103017751871</v>
      </c>
      <c r="P10" s="48">
        <v>8.6067752451527868E-2</v>
      </c>
      <c r="Q10" s="48">
        <v>-3.2518845501678606E-2</v>
      </c>
      <c r="R10" s="48">
        <v>0.1379740172271775</v>
      </c>
      <c r="S10" s="48">
        <v>0.10580575122226099</v>
      </c>
      <c r="T10" s="48">
        <v>0.159728086827297</v>
      </c>
      <c r="U10" s="48">
        <v>9.6269387318542066E-2</v>
      </c>
      <c r="V10" s="48"/>
    </row>
    <row r="11" spans="1:22" x14ac:dyDescent="0.25">
      <c r="A11" s="47">
        <v>5</v>
      </c>
      <c r="B11" s="48">
        <v>6.0156575432790405E-4</v>
      </c>
      <c r="C11" s="48">
        <v>9.2664748488233029E-2</v>
      </c>
      <c r="D11" s="48">
        <v>-9.7695595068936214E-3</v>
      </c>
      <c r="E11" s="48">
        <v>0.11394455296429129</v>
      </c>
      <c r="F11" s="48">
        <v>0.17458221903843496</v>
      </c>
      <c r="G11" s="48">
        <v>1.5611302271155258E-2</v>
      </c>
      <c r="H11" s="48">
        <v>0.19816257327985243</v>
      </c>
      <c r="I11" s="48">
        <v>1.461004117683995E-2</v>
      </c>
      <c r="J11" s="48">
        <v>7.8810864311392503E-2</v>
      </c>
      <c r="K11" s="48">
        <v>7.5424354785269099E-2</v>
      </c>
      <c r="L11" s="48">
        <v>-4.0123029060431192E-2</v>
      </c>
      <c r="M11" s="48">
        <v>5.1161889486214918E-2</v>
      </c>
      <c r="N11" s="48">
        <v>-2.9010785932476413E-2</v>
      </c>
      <c r="O11" s="48">
        <v>5.9820074549890245E-2</v>
      </c>
      <c r="P11" s="48">
        <v>-2.7111989947575799E-3</v>
      </c>
      <c r="Q11" s="48">
        <v>7.3827818924317112E-2</v>
      </c>
      <c r="R11" s="48">
        <v>7.4405852816468165E-3</v>
      </c>
      <c r="S11" s="48">
        <v>0.15483360969611759</v>
      </c>
      <c r="T11" s="48">
        <v>4.8677818571115861E-2</v>
      </c>
      <c r="U11" s="48">
        <v>2.5752915603367343E-2</v>
      </c>
      <c r="V11" s="48"/>
    </row>
    <row r="12" spans="1:22" x14ac:dyDescent="0.25">
      <c r="A12" s="47">
        <v>6</v>
      </c>
      <c r="B12" s="48">
        <v>5.7064068000661994E-2</v>
      </c>
      <c r="C12" s="48">
        <v>-5.8245315253516616E-2</v>
      </c>
      <c r="D12" s="48">
        <v>2.0723756496295209E-2</v>
      </c>
      <c r="E12" s="48">
        <v>5.9961043522280599E-2</v>
      </c>
      <c r="F12" s="48">
        <v>4.3038961343195625E-2</v>
      </c>
      <c r="G12" s="48">
        <v>-4.8330166937250896E-2</v>
      </c>
      <c r="H12" s="48">
        <v>0.19895071325468283</v>
      </c>
      <c r="I12" s="48">
        <v>-8.0631295834994177E-2</v>
      </c>
      <c r="J12" s="48">
        <v>-5.5748883352774503E-2</v>
      </c>
      <c r="K12" s="48">
        <v>0.1055079947699149</v>
      </c>
      <c r="L12" s="48">
        <v>0.10621892161006086</v>
      </c>
      <c r="M12" s="48">
        <v>-3.1886305248200797E-2</v>
      </c>
      <c r="N12" s="48">
        <v>3.9819065113911423E-2</v>
      </c>
      <c r="O12" s="48">
        <v>-4.9613387193256919E-3</v>
      </c>
      <c r="P12" s="48">
        <v>0.11603682134154436</v>
      </c>
      <c r="Q12" s="48">
        <v>-3.647973521679293E-2</v>
      </c>
      <c r="R12" s="48">
        <v>4.4417650743446835E-2</v>
      </c>
      <c r="S12" s="48">
        <v>3.2295567460707719E-2</v>
      </c>
      <c r="T12" s="48">
        <v>9.5900465971006099E-3</v>
      </c>
      <c r="U12" s="48">
        <v>0.10072031388437397</v>
      </c>
      <c r="V12" s="48"/>
    </row>
    <row r="13" spans="1:22" x14ac:dyDescent="0.25">
      <c r="A13" s="47">
        <v>7</v>
      </c>
      <c r="B13" s="48">
        <v>0.17571638821003432</v>
      </c>
      <c r="C13" s="48">
        <v>6.2932989924238791E-2</v>
      </c>
      <c r="D13" s="48">
        <v>-4.2361016258380291E-2</v>
      </c>
      <c r="E13" s="48">
        <v>3.852142818798221E-2</v>
      </c>
      <c r="F13" s="48">
        <v>0.10474051354246416</v>
      </c>
      <c r="G13" s="48">
        <v>0.15852062532072386</v>
      </c>
      <c r="H13" s="48">
        <v>8.1791929502924576E-2</v>
      </c>
      <c r="I13" s="48">
        <v>-1.0738764499204079E-2</v>
      </c>
      <c r="J13" s="48">
        <v>6.8026706449259455E-2</v>
      </c>
      <c r="K13" s="48">
        <v>5.70169410007908E-2</v>
      </c>
      <c r="L13" s="48">
        <v>-0.10550212245198842</v>
      </c>
      <c r="M13" s="48">
        <v>-6.8108333352918993E-2</v>
      </c>
      <c r="N13" s="48">
        <v>2.459936331845336E-2</v>
      </c>
      <c r="O13" s="48">
        <v>-9.314612212975415E-2</v>
      </c>
      <c r="P13" s="48">
        <v>7.8053391240111791E-2</v>
      </c>
      <c r="Q13" s="48">
        <v>6.2369223499576742E-2</v>
      </c>
      <c r="R13" s="48">
        <v>0.11413633416455582</v>
      </c>
      <c r="S13" s="48">
        <v>3.7179116157171066E-2</v>
      </c>
      <c r="T13" s="48">
        <v>7.7938025666672406E-2</v>
      </c>
      <c r="U13" s="48">
        <v>-6.5479640411255757E-2</v>
      </c>
      <c r="V13" s="48"/>
    </row>
    <row r="14" spans="1:22" x14ac:dyDescent="0.25">
      <c r="A14" s="47">
        <v>8</v>
      </c>
      <c r="B14" s="48">
        <v>-7.143975469164443E-2</v>
      </c>
      <c r="C14" s="48">
        <v>7.5068998985928559E-2</v>
      </c>
      <c r="D14" s="48">
        <v>-2.9295082294984343E-2</v>
      </c>
      <c r="E14" s="48">
        <v>1.7435032693541519E-2</v>
      </c>
      <c r="F14" s="48">
        <v>1.7320151994021593E-2</v>
      </c>
      <c r="G14" s="48">
        <v>-2.5338011091200485E-2</v>
      </c>
      <c r="H14" s="48">
        <v>2.0576996866064512E-2</v>
      </c>
      <c r="I14" s="48">
        <v>0.18904164948610291</v>
      </c>
      <c r="J14" s="48">
        <v>3.9818498532455671E-3</v>
      </c>
      <c r="K14" s="48">
        <v>-2.5933367880286995E-2</v>
      </c>
      <c r="L14" s="48">
        <v>6.7915680824415459E-2</v>
      </c>
      <c r="M14" s="48">
        <v>-1.6346984840543755E-2</v>
      </c>
      <c r="N14" s="48">
        <v>8.6725426011102114E-2</v>
      </c>
      <c r="O14" s="48">
        <v>1.276325019594271E-2</v>
      </c>
      <c r="P14" s="48">
        <v>2.3382986160584762E-2</v>
      </c>
      <c r="Q14" s="48">
        <v>7.0101049377647273E-2</v>
      </c>
      <c r="R14" s="48">
        <v>0.11449012667620839</v>
      </c>
      <c r="S14" s="48">
        <v>0.17520346002120379</v>
      </c>
      <c r="T14" s="48">
        <v>3.4745039443639048E-2</v>
      </c>
      <c r="U14" s="48">
        <v>6.5473562641010563E-2</v>
      </c>
      <c r="V14" s="48"/>
    </row>
    <row r="15" spans="1:22" x14ac:dyDescent="0.25">
      <c r="A15" s="47">
        <v>9</v>
      </c>
      <c r="B15" s="48">
        <v>7.3138578607240046E-2</v>
      </c>
      <c r="C15" s="48">
        <v>-7.2519040302637894E-2</v>
      </c>
      <c r="D15" s="48">
        <v>5.0957893122846043E-2</v>
      </c>
      <c r="E15" s="48">
        <v>-3.2093520276613163E-2</v>
      </c>
      <c r="F15" s="48">
        <v>-3.5818555389371731E-2</v>
      </c>
      <c r="G15" s="48">
        <v>0.15046455366512812</v>
      </c>
      <c r="H15" s="48">
        <v>5.0780511732579914E-2</v>
      </c>
      <c r="I15" s="48">
        <v>-7.5196402996806966E-2</v>
      </c>
      <c r="J15" s="48">
        <v>0.2334416394819403</v>
      </c>
      <c r="K15" s="48">
        <v>1.8560212585656544E-3</v>
      </c>
      <c r="L15" s="48">
        <v>-1.155353416810978E-2</v>
      </c>
      <c r="M15" s="48">
        <v>4.6754179887367631E-2</v>
      </c>
      <c r="N15" s="48">
        <v>0.19492260830635155</v>
      </c>
      <c r="O15" s="48">
        <v>2.6342430044982379E-2</v>
      </c>
      <c r="P15" s="48">
        <v>6.6913540289960771E-2</v>
      </c>
      <c r="Q15" s="48">
        <v>3.8239050714961476E-2</v>
      </c>
      <c r="R15" s="48">
        <v>-2.7053207020888093E-2</v>
      </c>
      <c r="S15" s="48">
        <v>-2.0850612690105352E-2</v>
      </c>
      <c r="T15" s="48">
        <v>5.1235256719935229E-2</v>
      </c>
      <c r="U15" s="48">
        <v>0.13869166152769785</v>
      </c>
      <c r="V15" s="48"/>
    </row>
    <row r="16" spans="1:22" x14ac:dyDescent="0.25">
      <c r="A16" s="47">
        <v>10</v>
      </c>
      <c r="B16" s="48">
        <v>-3.0272082397811206E-2</v>
      </c>
      <c r="C16" s="48">
        <v>-0.11382860645895942</v>
      </c>
      <c r="D16" s="48">
        <v>9.3448741893342735E-4</v>
      </c>
      <c r="E16" s="48">
        <v>3.1215249466336248E-2</v>
      </c>
      <c r="F16" s="48">
        <v>8.3204711555646016E-2</v>
      </c>
      <c r="G16" s="48">
        <v>2.873872104089692E-2</v>
      </c>
      <c r="H16" s="48">
        <v>0.20908693478673746</v>
      </c>
      <c r="I16" s="48">
        <v>-8.8754781720874476E-3</v>
      </c>
      <c r="J16" s="48">
        <v>0.23525822572341393</v>
      </c>
      <c r="K16" s="48">
        <v>1.682549983835524E-2</v>
      </c>
      <c r="L16" s="48">
        <v>9.5974926357687451E-2</v>
      </c>
      <c r="M16" s="48">
        <v>8.1188508735491327E-2</v>
      </c>
      <c r="N16" s="48">
        <v>1.9950176762121075E-2</v>
      </c>
      <c r="O16" s="48">
        <v>-4.928818281569769E-3</v>
      </c>
      <c r="P16" s="48">
        <v>0.10014252369845655</v>
      </c>
      <c r="Q16" s="48">
        <v>-6.697522408033052E-2</v>
      </c>
      <c r="R16" s="48">
        <v>0.2022322114954489</v>
      </c>
      <c r="S16" s="48">
        <v>0.20617229604876552</v>
      </c>
      <c r="T16" s="48">
        <v>9.7990801581588682E-2</v>
      </c>
      <c r="U16" s="48">
        <v>3.2690865564921623E-3</v>
      </c>
      <c r="V16" s="48"/>
    </row>
    <row r="17" spans="1:22" x14ac:dyDescent="0.25">
      <c r="A17" s="47">
        <v>11</v>
      </c>
      <c r="B17" s="48">
        <v>5.7179662286046762E-2</v>
      </c>
      <c r="C17" s="48">
        <v>9.5102765838728232E-3</v>
      </c>
      <c r="D17" s="48">
        <v>0.15833114851280428</v>
      </c>
      <c r="E17" s="48">
        <v>-6.326409301462077E-2</v>
      </c>
      <c r="F17" s="48">
        <v>0.15259694156607084</v>
      </c>
      <c r="G17" s="48">
        <v>0.15700726387528707</v>
      </c>
      <c r="H17" s="48">
        <v>4.6442023160399248E-2</v>
      </c>
      <c r="I17" s="48">
        <v>0.13791946276360556</v>
      </c>
      <c r="J17" s="48">
        <v>4.5631703692062819E-2</v>
      </c>
      <c r="K17" s="48">
        <v>0.10813775592506736</v>
      </c>
      <c r="L17" s="48">
        <v>3.2293225408215775E-2</v>
      </c>
      <c r="M17" s="48">
        <v>-1.5873823339100146E-2</v>
      </c>
      <c r="N17" s="48">
        <v>4.6690544191890115E-2</v>
      </c>
      <c r="O17" s="48">
        <v>4.1523767179409088E-2</v>
      </c>
      <c r="P17" s="48">
        <v>-5.8294772068849032E-2</v>
      </c>
      <c r="Q17" s="48">
        <v>8.3782932481829109E-2</v>
      </c>
      <c r="R17" s="48">
        <v>-1.342141121407292E-2</v>
      </c>
      <c r="S17" s="48">
        <v>8.7488852490104074E-2</v>
      </c>
      <c r="T17" s="48">
        <v>0.17047436092614721</v>
      </c>
      <c r="U17" s="48">
        <v>0.15577650943993171</v>
      </c>
      <c r="V17" s="48"/>
    </row>
    <row r="18" spans="1:22" x14ac:dyDescent="0.25">
      <c r="A18" s="47">
        <v>12</v>
      </c>
      <c r="B18" s="48">
        <v>4.3695446003649829E-2</v>
      </c>
      <c r="C18" s="48">
        <v>9.737267638507241E-3</v>
      </c>
      <c r="D18" s="48">
        <v>0.16178450056176219</v>
      </c>
      <c r="E18" s="48">
        <v>6.0857059121404378E-2</v>
      </c>
      <c r="F18" s="48">
        <v>4.143690119506882E-2</v>
      </c>
      <c r="G18" s="48">
        <v>-7.2020159536262396E-3</v>
      </c>
      <c r="H18" s="48">
        <v>0.16492976109956481</v>
      </c>
      <c r="I18" s="48">
        <v>-7.1216160255893612E-4</v>
      </c>
      <c r="J18" s="48">
        <v>2.9852223155995894E-2</v>
      </c>
      <c r="K18" s="48">
        <v>-5.1776055403117138E-2</v>
      </c>
      <c r="L18" s="48">
        <v>-3.971612419923376E-2</v>
      </c>
      <c r="M18" s="48">
        <v>7.1781814933658206E-2</v>
      </c>
      <c r="N18" s="48">
        <v>-2.9285937080287705E-2</v>
      </c>
      <c r="O18" s="48">
        <v>7.9613247714417801E-2</v>
      </c>
      <c r="P18" s="48">
        <v>-5.2157246430302506E-2</v>
      </c>
      <c r="Q18" s="48">
        <v>-5.018857411109634E-3</v>
      </c>
      <c r="R18" s="48">
        <v>4.5495998240876911E-2</v>
      </c>
      <c r="S18" s="48">
        <v>4.353008417272064E-2</v>
      </c>
      <c r="T18" s="48">
        <v>0.12152826020389695</v>
      </c>
      <c r="U18" s="48">
        <v>5.2558279697972665E-2</v>
      </c>
      <c r="V18" s="48"/>
    </row>
    <row r="19" spans="1:22" x14ac:dyDescent="0.25">
      <c r="A19" s="47">
        <v>13</v>
      </c>
      <c r="B19" s="48">
        <v>5.1161771411599499E-2</v>
      </c>
      <c r="C19" s="48">
        <v>2.9703457424962165E-2</v>
      </c>
      <c r="D19" s="48">
        <v>0.14767501588875809</v>
      </c>
      <c r="E19" s="48">
        <v>0.21473625669389951</v>
      </c>
      <c r="F19" s="48">
        <v>0.14192200486387985</v>
      </c>
      <c r="G19" s="48">
        <v>1.1697942305347153E-2</v>
      </c>
      <c r="H19" s="48">
        <v>0.15235235655809354</v>
      </c>
      <c r="I19" s="48">
        <v>1.5601371732216984E-2</v>
      </c>
      <c r="J19" s="48">
        <v>-4.6053111709114525E-3</v>
      </c>
      <c r="K19" s="48">
        <v>0.10078162088717502</v>
      </c>
      <c r="L19" s="48">
        <v>6.3488303919771116E-2</v>
      </c>
      <c r="M19" s="48">
        <v>5.9622540502747068E-2</v>
      </c>
      <c r="N19" s="48">
        <v>8.668325538098709E-2</v>
      </c>
      <c r="O19" s="48">
        <v>9.0116872482404853E-2</v>
      </c>
      <c r="P19" s="48">
        <v>2.7524803845133228E-2</v>
      </c>
      <c r="Q19" s="48">
        <v>-3.3166338290884334E-2</v>
      </c>
      <c r="R19" s="48">
        <v>5.6605934339868158E-2</v>
      </c>
      <c r="S19" s="48">
        <v>7.3557548912900339E-2</v>
      </c>
      <c r="T19" s="48">
        <v>7.0600289917559511E-2</v>
      </c>
      <c r="U19" s="48">
        <v>0.10407053133430488</v>
      </c>
      <c r="V19" s="48"/>
    </row>
    <row r="20" spans="1:22" x14ac:dyDescent="0.25">
      <c r="A20" s="47">
        <v>14</v>
      </c>
      <c r="B20" s="48">
        <v>0.13601136406591707</v>
      </c>
      <c r="C20" s="48">
        <v>-1.3451713833519952E-2</v>
      </c>
      <c r="D20" s="48">
        <v>-7.1300358542218611E-2</v>
      </c>
      <c r="E20" s="48">
        <v>-1.924444136691017E-3</v>
      </c>
      <c r="F20" s="48">
        <v>1.8946941796121886E-2</v>
      </c>
      <c r="G20" s="48">
        <v>6.6140557573756364E-2</v>
      </c>
      <c r="H20" s="48">
        <v>-2.1640318663751712E-2</v>
      </c>
      <c r="I20" s="48">
        <v>7.8123611943086591E-2</v>
      </c>
      <c r="J20" s="48">
        <v>-1.5492080722895762E-2</v>
      </c>
      <c r="K20" s="48">
        <v>2.0528929315331235E-2</v>
      </c>
      <c r="L20" s="48">
        <v>-9.9048301995865451E-2</v>
      </c>
      <c r="M20" s="48">
        <v>3.9697397850805283E-2</v>
      </c>
      <c r="N20" s="48">
        <v>-0.11139940306118701</v>
      </c>
      <c r="O20" s="48">
        <v>-1.4641896960163936E-2</v>
      </c>
      <c r="P20" s="48">
        <v>4.4363469391877741E-2</v>
      </c>
      <c r="Q20" s="48">
        <v>4.0783976501923114E-2</v>
      </c>
      <c r="R20" s="48">
        <v>4.3992332520027766E-2</v>
      </c>
      <c r="S20" s="48">
        <v>0.15525010093930658</v>
      </c>
      <c r="T20" s="48">
        <v>7.8196485936146143E-3</v>
      </c>
      <c r="U20" s="48">
        <v>-3.9206762638413384E-2</v>
      </c>
      <c r="V20" s="48"/>
    </row>
    <row r="21" spans="1:22" x14ac:dyDescent="0.25">
      <c r="A21" s="47">
        <v>15</v>
      </c>
      <c r="B21" s="48">
        <v>-6.820279719679867E-2</v>
      </c>
      <c r="C21" s="48">
        <v>3.4692391875641881E-2</v>
      </c>
      <c r="D21" s="48">
        <v>8.7857026597159438E-2</v>
      </c>
      <c r="E21" s="48">
        <v>-4.655918328126929E-2</v>
      </c>
      <c r="F21" s="48">
        <v>2.5394405097125761E-2</v>
      </c>
      <c r="G21" s="48">
        <v>6.9703906234946267E-2</v>
      </c>
      <c r="H21" s="48">
        <v>8.422689825538221E-2</v>
      </c>
      <c r="I21" s="48">
        <v>-6.3328187047239304E-2</v>
      </c>
      <c r="J21" s="48">
        <v>9.8728443032356061E-2</v>
      </c>
      <c r="K21" s="48">
        <v>2.9732492736598948E-2</v>
      </c>
      <c r="L21" s="48">
        <v>7.4532234635161787E-2</v>
      </c>
      <c r="M21" s="48">
        <v>4.2811140244758406E-3</v>
      </c>
      <c r="N21" s="48">
        <v>1.9103599640950097E-2</v>
      </c>
      <c r="O21" s="48">
        <v>4.8946627010568733E-2</v>
      </c>
      <c r="P21" s="48">
        <v>0.15381520552813877</v>
      </c>
      <c r="Q21" s="48">
        <v>-2.4228379631024755E-2</v>
      </c>
      <c r="R21" s="48">
        <v>-3.0783575090202797E-2</v>
      </c>
      <c r="S21" s="48">
        <v>-4.5394206746322996E-2</v>
      </c>
      <c r="T21" s="48">
        <v>-1.9162342466748861E-2</v>
      </c>
      <c r="U21" s="48">
        <v>2.6937640914355354E-2</v>
      </c>
      <c r="V21" s="48"/>
    </row>
    <row r="22" spans="1:22" x14ac:dyDescent="0.25">
      <c r="A22" s="47">
        <v>16</v>
      </c>
      <c r="B22" s="48">
        <v>9.3524786581714148E-2</v>
      </c>
      <c r="C22" s="48">
        <v>-8.1633033318312398E-3</v>
      </c>
      <c r="D22" s="48">
        <v>0.14478708862167378</v>
      </c>
      <c r="E22" s="48">
        <v>8.5742376975246559E-2</v>
      </c>
      <c r="F22" s="48">
        <v>9.4234103894673016E-2</v>
      </c>
      <c r="G22" s="48">
        <v>-2.4573998355487014E-2</v>
      </c>
      <c r="H22" s="48">
        <v>3.5929165019775722E-2</v>
      </c>
      <c r="I22" s="48">
        <v>5.8355060550124183E-2</v>
      </c>
      <c r="J22" s="48">
        <v>0.10611160427163924</v>
      </c>
      <c r="K22" s="48">
        <v>6.6589750756976152E-2</v>
      </c>
      <c r="L22" s="48">
        <v>4.8006023565003497E-2</v>
      </c>
      <c r="M22" s="48">
        <v>2.940459180938082E-2</v>
      </c>
      <c r="N22" s="48">
        <v>0.1119139612336717</v>
      </c>
      <c r="O22" s="48">
        <v>-2.7582263083753333E-2</v>
      </c>
      <c r="P22" s="48">
        <v>3.1558802740119907E-2</v>
      </c>
      <c r="Q22" s="48">
        <v>0.13765547339931716</v>
      </c>
      <c r="R22" s="48">
        <v>1.0299117869754681E-2</v>
      </c>
      <c r="S22" s="48">
        <v>2.858874005344525E-2</v>
      </c>
      <c r="T22" s="48">
        <v>-8.2448005728940066E-3</v>
      </c>
      <c r="U22" s="48">
        <v>6.394372338858556E-2</v>
      </c>
      <c r="V22" s="48"/>
    </row>
    <row r="23" spans="1:22" x14ac:dyDescent="0.25">
      <c r="A23" s="47">
        <v>17</v>
      </c>
      <c r="B23" s="48">
        <v>2.3824734058525143E-2</v>
      </c>
      <c r="C23" s="48">
        <v>0.11686224618566743</v>
      </c>
      <c r="D23" s="48">
        <v>0.10429488165748446</v>
      </c>
      <c r="E23" s="48">
        <v>8.3960461138340214E-2</v>
      </c>
      <c r="F23" s="48">
        <v>6.6047238328952096E-2</v>
      </c>
      <c r="G23" s="48">
        <v>-2.8230354969807081E-3</v>
      </c>
      <c r="H23" s="48">
        <v>-4.5028140761529167E-2</v>
      </c>
      <c r="I23" s="48">
        <v>5.4948312613866568E-2</v>
      </c>
      <c r="J23" s="48">
        <v>0.151746170122802</v>
      </c>
      <c r="K23" s="48">
        <v>3.8532473835846792E-2</v>
      </c>
      <c r="L23" s="48">
        <v>7.4913072154775939E-2</v>
      </c>
      <c r="M23" s="48">
        <v>0.18911741272696525</v>
      </c>
      <c r="N23" s="48">
        <v>6.4053821476453665E-2</v>
      </c>
      <c r="O23" s="48">
        <v>-1.9409284229758628E-2</v>
      </c>
      <c r="P23" s="48">
        <v>7.0487501338414527E-2</v>
      </c>
      <c r="Q23" s="48">
        <v>3.8748419373085374E-2</v>
      </c>
      <c r="R23" s="48">
        <v>3.9923579626137462E-2</v>
      </c>
      <c r="S23" s="48">
        <v>7.0580684213474187E-2</v>
      </c>
      <c r="T23" s="48">
        <v>5.8121417941549458E-2</v>
      </c>
      <c r="U23" s="48">
        <v>1.3802603118429735E-2</v>
      </c>
      <c r="V23" s="48"/>
    </row>
    <row r="24" spans="1:22" x14ac:dyDescent="0.25">
      <c r="A24" s="47">
        <v>18</v>
      </c>
      <c r="B24" s="48">
        <v>3.6020416288715662E-2</v>
      </c>
      <c r="C24" s="48">
        <v>5.6223332253558578E-2</v>
      </c>
      <c r="D24" s="48">
        <v>2.6240528171715294E-2</v>
      </c>
      <c r="E24" s="48">
        <v>-3.2782064533335431E-3</v>
      </c>
      <c r="F24" s="48">
        <v>7.998457645178414E-2</v>
      </c>
      <c r="G24" s="48">
        <v>6.4111995740259609E-2</v>
      </c>
      <c r="H24" s="48">
        <v>2.5267784155001305E-2</v>
      </c>
      <c r="I24" s="48">
        <v>9.0078302525383291E-2</v>
      </c>
      <c r="J24" s="48">
        <v>9.5045421181062517E-2</v>
      </c>
      <c r="K24" s="48">
        <v>1.4494347242631545E-2</v>
      </c>
      <c r="L24" s="48">
        <v>0.14564183779798023</v>
      </c>
      <c r="M24" s="48">
        <v>3.8517673666756735E-2</v>
      </c>
      <c r="N24" s="48">
        <v>-7.2584575849934607E-2</v>
      </c>
      <c r="O24" s="48">
        <v>0.12742202729927277</v>
      </c>
      <c r="P24" s="48">
        <v>7.8662153211451313E-2</v>
      </c>
      <c r="Q24" s="48">
        <v>-1.3007541047389104E-2</v>
      </c>
      <c r="R24" s="48">
        <v>7.2781410158018423E-2</v>
      </c>
      <c r="S24" s="48">
        <v>0.21567690534469808</v>
      </c>
      <c r="T24" s="48">
        <v>8.6844371698012957E-2</v>
      </c>
      <c r="U24" s="48">
        <v>9.4525322729421157E-2</v>
      </c>
      <c r="V24" s="48"/>
    </row>
    <row r="25" spans="1:22" x14ac:dyDescent="0.25">
      <c r="A25" s="47">
        <v>19</v>
      </c>
      <c r="B25" s="48">
        <v>3.8685615841618004E-2</v>
      </c>
      <c r="C25" s="48">
        <v>-8.4938089899990965E-2</v>
      </c>
      <c r="D25" s="48">
        <v>1.0560903030884861E-2</v>
      </c>
      <c r="E25" s="48">
        <v>-4.8486966187818115E-2</v>
      </c>
      <c r="F25" s="48">
        <v>-1.3043886761943568E-2</v>
      </c>
      <c r="G25" s="48">
        <v>2.5618362138953188E-2</v>
      </c>
      <c r="H25" s="48">
        <v>0.18995342092825318</v>
      </c>
      <c r="I25" s="48">
        <v>-7.140315164154043E-2</v>
      </c>
      <c r="J25" s="48">
        <v>5.1107104575884632E-2</v>
      </c>
      <c r="K25" s="48">
        <v>-1.2935911685283186E-2</v>
      </c>
      <c r="L25" s="48">
        <v>-6.0107546375198773E-5</v>
      </c>
      <c r="M25" s="48">
        <v>8.2689887151905284E-2</v>
      </c>
      <c r="N25" s="48">
        <v>0.10084777692608693</v>
      </c>
      <c r="O25" s="48">
        <v>2.2821309661562372E-2</v>
      </c>
      <c r="P25" s="48">
        <v>-1.286584122838863E-2</v>
      </c>
      <c r="Q25" s="48">
        <v>4.7449445782161037E-2</v>
      </c>
      <c r="R25" s="48">
        <v>0.25859592365680895</v>
      </c>
      <c r="S25" s="48">
        <v>6.5234540109084582E-2</v>
      </c>
      <c r="T25" s="48">
        <v>4.0383960205792047E-2</v>
      </c>
      <c r="U25" s="48">
        <v>1.6233715578861885E-2</v>
      </c>
      <c r="V25" s="48"/>
    </row>
    <row r="26" spans="1:22" x14ac:dyDescent="0.25">
      <c r="A26" s="47">
        <v>20</v>
      </c>
      <c r="B26" s="48">
        <v>0.11</v>
      </c>
      <c r="C26" s="48">
        <v>4.7736235089208989E-2</v>
      </c>
      <c r="D26" s="48">
        <v>6.3854676769690144E-2</v>
      </c>
      <c r="E26" s="48">
        <v>5.3743285547301678E-2</v>
      </c>
      <c r="F26" s="48">
        <v>1.0533531240359384E-2</v>
      </c>
      <c r="G26" s="48">
        <v>7.1315150859473375E-2</v>
      </c>
      <c r="H26" s="48">
        <v>2.8666177319907504E-2</v>
      </c>
      <c r="I26" s="48">
        <v>-4.7008755697641291E-2</v>
      </c>
      <c r="J26" s="48">
        <v>8.6390596112738915E-2</v>
      </c>
      <c r="K26" s="48">
        <v>7.4526054494361782E-2</v>
      </c>
      <c r="L26" s="48">
        <v>0.12886865184824248</v>
      </c>
      <c r="M26" s="48">
        <v>0.10150092902039831</v>
      </c>
      <c r="N26" s="48">
        <v>0.11145386154991632</v>
      </c>
      <c r="O26" s="48">
        <v>0.11875341147822671</v>
      </c>
      <c r="P26" s="48">
        <v>0.20956614541690088</v>
      </c>
      <c r="Q26" s="48">
        <v>0.12210083255915638</v>
      </c>
      <c r="R26" s="48">
        <v>7.256011028856646E-3</v>
      </c>
      <c r="S26" s="48">
        <v>0.13795507889399783</v>
      </c>
      <c r="T26" s="48">
        <v>-2.1668474796778581E-2</v>
      </c>
      <c r="U26" s="48">
        <v>9.6934609341617017E-2</v>
      </c>
      <c r="V26" s="48"/>
    </row>
    <row r="27" spans="1:22" x14ac:dyDescent="0.25">
      <c r="A27" s="47">
        <v>21</v>
      </c>
      <c r="B27" s="48">
        <v>0.11649390086446942</v>
      </c>
      <c r="C27" s="48">
        <v>0.04</v>
      </c>
      <c r="D27" s="48">
        <v>-2.5102851282853056E-2</v>
      </c>
      <c r="E27" s="48">
        <v>2.8292955870773406E-2</v>
      </c>
      <c r="F27" s="48">
        <v>0.08</v>
      </c>
      <c r="G27" s="48">
        <v>6.4885571392718333E-2</v>
      </c>
      <c r="H27" s="48">
        <v>7.4952359018280124E-2</v>
      </c>
      <c r="I27" s="48">
        <v>8.2246224239456378E-2</v>
      </c>
      <c r="J27" s="48">
        <v>-0.16340323677468516</v>
      </c>
      <c r="K27" s="48">
        <v>9.5874887237550999E-2</v>
      </c>
      <c r="L27" s="48">
        <v>1.1138608994726296E-2</v>
      </c>
      <c r="M27" s="48">
        <v>5.0421982623910511E-2</v>
      </c>
      <c r="N27" s="48">
        <v>0.11148246740060741</v>
      </c>
      <c r="O27" s="48">
        <v>-2.6613519192123181E-2</v>
      </c>
      <c r="P27" s="48">
        <v>8.1945810848300216E-2</v>
      </c>
      <c r="Q27" s="48">
        <v>4.5636415058838642E-2</v>
      </c>
      <c r="R27" s="48">
        <v>0.11091657434047519</v>
      </c>
      <c r="S27" s="48">
        <v>3.2372487900945268E-2</v>
      </c>
      <c r="T27" s="48">
        <v>1.3978777184036728E-2</v>
      </c>
      <c r="U27" s="48">
        <v>0.10461793085657756</v>
      </c>
      <c r="V27" s="48"/>
    </row>
    <row r="28" spans="1:22" x14ac:dyDescent="0.25">
      <c r="A28" s="47">
        <v>22</v>
      </c>
      <c r="B28" s="48">
        <v>0.11421954617527574</v>
      </c>
      <c r="C28" s="48">
        <v>3.0071964181604072E-2</v>
      </c>
      <c r="D28" s="48">
        <v>1.2865555980920984E-3</v>
      </c>
      <c r="E28" s="48">
        <v>5.1610067152926042E-2</v>
      </c>
      <c r="F28" s="48">
        <v>6.6137114386108475E-2</v>
      </c>
      <c r="G28" s="48">
        <v>0.10447977732018909</v>
      </c>
      <c r="H28" s="48">
        <v>0.09</v>
      </c>
      <c r="I28" s="48">
        <v>2.6457654232006078E-2</v>
      </c>
      <c r="J28" s="48">
        <v>6.5930219216201458E-3</v>
      </c>
      <c r="K28" s="48">
        <v>-1.4547651812661377E-2</v>
      </c>
      <c r="L28" s="48">
        <v>6.6583172329754525E-2</v>
      </c>
      <c r="M28" s="48">
        <v>0.10100094426840722</v>
      </c>
      <c r="N28" s="48">
        <v>7.0450649438350554E-2</v>
      </c>
      <c r="O28" s="48">
        <v>0.15516915349384153</v>
      </c>
      <c r="P28" s="48">
        <v>6.0841291989064405E-2</v>
      </c>
      <c r="Q28" s="48">
        <v>1.4412942155716646E-2</v>
      </c>
      <c r="R28" s="48">
        <v>7.5379323823970168E-2</v>
      </c>
      <c r="S28" s="48">
        <v>6.3775451064857602E-2</v>
      </c>
      <c r="T28" s="48">
        <v>0.26304390368054098</v>
      </c>
      <c r="U28" s="48">
        <v>3.9768426667577961E-2</v>
      </c>
      <c r="V28" s="48"/>
    </row>
    <row r="29" spans="1:22" x14ac:dyDescent="0.25">
      <c r="A29" s="47">
        <v>23</v>
      </c>
      <c r="B29" s="48">
        <v>1.6919715378284295E-2</v>
      </c>
      <c r="C29" s="48">
        <v>2.3400651025508479E-2</v>
      </c>
      <c r="D29" s="48">
        <v>9.0400866075330377E-2</v>
      </c>
      <c r="E29" s="48">
        <v>9.9047516313173434E-2</v>
      </c>
      <c r="F29" s="48">
        <v>8.7231689020744296E-2</v>
      </c>
      <c r="G29" s="48">
        <v>0.10774652984263988</v>
      </c>
      <c r="H29" s="48">
        <v>0.10035949980543513</v>
      </c>
      <c r="I29" s="48">
        <v>8.6119628062393927E-2</v>
      </c>
      <c r="J29" s="48">
        <v>2.2863974534942599E-2</v>
      </c>
      <c r="K29" s="48">
        <v>-3.3228515276072845E-2</v>
      </c>
      <c r="L29" s="48">
        <v>0.06</v>
      </c>
      <c r="M29" s="48">
        <v>-5.4406596819660979E-2</v>
      </c>
      <c r="N29" s="48">
        <v>0.10300807915740084</v>
      </c>
      <c r="O29" s="48">
        <v>-1.6547257667800519E-3</v>
      </c>
      <c r="P29" s="48">
        <v>7.8537892925551578E-2</v>
      </c>
      <c r="Q29" s="48">
        <v>5.9925530323051701E-2</v>
      </c>
      <c r="R29" s="48">
        <v>-3.6460407339285572E-2</v>
      </c>
      <c r="S29" s="48">
        <v>3.2118023488297176E-2</v>
      </c>
      <c r="T29" s="48">
        <v>-2.7190137141771542E-3</v>
      </c>
      <c r="U29" s="48">
        <v>-7.9622614912339573E-2</v>
      </c>
      <c r="V29" s="48"/>
    </row>
    <row r="30" spans="1:22" x14ac:dyDescent="0.25">
      <c r="A30" s="47">
        <v>24</v>
      </c>
      <c r="B30" s="48">
        <v>-5.1181195041699934E-2</v>
      </c>
      <c r="C30" s="48">
        <v>1.4836723407804842E-2</v>
      </c>
      <c r="D30" s="48">
        <v>3.3514720404755671E-2</v>
      </c>
      <c r="E30" s="48">
        <v>2.8890394419262444E-2</v>
      </c>
      <c r="F30" s="48">
        <v>5.8752656013601356E-2</v>
      </c>
      <c r="G30" s="48">
        <v>0.17237096347863767</v>
      </c>
      <c r="H30" s="48">
        <v>1.0725725071416337E-2</v>
      </c>
      <c r="I30" s="48">
        <v>4.1290782320975161E-3</v>
      </c>
      <c r="J30" s="48">
        <v>3.5869911653417352E-2</v>
      </c>
      <c r="K30" s="48">
        <v>0.20214070237923831</v>
      </c>
      <c r="L30" s="48">
        <v>3.1871149049703229E-2</v>
      </c>
      <c r="M30" s="48">
        <v>3.760670886273032E-2</v>
      </c>
      <c r="N30" s="48">
        <v>8.9842587907379645E-2</v>
      </c>
      <c r="O30" s="48">
        <v>5.7922540273334988E-2</v>
      </c>
      <c r="P30" s="48">
        <v>3.3741418049643812E-2</v>
      </c>
      <c r="Q30" s="48">
        <v>9.2146879241758572E-2</v>
      </c>
      <c r="R30" s="48">
        <v>-2.9134959024283646E-2</v>
      </c>
      <c r="S30" s="48">
        <v>3.8421909916284358E-2</v>
      </c>
      <c r="T30" s="48">
        <v>3.9881456567834039E-2</v>
      </c>
      <c r="U30" s="48">
        <v>-3.6451507702852326E-2</v>
      </c>
      <c r="V30" s="48"/>
    </row>
    <row r="31" spans="1:22" x14ac:dyDescent="0.25">
      <c r="A31" s="47">
        <v>25</v>
      </c>
      <c r="B31" s="48">
        <v>0.11866560532650916</v>
      </c>
      <c r="C31" s="48">
        <v>0.15784137401438536</v>
      </c>
      <c r="D31" s="48">
        <v>2.1724345809132295E-2</v>
      </c>
      <c r="E31" s="48">
        <v>0.12923112895533539</v>
      </c>
      <c r="F31" s="48">
        <v>1.7859527807108755E-2</v>
      </c>
      <c r="G31" s="48">
        <v>3.6642596016666085E-2</v>
      </c>
      <c r="H31" s="48">
        <v>-4.7912448787870265E-2</v>
      </c>
      <c r="I31" s="48">
        <v>-5.9104075755056495E-4</v>
      </c>
      <c r="J31" s="48">
        <v>-4.2576784715423699E-2</v>
      </c>
      <c r="K31" s="48">
        <v>0.11173592028249746</v>
      </c>
      <c r="L31" s="48">
        <v>8.0001119512655761E-2</v>
      </c>
      <c r="M31" s="48">
        <v>2.9008105510620164E-2</v>
      </c>
      <c r="N31" s="48">
        <v>2.7796197476941398E-3</v>
      </c>
      <c r="O31" s="48">
        <v>-3.9815307414608148E-2</v>
      </c>
      <c r="P31" s="48">
        <v>7.8797770384255728E-2</v>
      </c>
      <c r="Q31" s="48">
        <v>-1.5750891275940537E-2</v>
      </c>
      <c r="R31" s="48">
        <v>0.16736200121121492</v>
      </c>
      <c r="S31" s="48">
        <v>0.12669294369281348</v>
      </c>
      <c r="T31" s="48">
        <v>0.12519747723953123</v>
      </c>
      <c r="U31" s="48">
        <v>-4.5134237452756354E-2</v>
      </c>
      <c r="V31" s="48"/>
    </row>
    <row r="32" spans="1:22" x14ac:dyDescent="0.25">
      <c r="A32" s="47">
        <v>26</v>
      </c>
      <c r="B32" s="48">
        <v>5.4200901758697739E-2</v>
      </c>
      <c r="C32" s="48">
        <v>9.926237818435224E-2</v>
      </c>
      <c r="D32" s="48">
        <v>-2.0287156174354504E-2</v>
      </c>
      <c r="E32" s="48">
        <v>7.0570048045009104E-2</v>
      </c>
      <c r="F32" s="48">
        <v>8.6423625865997833E-2</v>
      </c>
      <c r="G32" s="48">
        <v>1.6075511588138358E-3</v>
      </c>
      <c r="H32" s="48">
        <v>3.3815777653340984E-3</v>
      </c>
      <c r="I32" s="48">
        <v>3.2081058045358324E-2</v>
      </c>
      <c r="J32" s="48">
        <v>9.4241933249719079E-2</v>
      </c>
      <c r="K32" s="48">
        <v>-0.10409752517667703</v>
      </c>
      <c r="L32" s="48">
        <v>1.3475500433521859E-3</v>
      </c>
      <c r="M32" s="48">
        <v>9.5055727092270947E-2</v>
      </c>
      <c r="N32" s="48">
        <v>0.11389944656822681</v>
      </c>
      <c r="O32" s="48">
        <v>-6.3091584397910738E-3</v>
      </c>
      <c r="P32" s="48">
        <v>6.6898492311836977E-2</v>
      </c>
      <c r="Q32" s="48">
        <v>-3.6111643127384796E-2</v>
      </c>
      <c r="R32" s="48">
        <v>7.7595266978317978E-2</v>
      </c>
      <c r="S32" s="48">
        <v>0.17484467688342931</v>
      </c>
      <c r="T32" s="48">
        <v>7.2221136394740704E-2</v>
      </c>
      <c r="U32" s="48">
        <v>4.3012946313899292E-2</v>
      </c>
      <c r="V32" s="48"/>
    </row>
    <row r="33" spans="1:22" x14ac:dyDescent="0.25">
      <c r="A33" s="47">
        <v>27</v>
      </c>
      <c r="B33" s="48">
        <v>3.2330780893907951E-2</v>
      </c>
      <c r="C33" s="48">
        <v>0.14704820927810824</v>
      </c>
      <c r="D33" s="48">
        <v>-4.3445037190975921E-2</v>
      </c>
      <c r="E33" s="48">
        <v>8.3406405661567984E-2</v>
      </c>
      <c r="F33" s="48">
        <v>6.2599439834220005E-2</v>
      </c>
      <c r="G33" s="48">
        <v>-8.793231376391486E-2</v>
      </c>
      <c r="H33" s="48">
        <v>1.5841103778093224E-2</v>
      </c>
      <c r="I33" s="48">
        <v>0.19101414813284734</v>
      </c>
      <c r="J33" s="48">
        <v>-3.5425418039001788E-2</v>
      </c>
      <c r="K33" s="48">
        <v>0.15568355740832973</v>
      </c>
      <c r="L33" s="48">
        <v>-1.1819125807101871E-2</v>
      </c>
      <c r="M33" s="48">
        <v>4.9799859635646371E-3</v>
      </c>
      <c r="N33" s="48">
        <v>7.5106113246468764E-2</v>
      </c>
      <c r="O33" s="48">
        <v>-5.2908212393402487E-2</v>
      </c>
      <c r="P33" s="48">
        <v>8.5059923251883607E-2</v>
      </c>
      <c r="Q33" s="48">
        <v>7.675931233405997E-2</v>
      </c>
      <c r="R33" s="48">
        <v>5.0914477798418289E-2</v>
      </c>
      <c r="S33" s="48">
        <v>8.4435240570408965E-2</v>
      </c>
      <c r="T33" s="48">
        <v>3.2378496354186215E-2</v>
      </c>
      <c r="U33" s="48">
        <v>-1.0747571625107644E-2</v>
      </c>
      <c r="V33" s="48"/>
    </row>
    <row r="34" spans="1:22" x14ac:dyDescent="0.25">
      <c r="A34" s="47">
        <v>28</v>
      </c>
      <c r="B34" s="48">
        <v>1.386261790050658E-2</v>
      </c>
      <c r="C34" s="48">
        <v>5.0105279676389003E-2</v>
      </c>
      <c r="D34" s="48">
        <v>6.4602287421231752E-2</v>
      </c>
      <c r="E34" s="48">
        <v>4.6298883652210687E-2</v>
      </c>
      <c r="F34" s="48">
        <v>0.14119624434022682</v>
      </c>
      <c r="G34" s="48">
        <v>4.831838655111742E-2</v>
      </c>
      <c r="H34" s="48">
        <v>0.15053642522014998</v>
      </c>
      <c r="I34" s="48">
        <v>0.22326170118158117</v>
      </c>
      <c r="J34" s="48">
        <v>-2.5120535761408935E-2</v>
      </c>
      <c r="K34" s="48">
        <v>5.3967165004807915E-2</v>
      </c>
      <c r="L34" s="48">
        <v>7.0031380342268745E-2</v>
      </c>
      <c r="M34" s="48">
        <v>0.17135817518149765</v>
      </c>
      <c r="N34" s="48">
        <v>-1.9636339407928527E-2</v>
      </c>
      <c r="O34" s="48">
        <v>2.6186548614603122E-2</v>
      </c>
      <c r="P34" s="48">
        <v>6.2514117650469991E-2</v>
      </c>
      <c r="Q34" s="48">
        <v>0.15006060835296875</v>
      </c>
      <c r="R34" s="48">
        <v>5.3971831074244081E-2</v>
      </c>
      <c r="S34" s="48">
        <v>5.6899816406456916E-2</v>
      </c>
      <c r="T34" s="48">
        <v>5.0738667593366316E-2</v>
      </c>
      <c r="U34" s="48">
        <v>-7.1001249560195046E-2</v>
      </c>
      <c r="V34" s="48"/>
    </row>
    <row r="35" spans="1:22" x14ac:dyDescent="0.25">
      <c r="A35" s="47">
        <v>29</v>
      </c>
      <c r="B35" s="48">
        <v>6.2401484284874797E-2</v>
      </c>
      <c r="C35" s="48">
        <v>2.0371924356044069E-3</v>
      </c>
      <c r="D35" s="48">
        <v>0.13401305063531876</v>
      </c>
      <c r="E35" s="48">
        <v>9.5444133726654501E-2</v>
      </c>
      <c r="F35" s="48">
        <v>7.2304912906374863E-2</v>
      </c>
      <c r="G35" s="48">
        <v>7.1839213101501542E-2</v>
      </c>
      <c r="H35" s="48">
        <v>7.2123264399174492E-2</v>
      </c>
      <c r="I35" s="48">
        <v>1.7396291042371059E-2</v>
      </c>
      <c r="J35" s="48">
        <v>-1.2540133672999887E-2</v>
      </c>
      <c r="K35" s="48">
        <v>3.4766089316982329E-2</v>
      </c>
      <c r="L35" s="48">
        <v>0.12060902187254174</v>
      </c>
      <c r="M35" s="48">
        <v>9.2179115000710077E-2</v>
      </c>
      <c r="N35" s="48">
        <v>5.8203981669345151E-2</v>
      </c>
      <c r="O35" s="48">
        <v>-1.7519027528575704E-2</v>
      </c>
      <c r="P35" s="48">
        <v>0.21412424215559467</v>
      </c>
      <c r="Q35" s="48">
        <v>2.8044410175997792E-2</v>
      </c>
      <c r="R35" s="48">
        <v>-5.2081507966830198E-3</v>
      </c>
      <c r="S35" s="48">
        <v>0.16543726301335027</v>
      </c>
      <c r="T35" s="48">
        <v>0.14458062295379159</v>
      </c>
      <c r="U35" s="48">
        <v>0.12539544319772644</v>
      </c>
      <c r="V35" s="48"/>
    </row>
    <row r="36" spans="1:22" x14ac:dyDescent="0.25">
      <c r="A36" s="47">
        <v>30</v>
      </c>
      <c r="B36" s="48">
        <v>0.16550472173203534</v>
      </c>
      <c r="C36" s="48">
        <v>3.4542575532061637E-2</v>
      </c>
      <c r="D36" s="48">
        <v>0.1301092096156844</v>
      </c>
      <c r="E36" s="48">
        <v>-2.7986607861887447E-2</v>
      </c>
      <c r="F36" s="48">
        <v>5.3607839509809629E-2</v>
      </c>
      <c r="G36" s="48">
        <v>4.3041435929959126E-2</v>
      </c>
      <c r="H36" s="48">
        <v>0.10685996548596499</v>
      </c>
      <c r="I36" s="48">
        <v>-2.2530698196449372E-2</v>
      </c>
      <c r="J36" s="48">
        <v>0.12673468958797462</v>
      </c>
      <c r="K36" s="48">
        <v>-2.7858344890189124E-2</v>
      </c>
      <c r="L36" s="48">
        <v>0.13813730578880357</v>
      </c>
      <c r="M36" s="48">
        <v>0.19087559965295697</v>
      </c>
      <c r="N36" s="48">
        <v>7.0733978211847015E-2</v>
      </c>
      <c r="O36" s="48">
        <v>-1.7029134064004969E-3</v>
      </c>
      <c r="P36" s="48">
        <v>5.1495034154714681E-2</v>
      </c>
      <c r="Q36" s="48">
        <v>5.1492393664967828E-2</v>
      </c>
      <c r="R36" s="48">
        <v>2.0357574235461584E-2</v>
      </c>
      <c r="S36" s="48">
        <v>0.11997457448202553</v>
      </c>
      <c r="T36" s="48">
        <v>4.3454525873668493E-2</v>
      </c>
      <c r="U36" s="48">
        <v>-5.6046340994959643E-3</v>
      </c>
      <c r="V36" s="48"/>
    </row>
    <row r="37" spans="1:22" x14ac:dyDescent="0.25">
      <c r="A37" s="47">
        <v>31</v>
      </c>
      <c r="B37" s="48">
        <v>0.11161245840005485</v>
      </c>
      <c r="C37" s="48">
        <v>-8.9719317750869276E-4</v>
      </c>
      <c r="D37" s="48">
        <v>-1.1207698133996469E-2</v>
      </c>
      <c r="E37" s="48">
        <v>-4.0794728227512511E-2</v>
      </c>
      <c r="F37" s="48">
        <v>4.1180404154451677E-2</v>
      </c>
      <c r="G37" s="48">
        <v>0.22584009681335693</v>
      </c>
      <c r="H37" s="48">
        <v>0.16641493230048332</v>
      </c>
      <c r="I37" s="48">
        <v>9.3992104771673857E-2</v>
      </c>
      <c r="J37" s="48">
        <v>-4.1366041507270634E-2</v>
      </c>
      <c r="K37" s="48">
        <v>4.4901749122257195E-2</v>
      </c>
      <c r="L37" s="48">
        <v>3.6026743002489425E-2</v>
      </c>
      <c r="M37" s="48">
        <v>8.7883100217298171E-2</v>
      </c>
      <c r="N37" s="48">
        <v>1.4240185169824393E-2</v>
      </c>
      <c r="O37" s="48">
        <v>5.9781967954081194E-2</v>
      </c>
      <c r="P37" s="48">
        <v>1.3948859879557629E-2</v>
      </c>
      <c r="Q37" s="48">
        <v>0.1172814188747251</v>
      </c>
      <c r="R37" s="48">
        <v>2.6256898459223077E-2</v>
      </c>
      <c r="S37" s="48">
        <v>5.089920372336465E-4</v>
      </c>
      <c r="T37" s="48">
        <v>-4.5054414527791131E-2</v>
      </c>
      <c r="U37" s="48">
        <v>0.13000413760880458</v>
      </c>
      <c r="V37" s="48"/>
    </row>
    <row r="38" spans="1:22" x14ac:dyDescent="0.25">
      <c r="A38" s="47">
        <v>32</v>
      </c>
      <c r="B38" s="48">
        <v>0.11533914211548613</v>
      </c>
      <c r="C38" s="48">
        <v>7.6565853670775397E-2</v>
      </c>
      <c r="D38" s="48">
        <v>1.2145456002304211E-2</v>
      </c>
      <c r="E38" s="48">
        <v>1.3792695354989837E-2</v>
      </c>
      <c r="F38" s="48">
        <v>9.9037864836646783E-2</v>
      </c>
      <c r="G38" s="48">
        <v>7.5771684535403727E-2</v>
      </c>
      <c r="H38" s="48">
        <v>1.8671769636755986E-2</v>
      </c>
      <c r="I38" s="48">
        <v>5.3935571776768665E-3</v>
      </c>
      <c r="J38" s="48">
        <v>0.10041449554648341</v>
      </c>
      <c r="K38" s="48">
        <v>0.15550946782954811</v>
      </c>
      <c r="L38" s="48">
        <v>8.5450345078572632E-3</v>
      </c>
      <c r="M38" s="48">
        <v>0.10010663670496367</v>
      </c>
      <c r="N38" s="48">
        <v>3.8087208197412847E-2</v>
      </c>
      <c r="O38" s="48">
        <v>2.8512812547885957E-2</v>
      </c>
      <c r="P38" s="48">
        <v>4.4897537055605952E-2</v>
      </c>
      <c r="Q38" s="48">
        <v>4.2665261575447921E-2</v>
      </c>
      <c r="R38" s="48">
        <v>0.1086260202964906</v>
      </c>
      <c r="S38" s="48">
        <v>-2.9852336080972153E-3</v>
      </c>
      <c r="T38" s="48">
        <v>5.8175795442206413E-2</v>
      </c>
      <c r="U38" s="48">
        <v>0.1379176636195476</v>
      </c>
      <c r="V38" s="48"/>
    </row>
    <row r="39" spans="1:22" x14ac:dyDescent="0.25">
      <c r="A39" s="47">
        <v>33</v>
      </c>
      <c r="B39" s="48">
        <v>2.5197391320120222E-2</v>
      </c>
      <c r="C39" s="48">
        <v>-4.2888248656594019E-3</v>
      </c>
      <c r="D39" s="48">
        <v>4.9770398041131259E-2</v>
      </c>
      <c r="E39" s="48">
        <v>4.1371579635726352E-2</v>
      </c>
      <c r="F39" s="48">
        <v>9.6018467102907623E-2</v>
      </c>
      <c r="G39" s="48">
        <v>0.10992633841518229</v>
      </c>
      <c r="H39" s="48">
        <v>-2.2969723357685878E-2</v>
      </c>
      <c r="I39" s="48">
        <v>-9.5089459315298441E-3</v>
      </c>
      <c r="J39" s="48">
        <v>-1.6833331646050498E-2</v>
      </c>
      <c r="K39" s="48">
        <v>5.0310268627870913E-2</v>
      </c>
      <c r="L39" s="48">
        <v>3.7629351685873225E-2</v>
      </c>
      <c r="M39" s="48">
        <v>1.2850484677701779E-2</v>
      </c>
      <c r="N39" s="48">
        <v>2.9224018534427687E-2</v>
      </c>
      <c r="O39" s="48">
        <v>8.161319054269045E-2</v>
      </c>
      <c r="P39" s="48">
        <v>-1.7735980607503365E-2</v>
      </c>
      <c r="Q39" s="48">
        <v>0.10503224957073098</v>
      </c>
      <c r="R39" s="48">
        <v>0.11143038807918382</v>
      </c>
      <c r="S39" s="48">
        <v>7.5768336688170734E-2</v>
      </c>
      <c r="T39" s="48">
        <v>6.9706406859334713E-2</v>
      </c>
      <c r="U39" s="48">
        <v>5.8824637389719658E-2</v>
      </c>
      <c r="V39" s="48"/>
    </row>
    <row r="40" spans="1:22" x14ac:dyDescent="0.25">
      <c r="A40" s="47">
        <v>34</v>
      </c>
      <c r="B40" s="48">
        <v>3.9422479742359906E-2</v>
      </c>
      <c r="C40" s="48">
        <v>4.3349983958745231E-2</v>
      </c>
      <c r="D40" s="48">
        <v>9.9428989542311275E-2</v>
      </c>
      <c r="E40" s="48">
        <v>1.3064107223061283E-2</v>
      </c>
      <c r="F40" s="48">
        <v>-1.5098666779200354E-2</v>
      </c>
      <c r="G40" s="48">
        <v>7.3216290152290808E-2</v>
      </c>
      <c r="H40" s="48">
        <v>8.6080664500818527E-2</v>
      </c>
      <c r="I40" s="48">
        <v>0.14086716184760917</v>
      </c>
      <c r="J40" s="48">
        <v>0.12911896722689398</v>
      </c>
      <c r="K40" s="48">
        <v>-6.1957524010187726E-3</v>
      </c>
      <c r="L40" s="48">
        <v>3.2146016728430871E-2</v>
      </c>
      <c r="M40" s="48">
        <v>0.11462793155717899</v>
      </c>
      <c r="N40" s="48">
        <v>-3.1347808796767018E-2</v>
      </c>
      <c r="O40" s="48">
        <v>2.9530353290035727E-2</v>
      </c>
      <c r="P40" s="48">
        <v>-2.2818816850828205E-2</v>
      </c>
      <c r="Q40" s="48">
        <v>5.4592589265341607E-2</v>
      </c>
      <c r="R40" s="48">
        <v>-2.5679846206667634E-2</v>
      </c>
      <c r="S40" s="48">
        <v>4.7042436252643149E-2</v>
      </c>
      <c r="T40" s="48">
        <v>2.2655407412315309E-2</v>
      </c>
      <c r="U40" s="48">
        <v>0.19806090403590892</v>
      </c>
      <c r="V40" s="48"/>
    </row>
    <row r="41" spans="1:22" x14ac:dyDescent="0.25">
      <c r="A41" s="47">
        <v>35</v>
      </c>
      <c r="B41" s="48">
        <v>0.13918111657631504</v>
      </c>
      <c r="C41" s="48">
        <v>3.9152945214072421E-2</v>
      </c>
      <c r="D41" s="48">
        <v>4.2386908966698389E-3</v>
      </c>
      <c r="E41" s="48">
        <v>2.2475305535780032E-2</v>
      </c>
      <c r="F41" s="48">
        <v>4.1388247223904662E-2</v>
      </c>
      <c r="G41" s="48">
        <v>2.5697856393041008E-2</v>
      </c>
      <c r="H41" s="48">
        <v>0.16704378517807728</v>
      </c>
      <c r="I41" s="48">
        <v>4.1189059850955445E-2</v>
      </c>
      <c r="J41" s="48">
        <v>-4.4280908849304579E-3</v>
      </c>
      <c r="K41" s="48">
        <v>7.7420385278595072E-2</v>
      </c>
      <c r="L41" s="48">
        <v>7.8654135388176227E-2</v>
      </c>
      <c r="M41" s="48">
        <v>0.10468049196614104</v>
      </c>
      <c r="N41" s="48">
        <v>3.8654938233891212E-2</v>
      </c>
      <c r="O41" s="48">
        <v>2.1259712488770344E-3</v>
      </c>
      <c r="P41" s="48">
        <v>7.7647871265866142E-2</v>
      </c>
      <c r="Q41" s="48">
        <v>-3.657507442057395E-2</v>
      </c>
      <c r="R41" s="48">
        <v>-5.1165348628241514E-3</v>
      </c>
      <c r="S41" s="48">
        <v>8.5447440843871458E-2</v>
      </c>
      <c r="T41" s="48">
        <v>6.0668718841746738E-2</v>
      </c>
      <c r="U41" s="48">
        <v>0.10704727140087544</v>
      </c>
      <c r="V41" s="48"/>
    </row>
    <row r="42" spans="1:22" x14ac:dyDescent="0.25">
      <c r="A42" s="47">
        <v>36</v>
      </c>
      <c r="B42" s="48">
        <v>0.12455323052423584</v>
      </c>
      <c r="C42" s="48">
        <v>-1.4844432965434584E-2</v>
      </c>
      <c r="D42" s="48">
        <v>7.7085385550453855E-2</v>
      </c>
      <c r="E42" s="48">
        <v>9.3321570530208398E-2</v>
      </c>
      <c r="F42" s="48">
        <v>4.238467131661805E-2</v>
      </c>
      <c r="G42" s="48">
        <v>7.5576154428810716E-2</v>
      </c>
      <c r="H42" s="48">
        <v>1.7787040825103739E-2</v>
      </c>
      <c r="I42" s="48">
        <v>2.0100100666867959E-2</v>
      </c>
      <c r="J42" s="48">
        <v>5.4160545906008162E-2</v>
      </c>
      <c r="K42" s="48">
        <v>4.0846490730035434E-2</v>
      </c>
      <c r="L42" s="48">
        <v>0.17916862739668282</v>
      </c>
      <c r="M42" s="48">
        <v>3.9523952838625975E-2</v>
      </c>
      <c r="N42" s="48">
        <v>0.22</v>
      </c>
      <c r="O42" s="48">
        <v>3.8780267432394488E-2</v>
      </c>
      <c r="P42" s="48">
        <v>-8.5995344901838799E-2</v>
      </c>
      <c r="Q42" s="48">
        <v>0.13827145834548227</v>
      </c>
      <c r="R42" s="48">
        <v>0.19649309963159922</v>
      </c>
      <c r="S42" s="48">
        <v>3.8364181781316509E-2</v>
      </c>
      <c r="T42" s="48">
        <v>1.8475394939988288E-2</v>
      </c>
      <c r="U42" s="48">
        <v>2.4407523801583508E-2</v>
      </c>
      <c r="V42" s="48"/>
    </row>
    <row r="43" spans="1:22" x14ac:dyDescent="0.25">
      <c r="A43" s="47">
        <v>37</v>
      </c>
      <c r="B43" s="48">
        <v>0.14567610566744049</v>
      </c>
      <c r="C43" s="48">
        <v>3.2130144180302356E-2</v>
      </c>
      <c r="D43" s="48">
        <v>8.2121470935492269E-3</v>
      </c>
      <c r="E43" s="48">
        <v>9.2256750787018005E-2</v>
      </c>
      <c r="F43" s="48">
        <v>0.12145846657806825</v>
      </c>
      <c r="G43" s="48">
        <v>0.15693434464700484</v>
      </c>
      <c r="H43" s="48">
        <v>5.2857366211636503E-2</v>
      </c>
      <c r="I43" s="48">
        <v>6.9129282797634417E-2</v>
      </c>
      <c r="J43" s="48">
        <v>2.8697976724746388E-2</v>
      </c>
      <c r="K43" s="48">
        <v>6.1477895027642449E-2</v>
      </c>
      <c r="L43" s="48">
        <v>0.11577658804239732</v>
      </c>
      <c r="M43" s="48">
        <v>2.170012725138637E-2</v>
      </c>
      <c r="N43" s="48">
        <v>0.10205069367847375</v>
      </c>
      <c r="O43" s="48">
        <v>2.8878300075216856E-2</v>
      </c>
      <c r="P43" s="48">
        <v>8.1530903573061586E-2</v>
      </c>
      <c r="Q43" s="48">
        <v>3.3766455470667367E-2</v>
      </c>
      <c r="R43" s="48">
        <v>1.0846969824183539E-2</v>
      </c>
      <c r="S43" s="48">
        <v>-1.1899917549053729E-2</v>
      </c>
      <c r="T43" s="48">
        <v>0.12655152752532861</v>
      </c>
      <c r="U43" s="48">
        <v>-2.8713025895204081E-2</v>
      </c>
      <c r="V43" s="48"/>
    </row>
    <row r="44" spans="1:22" x14ac:dyDescent="0.25">
      <c r="A44" s="47">
        <v>38</v>
      </c>
      <c r="B44" s="48">
        <v>1.4407390195850578E-2</v>
      </c>
      <c r="C44" s="48">
        <v>-2.8926012233954967E-2</v>
      </c>
      <c r="D44" s="48">
        <v>2.7753002637884938E-2</v>
      </c>
      <c r="E44" s="48">
        <v>0.18455223280506194</v>
      </c>
      <c r="F44" s="48">
        <v>8.7649094130001215E-2</v>
      </c>
      <c r="G44" s="48">
        <v>4.114221889798686E-2</v>
      </c>
      <c r="H44" s="48">
        <v>0.13497217555479257</v>
      </c>
      <c r="I44" s="48">
        <v>5.4564657848080733E-2</v>
      </c>
      <c r="J44" s="48">
        <v>5.0501801832821602E-2</v>
      </c>
      <c r="K44" s="48">
        <v>0.10259664367292687</v>
      </c>
      <c r="L44" s="48">
        <v>-3.7525254237701255E-2</v>
      </c>
      <c r="M44" s="48">
        <v>8.7351863808440955E-2</v>
      </c>
      <c r="N44" s="48">
        <v>0.20325011004091165</v>
      </c>
      <c r="O44" s="48">
        <v>-4.9177830161529656E-2</v>
      </c>
      <c r="P44" s="48">
        <v>4.2826716127709163E-2</v>
      </c>
      <c r="Q44" s="48">
        <v>1.1874413913855353E-2</v>
      </c>
      <c r="R44" s="48">
        <v>8.7835391334587731E-2</v>
      </c>
      <c r="S44" s="48">
        <v>0.12943811824464713</v>
      </c>
      <c r="T44" s="48">
        <v>1.7420510554691848E-2</v>
      </c>
      <c r="U44" s="48">
        <v>5.0172728772107211E-2</v>
      </c>
      <c r="V44" s="48"/>
    </row>
    <row r="45" spans="1:22" x14ac:dyDescent="0.25">
      <c r="A45" s="47">
        <v>39</v>
      </c>
      <c r="B45" s="48">
        <v>9.6730279341764369E-2</v>
      </c>
      <c r="C45" s="48">
        <v>1.4269055678060472E-2</v>
      </c>
      <c r="D45" s="48">
        <v>0.13577922779885387</v>
      </c>
      <c r="E45" s="48">
        <v>9.3991111959203844E-2</v>
      </c>
      <c r="F45" s="48">
        <v>0.12982980476222039</v>
      </c>
      <c r="G45" s="48">
        <v>0.15287118892532137</v>
      </c>
      <c r="H45" s="48">
        <v>8.1027041614733175E-2</v>
      </c>
      <c r="I45" s="48">
        <v>9.6361084631793714E-2</v>
      </c>
      <c r="J45" s="48">
        <v>0.11768762737444693</v>
      </c>
      <c r="K45" s="48">
        <v>8.3137918732301364E-2</v>
      </c>
      <c r="L45" s="48">
        <v>6.1784963103066248E-2</v>
      </c>
      <c r="M45" s="48">
        <v>2.733853235317607E-2</v>
      </c>
      <c r="N45" s="48">
        <v>-2.152873722894022E-2</v>
      </c>
      <c r="O45" s="48">
        <v>0.12370694505541957</v>
      </c>
      <c r="P45" s="48">
        <v>4.8705275676982795E-2</v>
      </c>
      <c r="Q45" s="48">
        <v>0.10295233002245663</v>
      </c>
      <c r="R45" s="48">
        <v>0.1224520912094762</v>
      </c>
      <c r="S45" s="48">
        <v>9.1560735927478154E-2</v>
      </c>
      <c r="T45" s="48">
        <v>0.13550082551202403</v>
      </c>
      <c r="U45" s="48">
        <v>0.13096727210945369</v>
      </c>
      <c r="V45" s="48"/>
    </row>
    <row r="46" spans="1:22" x14ac:dyDescent="0.25">
      <c r="A46" s="47">
        <v>40</v>
      </c>
      <c r="B46" s="48">
        <v>3.6890560645838955E-2</v>
      </c>
      <c r="C46" s="48">
        <v>5.4888178156393019E-2</v>
      </c>
      <c r="D46" s="48">
        <v>7.867157722916418E-2</v>
      </c>
      <c r="E46" s="48">
        <v>4.7748169408587282E-2</v>
      </c>
      <c r="F46" s="48">
        <v>7.152971089098159E-2</v>
      </c>
      <c r="G46" s="48">
        <v>1.7669435678769219E-2</v>
      </c>
      <c r="H46" s="48">
        <v>6.2946776672866189E-2</v>
      </c>
      <c r="I46" s="48">
        <v>-3.5565777134743959E-2</v>
      </c>
      <c r="J46" s="48">
        <v>6.7876579042631002E-2</v>
      </c>
      <c r="K46" s="48">
        <v>-1.0806903268002266E-2</v>
      </c>
      <c r="L46" s="48">
        <v>0.14369661371416442</v>
      </c>
      <c r="M46" s="48">
        <v>5.6340727984374617E-2</v>
      </c>
      <c r="N46" s="48">
        <v>5.1807279515381666E-2</v>
      </c>
      <c r="O46" s="48">
        <v>2.0962489298634646E-2</v>
      </c>
      <c r="P46" s="48">
        <v>6.5200936746473204E-2</v>
      </c>
      <c r="Q46" s="48">
        <v>-1.5776169524658656E-2</v>
      </c>
      <c r="R46" s="48">
        <v>8.2064550801020486E-2</v>
      </c>
      <c r="S46" s="48">
        <v>8.4010333088105016E-2</v>
      </c>
      <c r="T46" s="48">
        <v>-5.8945716933683667E-2</v>
      </c>
      <c r="U46" s="48">
        <v>4.8178706957899609E-2</v>
      </c>
      <c r="V46" s="48"/>
    </row>
    <row r="47" spans="1:22" x14ac:dyDescent="0.25">
      <c r="A47" s="47">
        <v>41</v>
      </c>
      <c r="B47" s="48">
        <v>0.10108996421035443</v>
      </c>
      <c r="C47" s="48">
        <v>4.2995547222919317E-2</v>
      </c>
      <c r="D47" s="48">
        <v>5.6648906352779749E-2</v>
      </c>
      <c r="E47" s="48">
        <v>7.61065751708081E-2</v>
      </c>
      <c r="F47" s="48">
        <v>-4.1444486122244939E-2</v>
      </c>
      <c r="G47" s="48">
        <v>8.5996089126057607E-2</v>
      </c>
      <c r="H47" s="48">
        <v>4.9206659435861333E-2</v>
      </c>
      <c r="I47" s="48">
        <v>2.4291531525145071E-2</v>
      </c>
      <c r="J47" s="48">
        <v>9.4838305897435804E-2</v>
      </c>
      <c r="K47" s="48">
        <v>3.4571884476550796E-3</v>
      </c>
      <c r="L47" s="48">
        <v>8.2352490346947693E-2</v>
      </c>
      <c r="M47" s="48">
        <v>-5.8530148185894859E-2</v>
      </c>
      <c r="N47" s="48">
        <v>1.9398200828780743E-2</v>
      </c>
      <c r="O47" s="48">
        <v>2.66503067839019E-3</v>
      </c>
      <c r="P47" s="48">
        <v>4.8840393382956204E-3</v>
      </c>
      <c r="Q47" s="48">
        <v>-2.7718667109846384E-2</v>
      </c>
      <c r="R47" s="48">
        <v>0.11895385626905264</v>
      </c>
      <c r="S47" s="48">
        <v>-8.7974391709806365E-2</v>
      </c>
      <c r="T47" s="48">
        <v>1.7823040857532613E-2</v>
      </c>
      <c r="U47" s="48">
        <v>-1.1753414744206769E-2</v>
      </c>
      <c r="V47" s="48"/>
    </row>
    <row r="48" spans="1:22" x14ac:dyDescent="0.25">
      <c r="A48" s="47">
        <v>42</v>
      </c>
      <c r="B48" s="48">
        <v>0.13346550095551235</v>
      </c>
      <c r="C48" s="48">
        <v>2.1999830679083177E-2</v>
      </c>
      <c r="D48" s="48">
        <v>0.12725910026849174</v>
      </c>
      <c r="E48" s="48">
        <v>-6.9364672595657817E-2</v>
      </c>
      <c r="F48" s="48">
        <v>-4.2945195435097117E-2</v>
      </c>
      <c r="G48" s="48">
        <v>-3.7382013632046851E-3</v>
      </c>
      <c r="H48" s="48">
        <v>5.0052651186707875E-2</v>
      </c>
      <c r="I48" s="48">
        <v>7.8170087822550416E-2</v>
      </c>
      <c r="J48" s="48">
        <v>6.6901453211256845E-2</v>
      </c>
      <c r="K48" s="48">
        <v>1.6396120747732335E-2</v>
      </c>
      <c r="L48" s="48">
        <v>-5.2286056676327797E-2</v>
      </c>
      <c r="M48" s="48">
        <v>7.3437448926114701E-2</v>
      </c>
      <c r="N48" s="48">
        <v>-1.881248849002759E-3</v>
      </c>
      <c r="O48" s="48">
        <v>0.10883286904785461</v>
      </c>
      <c r="P48" s="48">
        <v>4.2648398523821296E-2</v>
      </c>
      <c r="Q48" s="48">
        <v>8.4558828481273496E-2</v>
      </c>
      <c r="R48" s="48">
        <v>7.991421999952264E-2</v>
      </c>
      <c r="S48" s="48">
        <v>0.17610677822839471</v>
      </c>
      <c r="T48" s="48">
        <v>5.2913732856628037E-2</v>
      </c>
      <c r="U48" s="48">
        <v>1.1381919538491658E-2</v>
      </c>
      <c r="V48" s="48"/>
    </row>
    <row r="49" spans="1:22" x14ac:dyDescent="0.25">
      <c r="A49" s="47">
        <v>43</v>
      </c>
      <c r="B49" s="48">
        <v>-7.9105304417211864E-3</v>
      </c>
      <c r="C49" s="48">
        <v>0.2113852406836525</v>
      </c>
      <c r="D49" s="48">
        <v>0.14164993258738279</v>
      </c>
      <c r="E49" s="48">
        <v>8.4601476831480005E-2</v>
      </c>
      <c r="F49" s="48">
        <v>5.0594355070179731E-2</v>
      </c>
      <c r="G49" s="48">
        <v>2.6891551389137236E-2</v>
      </c>
      <c r="H49" s="48">
        <v>-6.3222211850240129E-3</v>
      </c>
      <c r="I49" s="48">
        <v>2.2069792365382757E-2</v>
      </c>
      <c r="J49" s="48">
        <v>1.9365677104509427E-2</v>
      </c>
      <c r="K49" s="48">
        <v>-1.5510006405221377E-2</v>
      </c>
      <c r="L49" s="48">
        <v>0.15856435012832382</v>
      </c>
      <c r="M49" s="48">
        <v>0.13187559712148222</v>
      </c>
      <c r="N49" s="48">
        <v>-2.3370527923330831E-2</v>
      </c>
      <c r="O49" s="48">
        <v>-3.716935475783445E-2</v>
      </c>
      <c r="P49" s="48">
        <v>2.1519543010241282E-2</v>
      </c>
      <c r="Q49" s="48">
        <v>-7.7322787115898906E-2</v>
      </c>
      <c r="R49" s="48">
        <v>0.11314851807937187</v>
      </c>
      <c r="S49" s="48">
        <v>-4.4657931947424956E-2</v>
      </c>
      <c r="T49" s="48">
        <v>3.9031272230148906E-2</v>
      </c>
      <c r="U49" s="48">
        <v>6.5508343495460419E-2</v>
      </c>
      <c r="V49" s="48"/>
    </row>
    <row r="50" spans="1:22" x14ac:dyDescent="0.25">
      <c r="A50" s="47">
        <v>44</v>
      </c>
      <c r="B50" s="48">
        <v>5.5778310728410441E-2</v>
      </c>
      <c r="C50" s="48">
        <v>6.1726919645150868E-2</v>
      </c>
      <c r="D50" s="48">
        <v>3.5532085570980199E-2</v>
      </c>
      <c r="E50" s="48">
        <v>3.200636824220493E-2</v>
      </c>
      <c r="F50" s="48">
        <v>-3.0903014208103818E-2</v>
      </c>
      <c r="G50" s="48">
        <v>2.7994976749498912E-2</v>
      </c>
      <c r="H50" s="48">
        <v>-6.9253563589755096E-4</v>
      </c>
      <c r="I50" s="48">
        <v>3.3649063049006278E-2</v>
      </c>
      <c r="J50" s="48">
        <v>8.52991098612641E-2</v>
      </c>
      <c r="K50" s="48">
        <v>-1.4752906456142467E-2</v>
      </c>
      <c r="L50" s="48">
        <v>-5.8201947210576699E-2</v>
      </c>
      <c r="M50" s="48">
        <v>9.0761710638548099E-2</v>
      </c>
      <c r="N50" s="48">
        <v>-5.0229457118839416E-2</v>
      </c>
      <c r="O50" s="48">
        <v>3.6745039018615255E-2</v>
      </c>
      <c r="P50" s="48">
        <v>-2.3925489261776733E-2</v>
      </c>
      <c r="Q50" s="48">
        <v>-1.5115806837018186E-2</v>
      </c>
      <c r="R50" s="48">
        <v>3.6576897594615687E-2</v>
      </c>
      <c r="S50" s="48">
        <v>-4.9905802616385997E-2</v>
      </c>
      <c r="T50" s="48">
        <v>1.5765873058228852E-2</v>
      </c>
      <c r="U50" s="48">
        <v>4.1226533727541481E-2</v>
      </c>
      <c r="V50" s="48"/>
    </row>
    <row r="51" spans="1:22" x14ac:dyDescent="0.25">
      <c r="A51" s="47">
        <v>45</v>
      </c>
      <c r="B51" s="48">
        <v>4.6712896223890965E-2</v>
      </c>
      <c r="C51" s="48">
        <v>2.8811911621819064E-2</v>
      </c>
      <c r="D51" s="48">
        <v>5.7972082157174976E-2</v>
      </c>
      <c r="E51" s="48">
        <v>8.3320717155115354E-3</v>
      </c>
      <c r="F51" s="48">
        <v>-2.5373050843996547E-2</v>
      </c>
      <c r="G51" s="48">
        <v>-7.442862637852099E-2</v>
      </c>
      <c r="H51" s="48">
        <v>-4.2117792501154327E-2</v>
      </c>
      <c r="I51" s="48">
        <v>0.16494869258111322</v>
      </c>
      <c r="J51" s="48">
        <v>6.322363145832699E-2</v>
      </c>
      <c r="K51" s="48">
        <v>7.1221054328595157E-2</v>
      </c>
      <c r="L51" s="48">
        <v>2.2307027169327087E-2</v>
      </c>
      <c r="M51" s="48">
        <v>3.3839078487087226E-2</v>
      </c>
      <c r="N51" s="48">
        <v>6.6456136853086933E-2</v>
      </c>
      <c r="O51" s="48">
        <v>5.582237722373784E-2</v>
      </c>
      <c r="P51" s="48">
        <v>-7.3903210993447099E-2</v>
      </c>
      <c r="Q51" s="48">
        <v>0.18160694552390733</v>
      </c>
      <c r="R51" s="48">
        <v>0.13393497627373607</v>
      </c>
      <c r="S51" s="48">
        <v>6.1501296049794485E-2</v>
      </c>
      <c r="T51" s="48">
        <v>-4.2277621521841668E-2</v>
      </c>
      <c r="U51" s="48">
        <v>9.4024593891737451E-2</v>
      </c>
      <c r="V51" s="48"/>
    </row>
    <row r="52" spans="1:22" x14ac:dyDescent="0.25">
      <c r="A52" s="47">
        <v>46</v>
      </c>
      <c r="B52" s="48">
        <v>2.6075800087426604E-2</v>
      </c>
      <c r="C52" s="48">
        <v>1.7706087375284341E-2</v>
      </c>
      <c r="D52" s="48">
        <v>6.3056671194999359E-2</v>
      </c>
      <c r="E52" s="48">
        <v>7.6066219045189953E-2</v>
      </c>
      <c r="F52" s="48">
        <v>4.6931145324686119E-2</v>
      </c>
      <c r="G52" s="48">
        <v>2.8751759837631896E-2</v>
      </c>
      <c r="H52" s="48">
        <v>9.3629953099036323E-2</v>
      </c>
      <c r="I52" s="48">
        <v>2.6148239983679211E-2</v>
      </c>
      <c r="J52" s="48">
        <v>0.14670490012907322</v>
      </c>
      <c r="K52" s="48">
        <v>-1.3733783032257807E-2</v>
      </c>
      <c r="L52" s="48">
        <v>4.8116802537577552E-2</v>
      </c>
      <c r="M52" s="48">
        <v>-3.6097895967025839E-2</v>
      </c>
      <c r="N52" s="48">
        <v>2.4157439733825337E-2</v>
      </c>
      <c r="O52" s="48">
        <v>0.14953493618501001</v>
      </c>
      <c r="P52" s="48">
        <v>3.1556706532394951E-2</v>
      </c>
      <c r="Q52" s="48">
        <v>0.15383270816709982</v>
      </c>
      <c r="R52" s="48">
        <v>4.9655815996680008E-2</v>
      </c>
      <c r="S52" s="48">
        <v>4.7180305688217405E-2</v>
      </c>
      <c r="T52" s="48">
        <v>0.14204563616009613</v>
      </c>
      <c r="U52" s="48">
        <v>-6.7437621690533356E-2</v>
      </c>
      <c r="V52" s="48"/>
    </row>
    <row r="53" spans="1:22" x14ac:dyDescent="0.25">
      <c r="A53" s="47">
        <v>47</v>
      </c>
      <c r="B53" s="48">
        <v>0.10742038787299868</v>
      </c>
      <c r="C53" s="48">
        <v>9.6830475761366275E-2</v>
      </c>
      <c r="D53" s="48">
        <v>8.2925074347088845E-2</v>
      </c>
      <c r="E53" s="48">
        <v>-2.8211562714712368E-2</v>
      </c>
      <c r="F53" s="48">
        <v>6.7030024517902298E-3</v>
      </c>
      <c r="G53" s="48">
        <v>3.6316484565519502E-2</v>
      </c>
      <c r="H53" s="48">
        <v>5.3108639198117924E-2</v>
      </c>
      <c r="I53" s="48">
        <v>5.6540676777571131E-2</v>
      </c>
      <c r="J53" s="48">
        <v>1.1344970996560955E-2</v>
      </c>
      <c r="K53" s="48">
        <v>-1.0353534551746923E-3</v>
      </c>
      <c r="L53" s="48">
        <v>-7.3290659307721051E-2</v>
      </c>
      <c r="M53" s="48">
        <v>0.15051293178193559</v>
      </c>
      <c r="N53" s="48">
        <v>9.7650963372684307E-2</v>
      </c>
      <c r="O53" s="48">
        <v>7.3408927844107463E-2</v>
      </c>
      <c r="P53" s="48">
        <v>0.10513994847709407</v>
      </c>
      <c r="Q53" s="48">
        <v>5.3998493814894521E-2</v>
      </c>
      <c r="R53" s="48">
        <v>0.17075090739823073</v>
      </c>
      <c r="S53" s="48">
        <v>9.0398917349114649E-2</v>
      </c>
      <c r="T53" s="48">
        <v>2.3730121925374936E-2</v>
      </c>
      <c r="U53" s="48">
        <v>9.1408681429004268E-2</v>
      </c>
      <c r="V53" s="48"/>
    </row>
    <row r="54" spans="1:22" x14ac:dyDescent="0.25">
      <c r="A54" s="47">
        <v>48</v>
      </c>
      <c r="B54" s="48">
        <v>6.1406282452070249E-2</v>
      </c>
      <c r="C54" s="48">
        <v>6.9566010572778669E-2</v>
      </c>
      <c r="D54" s="48">
        <v>3.2636117759168304E-3</v>
      </c>
      <c r="E54" s="48">
        <v>1.6038061493641731E-3</v>
      </c>
      <c r="F54" s="48">
        <v>-2.7883210738051445E-2</v>
      </c>
      <c r="G54" s="48">
        <v>4.9963059705471435E-2</v>
      </c>
      <c r="H54" s="48">
        <v>2.786429281324887E-2</v>
      </c>
      <c r="I54" s="48">
        <v>4.7422404546964891E-2</v>
      </c>
      <c r="J54" s="48">
        <v>0.10148877883387075</v>
      </c>
      <c r="K54" s="48">
        <v>0.1521600885611607</v>
      </c>
      <c r="L54" s="48">
        <v>2.9137796892604095E-2</v>
      </c>
      <c r="M54" s="48">
        <v>-1.3053593717593959E-2</v>
      </c>
      <c r="N54" s="48">
        <v>0.17001317562104168</v>
      </c>
      <c r="O54" s="48">
        <v>2.3821015594200023E-2</v>
      </c>
      <c r="P54" s="48">
        <v>2.0768892593183708E-3</v>
      </c>
      <c r="Q54" s="48">
        <v>3.5492971454348154E-2</v>
      </c>
      <c r="R54" s="48">
        <v>-0.11093367144769906</v>
      </c>
      <c r="S54" s="48">
        <v>4.2540720539010701E-2</v>
      </c>
      <c r="T54" s="48">
        <v>0.11970822244763513</v>
      </c>
      <c r="U54" s="48">
        <v>0.11587442069930942</v>
      </c>
      <c r="V54" s="48"/>
    </row>
    <row r="55" spans="1:22" x14ac:dyDescent="0.25">
      <c r="A55" s="47">
        <v>49</v>
      </c>
      <c r="B55" s="48">
        <v>0.23047994242491332</v>
      </c>
      <c r="C55" s="48">
        <v>0.11303004299728814</v>
      </c>
      <c r="D55" s="48">
        <v>2.8617395156898651E-2</v>
      </c>
      <c r="E55" s="48">
        <v>0.12204278403210211</v>
      </c>
      <c r="F55" s="48">
        <v>9.0626141765157708E-3</v>
      </c>
      <c r="G55" s="48">
        <v>0.22357558068331462</v>
      </c>
      <c r="H55" s="48">
        <v>8.6654913662854494E-2</v>
      </c>
      <c r="I55" s="48">
        <v>7.6666144956211157E-2</v>
      </c>
      <c r="J55" s="48">
        <v>2.0837223453824327E-2</v>
      </c>
      <c r="K55" s="48">
        <v>4.6848183115298259E-2</v>
      </c>
      <c r="L55" s="48">
        <v>0.13121566214673264</v>
      </c>
      <c r="M55" s="48">
        <v>0.12153465007628528</v>
      </c>
      <c r="N55" s="48">
        <v>5.1935607389482552E-2</v>
      </c>
      <c r="O55" s="48">
        <v>5.9691765751696879E-2</v>
      </c>
      <c r="P55" s="48">
        <v>4.8497378318669959E-2</v>
      </c>
      <c r="Q55" s="48">
        <v>6.97681783360935E-2</v>
      </c>
      <c r="R55" s="48">
        <v>-6.9907871785136799E-2</v>
      </c>
      <c r="S55" s="48">
        <v>-4.1468704501451126E-2</v>
      </c>
      <c r="T55" s="48">
        <v>0.11538603233330424</v>
      </c>
      <c r="U55" s="48">
        <v>-2.1174386558682978E-2</v>
      </c>
      <c r="V55" s="48"/>
    </row>
    <row r="56" spans="1:22" x14ac:dyDescent="0.25">
      <c r="A56" s="47">
        <v>50</v>
      </c>
      <c r="B56" s="48">
        <v>3.1317513465604963E-2</v>
      </c>
      <c r="C56" s="48">
        <v>0.11363169356339431</v>
      </c>
      <c r="D56" s="48">
        <v>0.12950113663062202</v>
      </c>
      <c r="E56" s="48">
        <v>6.9525864725216824E-2</v>
      </c>
      <c r="F56" s="48">
        <v>0.11469208522014096</v>
      </c>
      <c r="G56" s="48">
        <v>4.1673459565194637E-2</v>
      </c>
      <c r="H56" s="48">
        <v>2.8734532286603054E-2</v>
      </c>
      <c r="I56" s="48">
        <v>0.15938321167962055</v>
      </c>
      <c r="J56" s="48">
        <v>0.12899454777182306</v>
      </c>
      <c r="K56" s="48">
        <v>7.7397744600665286E-2</v>
      </c>
      <c r="L56" s="48">
        <v>1.5112398517650893E-2</v>
      </c>
      <c r="M56" s="48">
        <v>7.1106131400200612E-2</v>
      </c>
      <c r="N56" s="48">
        <v>-9.8970819081167782E-3</v>
      </c>
      <c r="O56" s="48">
        <v>1.0321094476764658E-2</v>
      </c>
      <c r="P56" s="48">
        <v>-2.3574158747844631E-2</v>
      </c>
      <c r="Q56" s="48">
        <v>-3.1763658747759327E-2</v>
      </c>
      <c r="R56" s="48">
        <v>4.2903889985300481E-2</v>
      </c>
      <c r="S56" s="48">
        <v>8.9932413456397908E-2</v>
      </c>
      <c r="T56" s="48">
        <v>0.1754183419280444</v>
      </c>
      <c r="U56" s="48">
        <v>-1.2096394266433941E-2</v>
      </c>
      <c r="V56" s="48"/>
    </row>
    <row r="57" spans="1:22" x14ac:dyDescent="0.25">
      <c r="A57" s="47">
        <v>51</v>
      </c>
      <c r="B57" s="48">
        <v>-7.8572660412920881E-2</v>
      </c>
      <c r="C57" s="48">
        <v>0.14326384967765859</v>
      </c>
      <c r="D57" s="48">
        <v>8.8012488897848851E-2</v>
      </c>
      <c r="E57" s="48">
        <v>5.4972807070406748E-2</v>
      </c>
      <c r="F57" s="48">
        <v>0.11314269054336212</v>
      </c>
      <c r="G57" s="48">
        <v>2.78550979580241E-2</v>
      </c>
      <c r="H57" s="48">
        <v>8.8594556436220939E-2</v>
      </c>
      <c r="I57" s="48">
        <v>6.0874401928812105E-2</v>
      </c>
      <c r="J57" s="48">
        <v>3.3387684434327269E-4</v>
      </c>
      <c r="K57" s="48">
        <v>2.8518011350109118E-2</v>
      </c>
      <c r="L57" s="48">
        <v>9.9466098290852401E-3</v>
      </c>
      <c r="M57" s="48">
        <v>-3.0220294470295395E-2</v>
      </c>
      <c r="N57" s="48">
        <v>-2.9169255263160498E-2</v>
      </c>
      <c r="O57" s="48">
        <v>6.7240176652052952E-2</v>
      </c>
      <c r="P57" s="48">
        <v>7.8940860708726968E-2</v>
      </c>
      <c r="Q57" s="48">
        <v>1.9290412647033683E-2</v>
      </c>
      <c r="R57" s="48">
        <v>-9.6294527152822607E-3</v>
      </c>
      <c r="S57" s="48">
        <v>2.9929022403411221E-2</v>
      </c>
      <c r="T57" s="48">
        <v>-1.8206082350233355E-2</v>
      </c>
      <c r="U57" s="48">
        <v>8.6217947379753745E-2</v>
      </c>
      <c r="V57" s="48"/>
    </row>
    <row r="58" spans="1:22" x14ac:dyDescent="0.25">
      <c r="A58" s="47">
        <v>52</v>
      </c>
      <c r="B58" s="48">
        <v>1.6933707808743925E-2</v>
      </c>
      <c r="C58" s="48">
        <v>3.7209077150617942E-2</v>
      </c>
      <c r="D58" s="48">
        <v>4.7756133436160253E-2</v>
      </c>
      <c r="E58" s="48">
        <v>9.0147403408321836E-2</v>
      </c>
      <c r="F58" s="48">
        <v>0.10474674039465381</v>
      </c>
      <c r="G58" s="48">
        <v>2.6101993390098777E-2</v>
      </c>
      <c r="H58" s="48">
        <v>4.1946137585173737E-2</v>
      </c>
      <c r="I58" s="48">
        <v>5.3150987296807894E-2</v>
      </c>
      <c r="J58" s="48">
        <v>3.3586875639028069E-2</v>
      </c>
      <c r="K58" s="48">
        <v>5.2675372319106684E-2</v>
      </c>
      <c r="L58" s="48">
        <v>-8.3345168816151061E-2</v>
      </c>
      <c r="M58" s="48">
        <v>-4.2243338500230765E-3</v>
      </c>
      <c r="N58" s="48">
        <v>-3.5058586673903269E-2</v>
      </c>
      <c r="O58" s="48">
        <v>-1.3477410164140724E-2</v>
      </c>
      <c r="P58" s="48">
        <v>5.3458945035002037E-2</v>
      </c>
      <c r="Q58" s="48">
        <v>-1.4066436926133075E-2</v>
      </c>
      <c r="R58" s="48">
        <v>-6.0647464961567366E-2</v>
      </c>
      <c r="S58" s="48">
        <v>5.6639757880877273E-2</v>
      </c>
      <c r="T58" s="48">
        <v>4.086652307956129E-3</v>
      </c>
      <c r="U58" s="48">
        <v>4.1279511493382159E-2</v>
      </c>
      <c r="V58" s="48"/>
    </row>
    <row r="59" spans="1:22" x14ac:dyDescent="0.25">
      <c r="A59" s="47">
        <v>53</v>
      </c>
      <c r="B59" s="48">
        <v>5.6189041422861408E-2</v>
      </c>
      <c r="C59" s="48">
        <v>-5.4237426622411045E-3</v>
      </c>
      <c r="D59" s="48">
        <v>-8.8623683725533531E-2</v>
      </c>
      <c r="E59" s="48">
        <v>4.0797426188352359E-2</v>
      </c>
      <c r="F59" s="48">
        <v>0.19693033170815633</v>
      </c>
      <c r="G59" s="48">
        <v>6.0646578739784296E-2</v>
      </c>
      <c r="H59" s="48">
        <v>0.12666060674674151</v>
      </c>
      <c r="I59" s="48">
        <v>0.15937148097244624</v>
      </c>
      <c r="J59" s="48">
        <v>9.4305523937817437E-2</v>
      </c>
      <c r="K59" s="48">
        <v>-0.11040664343748174</v>
      </c>
      <c r="L59" s="48">
        <v>6.5217182512128602E-2</v>
      </c>
      <c r="M59" s="48">
        <v>-4.3534614171888864E-2</v>
      </c>
      <c r="N59" s="48">
        <v>0.11962797533190317</v>
      </c>
      <c r="O59" s="48">
        <v>-1.581233462175724E-2</v>
      </c>
      <c r="P59" s="48">
        <v>4.7530593389161657E-2</v>
      </c>
      <c r="Q59" s="48">
        <v>3.1555323993178952E-2</v>
      </c>
      <c r="R59" s="48">
        <v>4.3167672203814345E-2</v>
      </c>
      <c r="S59" s="48">
        <v>4.8549993843044481E-2</v>
      </c>
      <c r="T59" s="48">
        <v>6.2570875633672696E-2</v>
      </c>
      <c r="U59" s="48">
        <v>3.5650165892848751E-3</v>
      </c>
      <c r="V59" s="48"/>
    </row>
    <row r="60" spans="1:22" x14ac:dyDescent="0.25">
      <c r="A60" s="47">
        <v>54</v>
      </c>
      <c r="B60" s="48">
        <v>4.2777020189052939E-2</v>
      </c>
      <c r="C60" s="48">
        <v>0.13970797871630514</v>
      </c>
      <c r="D60" s="48">
        <v>8.8904566875199986E-2</v>
      </c>
      <c r="E60" s="48">
        <v>8.102714893581453E-2</v>
      </c>
      <c r="F60" s="48">
        <v>1.4690487248701034E-2</v>
      </c>
      <c r="G60" s="48">
        <v>0.11179784055285991</v>
      </c>
      <c r="H60" s="48">
        <v>-5.5625372032786391E-2</v>
      </c>
      <c r="I60" s="48">
        <v>0.16149452606008508</v>
      </c>
      <c r="J60" s="48">
        <v>0.16691675666780958</v>
      </c>
      <c r="K60" s="48">
        <v>0.12609827342623525</v>
      </c>
      <c r="L60" s="48">
        <v>2.5519786906196051E-2</v>
      </c>
      <c r="M60" s="48">
        <v>6.0353685396351997E-2</v>
      </c>
      <c r="N60" s="48">
        <v>-1.2270786128830369E-2</v>
      </c>
      <c r="O60" s="48">
        <v>6.433268741803877E-2</v>
      </c>
      <c r="P60" s="48">
        <v>-6.5563723167814447E-2</v>
      </c>
      <c r="Q60" s="48">
        <v>-1.8553549477040576E-3</v>
      </c>
      <c r="R60" s="48">
        <v>3.0333479019319043E-2</v>
      </c>
      <c r="S60" s="48">
        <v>-0.14532983067787064</v>
      </c>
      <c r="T60" s="48">
        <v>0.10419458469000942</v>
      </c>
      <c r="U60" s="48">
        <v>3.5510702890678703E-2</v>
      </c>
      <c r="V60" s="48"/>
    </row>
    <row r="61" spans="1:22" x14ac:dyDescent="0.25">
      <c r="A61" s="47">
        <v>55</v>
      </c>
      <c r="B61" s="48">
        <v>-4.1711598114756998E-2</v>
      </c>
      <c r="C61" s="48">
        <v>-1.0012015795917817E-2</v>
      </c>
      <c r="D61" s="48">
        <v>9.5848344217568604E-2</v>
      </c>
      <c r="E61" s="48">
        <v>5.7356506751559788E-2</v>
      </c>
      <c r="F61" s="48">
        <v>0.10443042062537988</v>
      </c>
      <c r="G61" s="48">
        <v>2.0804856658233062E-2</v>
      </c>
      <c r="H61" s="48">
        <v>-3.2952110678284852E-2</v>
      </c>
      <c r="I61" s="48">
        <v>0.2249196424247828</v>
      </c>
      <c r="J61" s="48">
        <v>-3.1710966266138008E-2</v>
      </c>
      <c r="K61" s="48">
        <v>9.9856239332035468E-2</v>
      </c>
      <c r="L61" s="48">
        <v>0.13386832512059055</v>
      </c>
      <c r="M61" s="48">
        <v>4.0734302182223958E-2</v>
      </c>
      <c r="N61" s="48">
        <v>5.3051256181414708E-2</v>
      </c>
      <c r="O61" s="48">
        <v>1.0532472693123074E-2</v>
      </c>
      <c r="P61" s="48">
        <v>0.16317427494409076</v>
      </c>
      <c r="Q61" s="48">
        <v>5.2529533625259806E-2</v>
      </c>
      <c r="R61" s="48">
        <v>0.20829736128751786</v>
      </c>
      <c r="S61" s="48">
        <v>1.7650661794061495E-2</v>
      </c>
      <c r="T61" s="48">
        <v>7.7244285709641147E-2</v>
      </c>
      <c r="U61" s="48">
        <v>0.15864839491548133</v>
      </c>
      <c r="V61" s="48"/>
    </row>
    <row r="62" spans="1:22" x14ac:dyDescent="0.25">
      <c r="A62" s="47">
        <v>56</v>
      </c>
      <c r="B62" s="48">
        <v>7.1705544400131105E-2</v>
      </c>
      <c r="C62" s="48">
        <v>8.4555316441799366E-2</v>
      </c>
      <c r="D62" s="48">
        <v>8.7858510735920881E-3</v>
      </c>
      <c r="E62" s="48">
        <v>2.8541778586058886E-2</v>
      </c>
      <c r="F62" s="48">
        <v>-1.4922245421267633E-2</v>
      </c>
      <c r="G62" s="48">
        <v>3.3631666724256659E-2</v>
      </c>
      <c r="H62" s="48">
        <v>0.19264396277578211</v>
      </c>
      <c r="I62" s="48">
        <v>-5.946655334130635E-3</v>
      </c>
      <c r="J62" s="48">
        <v>8.525588971863951E-2</v>
      </c>
      <c r="K62" s="48">
        <v>-2.1994526222896327E-2</v>
      </c>
      <c r="L62" s="48">
        <v>1.9175527252514923E-2</v>
      </c>
      <c r="M62" s="48">
        <v>-4.3763792375383193E-2</v>
      </c>
      <c r="N62" s="48">
        <v>9.9814178534710196E-2</v>
      </c>
      <c r="O62" s="48">
        <v>9.253782793157006E-2</v>
      </c>
      <c r="P62" s="48">
        <v>8.3503521706227657E-2</v>
      </c>
      <c r="Q62" s="48">
        <v>0.14501164404314704</v>
      </c>
      <c r="R62" s="48">
        <v>9.1805514009979605E-2</v>
      </c>
      <c r="S62" s="48">
        <v>0.18461287039473606</v>
      </c>
      <c r="T62" s="48">
        <v>-3.7455832048398863E-2</v>
      </c>
      <c r="U62" s="48">
        <v>7.9183378530384152E-2</v>
      </c>
      <c r="V62" s="48"/>
    </row>
    <row r="63" spans="1:22" x14ac:dyDescent="0.25">
      <c r="A63" s="47">
        <v>57</v>
      </c>
      <c r="B63" s="48">
        <v>-8.2385019978966634E-3</v>
      </c>
      <c r="C63" s="48">
        <v>0.1787630892400971</v>
      </c>
      <c r="D63" s="48">
        <v>-5.7567103113320695E-2</v>
      </c>
      <c r="E63" s="48">
        <v>0.12470456979690381</v>
      </c>
      <c r="F63" s="48">
        <v>-3.7642477283081788E-2</v>
      </c>
      <c r="G63" s="48">
        <v>4.4571452551353419E-2</v>
      </c>
      <c r="H63" s="48">
        <v>-3.0576127625232874E-2</v>
      </c>
      <c r="I63" s="48">
        <v>2.6409764423019011E-2</v>
      </c>
      <c r="J63" s="48">
        <v>-1.4710031390352318E-2</v>
      </c>
      <c r="K63" s="48">
        <v>-2.2987256556620594E-2</v>
      </c>
      <c r="L63" s="48">
        <v>5.8632951483426066E-3</v>
      </c>
      <c r="M63" s="48">
        <v>0.1129047768210385</v>
      </c>
      <c r="N63" s="48">
        <v>8.1793270721188804E-3</v>
      </c>
      <c r="O63" s="48">
        <v>2.502113195433453E-2</v>
      </c>
      <c r="P63" s="48">
        <v>-4.559230008845061E-2</v>
      </c>
      <c r="Q63" s="48">
        <v>3.9981163879238002E-2</v>
      </c>
      <c r="R63" s="48">
        <v>4.9592808922677145E-2</v>
      </c>
      <c r="S63" s="48">
        <v>2.7441990960355156E-3</v>
      </c>
      <c r="T63" s="48">
        <v>1.3703778789117438E-2</v>
      </c>
      <c r="U63" s="48">
        <v>3.2409786626622861E-2</v>
      </c>
      <c r="V63" s="48"/>
    </row>
    <row r="64" spans="1:22" x14ac:dyDescent="0.25">
      <c r="A64" s="47">
        <v>58</v>
      </c>
      <c r="B64" s="48">
        <v>8.4292220397756967E-2</v>
      </c>
      <c r="C64" s="48">
        <v>1.3567832970307947E-2</v>
      </c>
      <c r="D64" s="48">
        <v>8.843367675504088E-2</v>
      </c>
      <c r="E64" s="48">
        <v>5.8767677371821314E-2</v>
      </c>
      <c r="F64" s="48">
        <v>-0.1071226466026195</v>
      </c>
      <c r="G64" s="48">
        <v>-2.2378938925193936E-2</v>
      </c>
      <c r="H64" s="48">
        <v>3.5672109167585564E-2</v>
      </c>
      <c r="I64" s="48">
        <v>5.8744759465880092E-2</v>
      </c>
      <c r="J64" s="48">
        <v>-9.5127491419764287E-2</v>
      </c>
      <c r="K64" s="48">
        <v>3.533280835943664E-2</v>
      </c>
      <c r="L64" s="48">
        <v>3.5681284316414708E-2</v>
      </c>
      <c r="M64" s="48">
        <v>-2.4799836335370862E-2</v>
      </c>
      <c r="N64" s="48">
        <v>3.8314417181357863E-2</v>
      </c>
      <c r="O64" s="48">
        <v>8.0168050928094647E-2</v>
      </c>
      <c r="P64" s="48">
        <v>5.121582058735874E-2</v>
      </c>
      <c r="Q64" s="48">
        <v>0.12222099502636863</v>
      </c>
      <c r="R64" s="48">
        <v>0.12850364102278689</v>
      </c>
      <c r="S64" s="48">
        <v>-5.7662422070523744E-2</v>
      </c>
      <c r="T64" s="48">
        <v>3.4683237645062759E-2</v>
      </c>
      <c r="U64" s="48">
        <v>2.7840502233959841E-2</v>
      </c>
      <c r="V64" s="48"/>
    </row>
    <row r="65" spans="1:22" x14ac:dyDescent="0.25">
      <c r="A65" s="47">
        <v>59</v>
      </c>
      <c r="B65" s="48">
        <v>-0.11489722583219841</v>
      </c>
      <c r="C65" s="48">
        <v>7.0754584167750378E-2</v>
      </c>
      <c r="D65" s="48">
        <v>-2.455918898470355E-2</v>
      </c>
      <c r="E65" s="48">
        <v>4.1699793136555252E-2</v>
      </c>
      <c r="F65" s="48">
        <v>-3.7059651356362022E-2</v>
      </c>
      <c r="G65" s="48">
        <v>5.8588121129190318E-2</v>
      </c>
      <c r="H65" s="48">
        <v>4.347738442883009E-2</v>
      </c>
      <c r="I65" s="48">
        <v>4.6548488430985246E-2</v>
      </c>
      <c r="J65" s="48">
        <v>3.5143541511393206E-3</v>
      </c>
      <c r="K65" s="48">
        <v>5.3271468489447527E-2</v>
      </c>
      <c r="L65" s="48">
        <v>1.9729487537498036E-2</v>
      </c>
      <c r="M65" s="48">
        <v>-4.9332000864469316E-2</v>
      </c>
      <c r="N65" s="48">
        <v>8.2999790557949593E-2</v>
      </c>
      <c r="O65" s="48">
        <v>-5.5307655527803146E-3</v>
      </c>
      <c r="P65" s="48">
        <v>0.10970674950464021</v>
      </c>
      <c r="Q65" s="48">
        <v>4.2833339512786672E-2</v>
      </c>
      <c r="R65" s="48">
        <v>-3.5389261652243098E-2</v>
      </c>
      <c r="S65" s="48">
        <v>8.6366854647196067E-2</v>
      </c>
      <c r="T65" s="48">
        <v>4.4627043570763414E-2</v>
      </c>
      <c r="U65" s="48">
        <v>0.17165810614296295</v>
      </c>
      <c r="V65" s="48"/>
    </row>
    <row r="66" spans="1:22" x14ac:dyDescent="0.25">
      <c r="A66" s="47">
        <v>60</v>
      </c>
      <c r="B66" s="48">
        <v>-3.0943881331725542E-2</v>
      </c>
      <c r="C66" s="48">
        <v>0.17976850217796936</v>
      </c>
      <c r="D66" s="48">
        <v>1.153686906811302E-2</v>
      </c>
      <c r="E66" s="48">
        <v>6.1156834871685106E-3</v>
      </c>
      <c r="F66" s="48">
        <v>0.11886089225853436</v>
      </c>
      <c r="G66" s="48">
        <v>0.17107786119838164</v>
      </c>
      <c r="H66" s="48">
        <v>0.17762146664374745</v>
      </c>
      <c r="I66" s="48">
        <v>7.1461174850166786E-2</v>
      </c>
      <c r="J66" s="48">
        <v>0.1133124842862081</v>
      </c>
      <c r="K66" s="48">
        <v>9.0318920090553201E-2</v>
      </c>
      <c r="L66" s="48">
        <v>-3.7381785431242709E-2</v>
      </c>
      <c r="M66" s="48">
        <v>-1.6270785767592444E-2</v>
      </c>
      <c r="N66" s="48">
        <v>0.11560651267736999</v>
      </c>
      <c r="O66" s="48">
        <v>5.7681993151015076E-2</v>
      </c>
      <c r="P66" s="48">
        <v>9.0376436011512684E-2</v>
      </c>
      <c r="Q66" s="48">
        <v>9.0167418072879979E-2</v>
      </c>
      <c r="R66" s="48">
        <v>7.9486015816921052E-2</v>
      </c>
      <c r="S66" s="48">
        <v>3.0530161472449802E-2</v>
      </c>
      <c r="T66" s="48">
        <v>4.9580067754996904E-2</v>
      </c>
      <c r="U66" s="48">
        <v>1.0890127190226195E-3</v>
      </c>
      <c r="V66" s="48"/>
    </row>
    <row r="67" spans="1:22" x14ac:dyDescent="0.25">
      <c r="A67" s="47">
        <v>61</v>
      </c>
      <c r="B67" s="48">
        <v>-1.7919512372717605E-2</v>
      </c>
      <c r="C67" s="48">
        <v>4.7467117765087607E-2</v>
      </c>
      <c r="D67" s="48">
        <v>-2.7711318838597787E-2</v>
      </c>
      <c r="E67" s="48">
        <v>9.9647188360191041E-2</v>
      </c>
      <c r="F67" s="48">
        <v>0.20294217730159447</v>
      </c>
      <c r="G67" s="48">
        <v>8.3086664569521185E-2</v>
      </c>
      <c r="H67" s="48">
        <v>-8.9912997630625657E-4</v>
      </c>
      <c r="I67" s="48">
        <v>7.9643548916330076E-2</v>
      </c>
      <c r="J67" s="48">
        <v>6.3471985293895417E-2</v>
      </c>
      <c r="K67" s="48">
        <v>-6.9888856167478752E-2</v>
      </c>
      <c r="L67" s="48">
        <v>-1.6440111911123489E-2</v>
      </c>
      <c r="M67" s="48">
        <v>2.4842068925085226E-2</v>
      </c>
      <c r="N67" s="48">
        <v>0.10195853607078176</v>
      </c>
      <c r="O67" s="48">
        <v>1.8001879308456425E-2</v>
      </c>
      <c r="P67" s="48">
        <v>-3.1733212131969557E-2</v>
      </c>
      <c r="Q67" s="48">
        <v>9.6083306239228561E-2</v>
      </c>
      <c r="R67" s="48">
        <v>0.16605410218267203</v>
      </c>
      <c r="S67" s="48">
        <v>5.1745774604472272E-2</v>
      </c>
      <c r="T67" s="48">
        <v>6.6640181783898855E-2</v>
      </c>
      <c r="U67" s="48">
        <v>7.1549127693086412E-2</v>
      </c>
      <c r="V67" s="48"/>
    </row>
    <row r="68" spans="1:22" x14ac:dyDescent="0.25">
      <c r="A68" s="47">
        <v>62</v>
      </c>
      <c r="B68" s="48">
        <v>0.18665133685506485</v>
      </c>
      <c r="C68" s="48">
        <v>1.5211121018277041E-2</v>
      </c>
      <c r="D68" s="48">
        <v>9.5398329970605156E-2</v>
      </c>
      <c r="E68" s="48">
        <v>0.10154327381658557</v>
      </c>
      <c r="F68" s="48">
        <v>4.0671708309398813E-3</v>
      </c>
      <c r="G68" s="48">
        <v>0.11645691349819476</v>
      </c>
      <c r="H68" s="48">
        <v>0.18680432054917828</v>
      </c>
      <c r="I68" s="48">
        <v>4.3963371337051749E-2</v>
      </c>
      <c r="J68" s="48">
        <v>7.9325525797033558E-2</v>
      </c>
      <c r="K68" s="48">
        <v>0.2379916243687723</v>
      </c>
      <c r="L68" s="48">
        <v>2.2015695305029226E-2</v>
      </c>
      <c r="M68" s="48">
        <v>-4.9375350025692155E-3</v>
      </c>
      <c r="N68" s="48">
        <v>0.1598749063816709</v>
      </c>
      <c r="O68" s="48">
        <v>8.743856659352911E-2</v>
      </c>
      <c r="P68" s="48">
        <v>-2.8755456815436231E-2</v>
      </c>
      <c r="Q68" s="48">
        <v>-6.7495411734232014E-2</v>
      </c>
      <c r="R68" s="48">
        <v>1.9052347304103989E-2</v>
      </c>
      <c r="S68" s="48">
        <v>3.5502563709621127E-2</v>
      </c>
      <c r="T68" s="48">
        <v>-4.4866045183286407E-2</v>
      </c>
      <c r="U68" s="48">
        <v>-6.5226805078778538E-3</v>
      </c>
      <c r="V68" s="48"/>
    </row>
    <row r="69" spans="1:22" x14ac:dyDescent="0.25">
      <c r="A69" s="47">
        <v>63</v>
      </c>
      <c r="B69" s="48">
        <v>0.14857308060255381</v>
      </c>
      <c r="C69" s="48">
        <v>0.12485998225418427</v>
      </c>
      <c r="D69" s="48">
        <v>2.1530458937833341E-2</v>
      </c>
      <c r="E69" s="48">
        <v>-3.9208636996570623E-2</v>
      </c>
      <c r="F69" s="48">
        <v>-3.7414415633054476E-2</v>
      </c>
      <c r="G69" s="48">
        <v>2.4236653107392314E-3</v>
      </c>
      <c r="H69" s="48">
        <v>-2.1470541764478934E-3</v>
      </c>
      <c r="I69" s="48">
        <v>-5.0616129900383777E-3</v>
      </c>
      <c r="J69" s="48">
        <v>3.1120942377478311E-2</v>
      </c>
      <c r="K69" s="48">
        <v>5.6227895261393934E-2</v>
      </c>
      <c r="L69" s="48">
        <v>3.3242583172911733E-2</v>
      </c>
      <c r="M69" s="48">
        <v>6.2642633239271106E-2</v>
      </c>
      <c r="N69" s="48">
        <v>0.11059574019157403</v>
      </c>
      <c r="O69" s="48">
        <v>2.3050879117415546E-2</v>
      </c>
      <c r="P69" s="48">
        <v>8.704696524472566E-2</v>
      </c>
      <c r="Q69" s="48">
        <v>3.5142207412571347E-2</v>
      </c>
      <c r="R69" s="48">
        <v>3.7185388401977049E-2</v>
      </c>
      <c r="S69" s="48">
        <v>1.5521613666573009E-2</v>
      </c>
      <c r="T69" s="48">
        <v>0.1498659387355834</v>
      </c>
      <c r="U69" s="48">
        <v>0.10288332220473229</v>
      </c>
      <c r="V69" s="48"/>
    </row>
    <row r="70" spans="1:22" x14ac:dyDescent="0.25">
      <c r="A70" s="47">
        <v>64</v>
      </c>
      <c r="B70" s="48">
        <v>5.0719841745024086E-2</v>
      </c>
      <c r="C70" s="48">
        <v>-1.0887999760337164E-2</v>
      </c>
      <c r="D70" s="48">
        <v>5.6160327889542394E-2</v>
      </c>
      <c r="E70" s="48">
        <v>0.13225825416216885</v>
      </c>
      <c r="F70" s="48">
        <v>8.4149343350764738E-2</v>
      </c>
      <c r="G70" s="48">
        <v>0.10305665952145304</v>
      </c>
      <c r="H70" s="48">
        <v>0.10524101545277098</v>
      </c>
      <c r="I70" s="48">
        <v>8.7981157992430337E-2</v>
      </c>
      <c r="J70" s="48">
        <v>0.1540066875471382</v>
      </c>
      <c r="K70" s="48">
        <v>5.0071275637171286E-3</v>
      </c>
      <c r="L70" s="48">
        <v>0.14281107400120452</v>
      </c>
      <c r="M70" s="48">
        <v>9.9773165529737362E-3</v>
      </c>
      <c r="N70" s="48">
        <v>-0.11632488283527953</v>
      </c>
      <c r="O70" s="48">
        <v>3.6756883068923329E-2</v>
      </c>
      <c r="P70" s="48">
        <v>0.13904833570753827</v>
      </c>
      <c r="Q70" s="48">
        <v>5.0509830952634172E-3</v>
      </c>
      <c r="R70" s="48">
        <v>6.5302427055378809E-2</v>
      </c>
      <c r="S70" s="48">
        <v>0.1201395174580242</v>
      </c>
      <c r="T70" s="48">
        <v>8.484246803365636E-2</v>
      </c>
      <c r="U70" s="48">
        <v>0.15906728375887624</v>
      </c>
      <c r="V70" s="48"/>
    </row>
    <row r="71" spans="1:22" x14ac:dyDescent="0.25">
      <c r="A71" s="47">
        <v>65</v>
      </c>
      <c r="B71" s="48">
        <v>-7.70313110378118E-3</v>
      </c>
      <c r="C71" s="48">
        <v>0.11086293490458554</v>
      </c>
      <c r="D71" s="48">
        <v>6.2415356472836692E-2</v>
      </c>
      <c r="E71" s="48">
        <v>7.8752961816757061E-3</v>
      </c>
      <c r="F71" s="48">
        <v>7.0871615503533381E-2</v>
      </c>
      <c r="G71" s="48">
        <v>0.16302477804216697</v>
      </c>
      <c r="H71" s="48">
        <v>1.0912778587719663E-2</v>
      </c>
      <c r="I71" s="48">
        <v>8.8058966345158085E-2</v>
      </c>
      <c r="J71" s="48">
        <v>5.4901055178332658E-2</v>
      </c>
      <c r="K71" s="48">
        <v>9.5198907169692371E-2</v>
      </c>
      <c r="L71" s="48">
        <v>3.7078472978442356E-3</v>
      </c>
      <c r="M71" s="48">
        <v>4.4339026344817123E-2</v>
      </c>
      <c r="N71" s="48">
        <v>-1.5462993729799979E-2</v>
      </c>
      <c r="O71" s="48">
        <v>4.1475177946559416E-3</v>
      </c>
      <c r="P71" s="48">
        <v>0.1037745945177273</v>
      </c>
      <c r="Q71" s="48">
        <v>4.643960138083858E-2</v>
      </c>
      <c r="R71" s="48">
        <v>0.10310512620174039</v>
      </c>
      <c r="S71" s="48">
        <v>2.4306186080515824E-2</v>
      </c>
      <c r="T71" s="48">
        <v>5.495915611541502E-2</v>
      </c>
      <c r="U71" s="48">
        <v>6.1838482877260237E-2</v>
      </c>
      <c r="V71" s="48"/>
    </row>
    <row r="72" spans="1:22" x14ac:dyDescent="0.25">
      <c r="A72" s="47">
        <v>66</v>
      </c>
      <c r="B72" s="48">
        <v>0.13902666398477459</v>
      </c>
      <c r="C72" s="48">
        <v>4.8956181851138592E-2</v>
      </c>
      <c r="D72" s="48">
        <v>-6.4300729605265228E-2</v>
      </c>
      <c r="E72" s="48">
        <v>-5.6384399020286136E-3</v>
      </c>
      <c r="F72" s="48">
        <v>8.4659667845720321E-2</v>
      </c>
      <c r="G72" s="48">
        <v>8.7820620296419571E-2</v>
      </c>
      <c r="H72" s="48">
        <v>5.5312873335327417E-2</v>
      </c>
      <c r="I72" s="48">
        <v>9.2957288082927247E-2</v>
      </c>
      <c r="J72" s="48">
        <v>-5.018343690071847E-2</v>
      </c>
      <c r="K72" s="48">
        <v>0.19133825438081886</v>
      </c>
      <c r="L72" s="48">
        <v>0.18399066718685542</v>
      </c>
      <c r="M72" s="48">
        <v>7.8988770733446678E-2</v>
      </c>
      <c r="N72" s="48">
        <v>5.027506140300253E-2</v>
      </c>
      <c r="O72" s="48">
        <v>0.11898872087432522</v>
      </c>
      <c r="P72" s="48">
        <v>-2.2213654025390661E-2</v>
      </c>
      <c r="Q72" s="48">
        <v>9.0529819233014175E-2</v>
      </c>
      <c r="R72" s="48">
        <v>0.14587355052173256</v>
      </c>
      <c r="S72" s="48">
        <v>3.7936211190429114E-2</v>
      </c>
      <c r="T72" s="48">
        <v>-9.5969851736093847E-2</v>
      </c>
      <c r="U72" s="48">
        <v>6.8683562833945944E-2</v>
      </c>
      <c r="V72" s="48"/>
    </row>
    <row r="73" spans="1:22" x14ac:dyDescent="0.25">
      <c r="A73" s="47">
        <v>67</v>
      </c>
      <c r="B73" s="48">
        <v>0.11886190965493237</v>
      </c>
      <c r="C73" s="48">
        <v>0.18434796536000575</v>
      </c>
      <c r="D73" s="48">
        <v>2.8380930961611872E-2</v>
      </c>
      <c r="E73" s="48">
        <v>7.3677172477207176E-2</v>
      </c>
      <c r="F73" s="48">
        <v>2.7138546088934623E-2</v>
      </c>
      <c r="G73" s="48">
        <v>0.1021364405415861</v>
      </c>
      <c r="H73" s="48">
        <v>6.8988812550728973E-2</v>
      </c>
      <c r="I73" s="48">
        <v>0.15700668047376332</v>
      </c>
      <c r="J73" s="48">
        <v>6.1062963671508763E-2</v>
      </c>
      <c r="K73" s="48">
        <v>4.7090735063800349E-2</v>
      </c>
      <c r="L73" s="48">
        <v>0.1485015588552141</v>
      </c>
      <c r="M73" s="48">
        <v>0.15255158006942127</v>
      </c>
      <c r="N73" s="48">
        <v>-1.3535286443209116E-2</v>
      </c>
      <c r="O73" s="48">
        <v>0.14684241565117917</v>
      </c>
      <c r="P73" s="48">
        <v>2.2537761594033201E-2</v>
      </c>
      <c r="Q73" s="48">
        <v>-1.2287470464978356E-2</v>
      </c>
      <c r="R73" s="48">
        <v>3.6103106798780926E-2</v>
      </c>
      <c r="S73" s="48">
        <v>0.21940151520057194</v>
      </c>
      <c r="T73" s="48">
        <v>0.11551009694465653</v>
      </c>
      <c r="U73" s="48">
        <v>4.037945644857599E-3</v>
      </c>
      <c r="V73" s="48"/>
    </row>
    <row r="74" spans="1:22" x14ac:dyDescent="0.25">
      <c r="A74" s="47">
        <v>68</v>
      </c>
      <c r="B74" s="48">
        <v>5.3023439714072529E-2</v>
      </c>
      <c r="C74" s="48">
        <v>8.5938670741321443E-2</v>
      </c>
      <c r="D74" s="48">
        <v>6.357190546542113E-2</v>
      </c>
      <c r="E74" s="48">
        <v>-7.2651288570105832E-3</v>
      </c>
      <c r="F74" s="48">
        <v>0.10486784226114354</v>
      </c>
      <c r="G74" s="48">
        <v>-9.3831640816286477E-3</v>
      </c>
      <c r="H74" s="48">
        <v>0.12629692906861001</v>
      </c>
      <c r="I74" s="48">
        <v>0.10316717100360595</v>
      </c>
      <c r="J74" s="48">
        <v>0.16426136539586866</v>
      </c>
      <c r="K74" s="48">
        <v>0.15678396072885792</v>
      </c>
      <c r="L74" s="48">
        <v>0.11018134553877634</v>
      </c>
      <c r="M74" s="48">
        <v>6.8318765044708796E-2</v>
      </c>
      <c r="N74" s="48">
        <v>-8.7637469754426101E-2</v>
      </c>
      <c r="O74" s="48">
        <v>8.186144661560002E-2</v>
      </c>
      <c r="P74" s="48">
        <v>3.7672889820894673E-2</v>
      </c>
      <c r="Q74" s="48">
        <v>3.0383287844832241E-2</v>
      </c>
      <c r="R74" s="48">
        <v>4.4890327667253649E-2</v>
      </c>
      <c r="S74" s="48">
        <v>9.6594203474173801E-2</v>
      </c>
      <c r="T74" s="48">
        <v>0.13445090250183855</v>
      </c>
      <c r="U74" s="48">
        <v>0.15106382766657656</v>
      </c>
      <c r="V74" s="48"/>
    </row>
    <row r="75" spans="1:22" x14ac:dyDescent="0.25">
      <c r="A75" s="47">
        <v>69</v>
      </c>
      <c r="B75" s="48">
        <v>-5.2911702133837557E-2</v>
      </c>
      <c r="C75" s="48">
        <v>-2.4851555988257501E-2</v>
      </c>
      <c r="D75" s="48">
        <v>3.7811888168806096E-3</v>
      </c>
      <c r="E75" s="48">
        <v>-1.6447091962711879E-2</v>
      </c>
      <c r="F75" s="48">
        <v>9.9543506187470321E-2</v>
      </c>
      <c r="G75" s="48">
        <v>0.12214221696443106</v>
      </c>
      <c r="H75" s="48">
        <v>1.5226299725950021E-3</v>
      </c>
      <c r="I75" s="48">
        <v>8.725609450566596E-2</v>
      </c>
      <c r="J75" s="48">
        <v>4.8170329030471803E-2</v>
      </c>
      <c r="K75" s="48">
        <v>-8.1661382798148274E-4</v>
      </c>
      <c r="L75" s="48">
        <v>-6.8255287941719978E-2</v>
      </c>
      <c r="M75" s="48">
        <v>0.12143919341407483</v>
      </c>
      <c r="N75" s="48">
        <v>8.6101615229309258E-2</v>
      </c>
      <c r="O75" s="48">
        <v>-1.2094964785041906E-2</v>
      </c>
      <c r="P75" s="48">
        <v>5.924194733753807E-2</v>
      </c>
      <c r="Q75" s="48">
        <v>0.13798735192727407</v>
      </c>
      <c r="R75" s="48">
        <v>-9.375018609419361E-3</v>
      </c>
      <c r="S75" s="48">
        <v>-3.0288812545296029E-3</v>
      </c>
      <c r="T75" s="48">
        <v>-1.5735785590910711E-2</v>
      </c>
      <c r="U75" s="48">
        <v>0.15140923935447281</v>
      </c>
      <c r="V75" s="48"/>
    </row>
    <row r="76" spans="1:22" x14ac:dyDescent="0.25">
      <c r="A76" s="47">
        <v>70</v>
      </c>
      <c r="B76" s="48">
        <v>0.17905238568789228</v>
      </c>
      <c r="C76" s="48">
        <v>0.11652832710519201</v>
      </c>
      <c r="D76" s="48">
        <v>-2.9930874311671074E-3</v>
      </c>
      <c r="E76" s="48">
        <v>7.4721090621808761E-2</v>
      </c>
      <c r="F76" s="48">
        <v>1.7177049567452141E-2</v>
      </c>
      <c r="G76" s="48">
        <v>0.12747191378756284</v>
      </c>
      <c r="H76" s="48">
        <v>0.11125867867609363</v>
      </c>
      <c r="I76" s="48">
        <v>-3.0398075701636662E-2</v>
      </c>
      <c r="J76" s="48">
        <v>7.8383637327664957E-2</v>
      </c>
      <c r="K76" s="48">
        <v>0.10656851178604021</v>
      </c>
      <c r="L76" s="48">
        <v>0.11417964840987449</v>
      </c>
      <c r="M76" s="48">
        <v>-6.5391913365352439E-3</v>
      </c>
      <c r="N76" s="48">
        <v>0.20960570075667984</v>
      </c>
      <c r="O76" s="48">
        <v>-6.5095593141503705E-2</v>
      </c>
      <c r="P76" s="48">
        <v>8.2368942843123794E-2</v>
      </c>
      <c r="Q76" s="48">
        <v>0.12746714200429565</v>
      </c>
      <c r="R76" s="48">
        <v>5.3724281776832861E-2</v>
      </c>
      <c r="S76" s="48">
        <v>-0.1929719313295597</v>
      </c>
      <c r="T76" s="48">
        <v>-9.8337774418065793E-2</v>
      </c>
      <c r="U76" s="48">
        <v>8.237107482134931E-2</v>
      </c>
      <c r="V76" s="48"/>
    </row>
    <row r="77" spans="1:22" x14ac:dyDescent="0.25">
      <c r="A77" s="47">
        <v>71</v>
      </c>
      <c r="B77" s="48">
        <v>5.4015311141489608E-2</v>
      </c>
      <c r="C77" s="48">
        <v>5.1764030582599485E-2</v>
      </c>
      <c r="D77" s="48">
        <v>4.4895373357131563E-2</v>
      </c>
      <c r="E77" s="48">
        <v>1.8221092300115149E-2</v>
      </c>
      <c r="F77" s="48">
        <v>7.3861147013210893E-2</v>
      </c>
      <c r="G77" s="48">
        <v>-1.3655492268894509E-2</v>
      </c>
      <c r="H77" s="48">
        <v>1.2326037291608083E-2</v>
      </c>
      <c r="I77" s="48">
        <v>-1.5032233687712226E-2</v>
      </c>
      <c r="J77" s="48">
        <v>0.10695920781521373</v>
      </c>
      <c r="K77" s="48">
        <v>7.4585551021666641E-2</v>
      </c>
      <c r="L77" s="48">
        <v>0.10578985794995277</v>
      </c>
      <c r="M77" s="48">
        <v>-4.3120629482740203E-4</v>
      </c>
      <c r="N77" s="48">
        <v>-6.9371291262460777E-2</v>
      </c>
      <c r="O77" s="48">
        <v>6.0731092783067764E-2</v>
      </c>
      <c r="P77" s="48">
        <v>9.3083902439907051E-2</v>
      </c>
      <c r="Q77" s="48">
        <v>2.1303052276980594E-2</v>
      </c>
      <c r="R77" s="48">
        <v>-6.1738339516845819E-2</v>
      </c>
      <c r="S77" s="48">
        <v>2.3333142991791789E-2</v>
      </c>
      <c r="T77" s="48">
        <v>3.4254021655910183E-2</v>
      </c>
      <c r="U77" s="48">
        <v>7.1384479570556936E-2</v>
      </c>
      <c r="V77" s="48"/>
    </row>
    <row r="78" spans="1:22" x14ac:dyDescent="0.25">
      <c r="A78" s="47">
        <v>72</v>
      </c>
      <c r="B78" s="48">
        <v>7.8946698655204095E-2</v>
      </c>
      <c r="C78" s="48">
        <v>0.11659352274639079</v>
      </c>
      <c r="D78" s="48">
        <v>6.5171460490422994E-3</v>
      </c>
      <c r="E78" s="48">
        <v>0.12344587868269419</v>
      </c>
      <c r="F78" s="48">
        <v>4.1832557857331532E-2</v>
      </c>
      <c r="G78" s="48">
        <v>3.5764921281557394E-2</v>
      </c>
      <c r="H78" s="48">
        <v>2.9170088747395573E-2</v>
      </c>
      <c r="I78" s="48">
        <v>4.205074701436895E-2</v>
      </c>
      <c r="J78" s="48">
        <v>-6.9827056872392657E-2</v>
      </c>
      <c r="K78" s="48">
        <v>0.11115700120763616</v>
      </c>
      <c r="L78" s="48">
        <v>-2.1310032068732054E-3</v>
      </c>
      <c r="M78" s="48">
        <v>2.5202596625705009E-2</v>
      </c>
      <c r="N78" s="48">
        <v>6.6077049944813782E-2</v>
      </c>
      <c r="O78" s="48">
        <v>2.7805383998836808E-2</v>
      </c>
      <c r="P78" s="48">
        <v>2.5242362988896483E-2</v>
      </c>
      <c r="Q78" s="48">
        <v>0.15301070692606067</v>
      </c>
      <c r="R78" s="48">
        <v>0.17665587711744957</v>
      </c>
      <c r="S78" s="48">
        <v>-3.8489252523902118E-2</v>
      </c>
      <c r="T78" s="48">
        <v>4.3424049900381068E-2</v>
      </c>
      <c r="U78" s="48">
        <v>-2.3823759812390044E-2</v>
      </c>
      <c r="V78" s="48"/>
    </row>
    <row r="79" spans="1:22" x14ac:dyDescent="0.25">
      <c r="A79" s="47">
        <v>73</v>
      </c>
      <c r="B79" s="48">
        <v>0.11940690621387628</v>
      </c>
      <c r="C79" s="48">
        <v>0.12655327286593754</v>
      </c>
      <c r="D79" s="48">
        <v>8.5617753285701648E-2</v>
      </c>
      <c r="E79" s="48">
        <v>8.2848488060309533E-2</v>
      </c>
      <c r="F79" s="48">
        <v>-9.0720570806444023E-3</v>
      </c>
      <c r="G79" s="48">
        <v>3.9853657537163301E-2</v>
      </c>
      <c r="H79" s="48">
        <v>6.4542376282314962E-2</v>
      </c>
      <c r="I79" s="48">
        <v>-5.0907783253889338E-2</v>
      </c>
      <c r="J79" s="48">
        <v>0.11126257105312276</v>
      </c>
      <c r="K79" s="48">
        <v>1.1781441386881308E-2</v>
      </c>
      <c r="L79" s="48">
        <v>7.218447672013184E-3</v>
      </c>
      <c r="M79" s="48">
        <v>0.11125743719809522</v>
      </c>
      <c r="N79" s="48">
        <v>6.9115546391042004E-2</v>
      </c>
      <c r="O79" s="48">
        <v>5.7457952516253075E-2</v>
      </c>
      <c r="P79" s="48">
        <v>-1.3471270391042345E-2</v>
      </c>
      <c r="Q79" s="48">
        <v>0.1720620285066099</v>
      </c>
      <c r="R79" s="48">
        <v>-1.6015792486280156E-2</v>
      </c>
      <c r="S79" s="48">
        <v>5.4281290871261767E-2</v>
      </c>
      <c r="T79" s="48">
        <v>7.5887721664657848E-2</v>
      </c>
      <c r="U79" s="48">
        <v>1.5983035619549835E-2</v>
      </c>
      <c r="V79" s="48"/>
    </row>
    <row r="80" spans="1:22" x14ac:dyDescent="0.25">
      <c r="A80" s="47">
        <v>74</v>
      </c>
      <c r="B80" s="48">
        <v>0.1262911226961474</v>
      </c>
      <c r="C80" s="48">
        <v>-2.4362532735066056E-2</v>
      </c>
      <c r="D80" s="48">
        <v>2.9542294624790078E-2</v>
      </c>
      <c r="E80" s="48">
        <v>7.8434927028926849E-2</v>
      </c>
      <c r="F80" s="48">
        <v>-1.5868205843355687E-3</v>
      </c>
      <c r="G80" s="48">
        <v>-0.1015805659658241</v>
      </c>
      <c r="H80" s="48">
        <v>1.1784366749110209E-2</v>
      </c>
      <c r="I80" s="48">
        <v>3.5217951525651658E-2</v>
      </c>
      <c r="J80" s="48">
        <v>1.4320668189560015E-2</v>
      </c>
      <c r="K80" s="48">
        <v>-7.7521645765120661E-3</v>
      </c>
      <c r="L80" s="48">
        <v>5.6019512086258327E-3</v>
      </c>
      <c r="M80" s="48">
        <v>9.1763633580196791E-2</v>
      </c>
      <c r="N80" s="48">
        <v>0.11812039686430675</v>
      </c>
      <c r="O80" s="48">
        <v>0.10295144661014577</v>
      </c>
      <c r="P80" s="48">
        <v>3.3155354685918015E-2</v>
      </c>
      <c r="Q80" s="48">
        <v>5.266204488684445E-2</v>
      </c>
      <c r="R80" s="48">
        <v>-3.7942508814935993E-2</v>
      </c>
      <c r="S80" s="48">
        <v>6.2087959060882936E-2</v>
      </c>
      <c r="T80" s="48">
        <v>4.3904176228514169E-2</v>
      </c>
      <c r="U80" s="48">
        <v>-3.6328897867432763E-2</v>
      </c>
      <c r="V80" s="48"/>
    </row>
    <row r="81" spans="1:22" x14ac:dyDescent="0.25">
      <c r="A81" s="47">
        <v>75</v>
      </c>
      <c r="B81" s="48">
        <v>2.0366939657074701E-2</v>
      </c>
      <c r="C81" s="48">
        <v>0.11709779800889608</v>
      </c>
      <c r="D81" s="48">
        <v>8.1837438760265169E-2</v>
      </c>
      <c r="E81" s="48">
        <v>9.1131668849348646E-2</v>
      </c>
      <c r="F81" s="48">
        <v>0.11198023054445949</v>
      </c>
      <c r="G81" s="48">
        <v>-6.4589679840617586E-3</v>
      </c>
      <c r="H81" s="48">
        <v>0.10866914708069841</v>
      </c>
      <c r="I81" s="48">
        <v>2.3824238412643028E-2</v>
      </c>
      <c r="J81" s="48">
        <v>3.8441308933827578E-2</v>
      </c>
      <c r="K81" s="48">
        <v>0.13347711395277417</v>
      </c>
      <c r="L81" s="48">
        <v>1.7430183106746044E-2</v>
      </c>
      <c r="M81" s="48">
        <v>9.9703231178176255E-2</v>
      </c>
      <c r="N81" s="48">
        <v>8.7496550083721925E-2</v>
      </c>
      <c r="O81" s="48">
        <v>3.3933025852677545E-2</v>
      </c>
      <c r="P81" s="48">
        <v>6.9114039786856152E-2</v>
      </c>
      <c r="Q81" s="48">
        <v>7.0512343606956795E-2</v>
      </c>
      <c r="R81" s="48">
        <v>0.17808944483955225</v>
      </c>
      <c r="S81" s="48">
        <v>-6.6495082728286747E-2</v>
      </c>
      <c r="T81" s="48">
        <v>0.12703082947818078</v>
      </c>
      <c r="U81" s="48">
        <v>5.7367892294717393E-3</v>
      </c>
      <c r="V81" s="48"/>
    </row>
    <row r="82" spans="1:22" x14ac:dyDescent="0.25">
      <c r="A82" s="47">
        <v>76</v>
      </c>
      <c r="B82" s="48">
        <v>-2.4869360440030519E-2</v>
      </c>
      <c r="C82" s="48">
        <v>0.2380587252989903</v>
      </c>
      <c r="D82" s="48">
        <v>-4.5389201987463546E-3</v>
      </c>
      <c r="E82" s="48">
        <v>0.10618482301064125</v>
      </c>
      <c r="F82" s="48">
        <v>0.12777866680864469</v>
      </c>
      <c r="G82" s="48">
        <v>2.7323110585790289E-2</v>
      </c>
      <c r="H82" s="48">
        <v>6.1791137601455715E-2</v>
      </c>
      <c r="I82" s="48">
        <v>-1.1324687398558408E-2</v>
      </c>
      <c r="J82" s="48">
        <v>-2.0860808303737599E-2</v>
      </c>
      <c r="K82" s="48">
        <v>-1.2440566469757885E-2</v>
      </c>
      <c r="L82" s="48">
        <v>6.7180994789234116E-2</v>
      </c>
      <c r="M82" s="48">
        <v>-2.0241301202774009E-2</v>
      </c>
      <c r="N82" s="48">
        <v>0.12654037023781717</v>
      </c>
      <c r="O82" s="48">
        <v>-1.3818547503814282E-2</v>
      </c>
      <c r="P82" s="48">
        <v>4.1440322951958874E-2</v>
      </c>
      <c r="Q82" s="48">
        <v>9.3659244262040975E-3</v>
      </c>
      <c r="R82" s="48">
        <v>7.2712408225128478E-2</v>
      </c>
      <c r="S82" s="48">
        <v>-1.8793925114610421E-2</v>
      </c>
      <c r="T82" s="48">
        <v>7.2323531541392816E-2</v>
      </c>
      <c r="U82" s="48">
        <v>0.2208598054763582</v>
      </c>
      <c r="V82" s="48"/>
    </row>
    <row r="83" spans="1:22" x14ac:dyDescent="0.25">
      <c r="A83" s="47">
        <v>77</v>
      </c>
      <c r="B83" s="48">
        <v>-4.476484081571086E-3</v>
      </c>
      <c r="C83" s="48">
        <v>-3.1181145359894025E-2</v>
      </c>
      <c r="D83" s="48">
        <v>6.0501279424550081E-2</v>
      </c>
      <c r="E83" s="48">
        <v>0.12253811057607544</v>
      </c>
      <c r="F83" s="48">
        <v>0.20246868307306198</v>
      </c>
      <c r="G83" s="48">
        <v>1.9348277290558435E-2</v>
      </c>
      <c r="H83" s="48">
        <v>0.16553998942746784</v>
      </c>
      <c r="I83" s="48">
        <v>3.6929990554933401E-2</v>
      </c>
      <c r="J83" s="48">
        <v>0.10293254689484033</v>
      </c>
      <c r="K83" s="48">
        <v>0.11600434653577851</v>
      </c>
      <c r="L83" s="48">
        <v>7.2606665032674211E-2</v>
      </c>
      <c r="M83" s="48">
        <v>0.17699878536617719</v>
      </c>
      <c r="N83" s="48">
        <v>3.8102854524934893E-2</v>
      </c>
      <c r="O83" s="48">
        <v>5.988671231842102E-2</v>
      </c>
      <c r="P83" s="48">
        <v>9.7457700127661973E-2</v>
      </c>
      <c r="Q83" s="48">
        <v>2.3184103458388394E-2</v>
      </c>
      <c r="R83" s="48">
        <v>0.15077472288442784</v>
      </c>
      <c r="S83" s="48">
        <v>8.2319473880780425E-2</v>
      </c>
      <c r="T83" s="48">
        <v>0.30528600186052945</v>
      </c>
      <c r="U83" s="48">
        <v>6.5080493356720837E-2</v>
      </c>
      <c r="V83" s="48"/>
    </row>
    <row r="84" spans="1:22" x14ac:dyDescent="0.25">
      <c r="A84" s="47">
        <v>78</v>
      </c>
      <c r="B84" s="48">
        <v>8.6296645706363861E-2</v>
      </c>
      <c r="C84" s="48">
        <v>-5.7471154377453537E-2</v>
      </c>
      <c r="D84" s="48">
        <v>7.5643024397995973E-2</v>
      </c>
      <c r="E84" s="48">
        <v>-6.1089924455448585E-3</v>
      </c>
      <c r="F84" s="48">
        <v>4.3430544913101166E-2</v>
      </c>
      <c r="G84" s="48">
        <v>4.9350567373376952E-2</v>
      </c>
      <c r="H84" s="48">
        <v>6.1524027851791674E-2</v>
      </c>
      <c r="I84" s="48">
        <v>2.6637765086765963E-2</v>
      </c>
      <c r="J84" s="48">
        <v>6.7367608302697723E-2</v>
      </c>
      <c r="K84" s="48">
        <v>4.3604633388406588E-2</v>
      </c>
      <c r="L84" s="48">
        <v>6.9169694770422785E-2</v>
      </c>
      <c r="M84" s="48">
        <v>-7.4959024815472008E-2</v>
      </c>
      <c r="N84" s="48">
        <v>1.8417709310519559E-2</v>
      </c>
      <c r="O84" s="48">
        <v>0.10558951803829753</v>
      </c>
      <c r="P84" s="48">
        <v>8.8421043469834038E-2</v>
      </c>
      <c r="Q84" s="48">
        <v>-3.9455594420038098E-3</v>
      </c>
      <c r="R84" s="48">
        <v>7.7934454359018579E-2</v>
      </c>
      <c r="S84" s="48">
        <v>1.1942001130838209E-2</v>
      </c>
      <c r="T84" s="48">
        <v>0.17803789680566084</v>
      </c>
      <c r="U84" s="48">
        <v>0.14227753126860132</v>
      </c>
      <c r="V84" s="48"/>
    </row>
    <row r="85" spans="1:22" x14ac:dyDescent="0.25">
      <c r="A85" s="47">
        <v>79</v>
      </c>
      <c r="B85" s="48">
        <v>4.686250020008198E-2</v>
      </c>
      <c r="C85" s="48">
        <v>-5.3928248496831754E-3</v>
      </c>
      <c r="D85" s="48">
        <v>9.2870422976668587E-2</v>
      </c>
      <c r="E85" s="48">
        <v>3.1562873353783161E-2</v>
      </c>
      <c r="F85" s="48">
        <v>0.15864095066864348</v>
      </c>
      <c r="G85" s="48">
        <v>5.9158046738582382E-2</v>
      </c>
      <c r="H85" s="48">
        <v>4.1439546856600007E-2</v>
      </c>
      <c r="I85" s="48">
        <v>-8.4323579283226646E-2</v>
      </c>
      <c r="J85" s="48">
        <v>4.2737226762925795E-2</v>
      </c>
      <c r="K85" s="48">
        <v>7.4225609575245599E-2</v>
      </c>
      <c r="L85" s="48">
        <v>9.5499825516820014E-2</v>
      </c>
      <c r="M85" s="48">
        <v>0.12606046638098123</v>
      </c>
      <c r="N85" s="48">
        <v>-1.8717376209724246E-2</v>
      </c>
      <c r="O85" s="48">
        <v>2.4130827290441914E-2</v>
      </c>
      <c r="P85" s="48">
        <v>5.6493851597407829E-2</v>
      </c>
      <c r="Q85" s="48">
        <v>0.11432357645508651</v>
      </c>
      <c r="R85" s="48">
        <v>0.11727625561016874</v>
      </c>
      <c r="S85" s="48">
        <v>6.6691734705289551E-2</v>
      </c>
      <c r="T85" s="48">
        <v>9.3543841470939748E-2</v>
      </c>
      <c r="U85" s="48">
        <v>8.1016889328491271E-3</v>
      </c>
      <c r="V85" s="48"/>
    </row>
    <row r="86" spans="1:22" x14ac:dyDescent="0.25">
      <c r="A86" s="47">
        <v>80</v>
      </c>
      <c r="B86" s="48">
        <v>0.18015032761565442</v>
      </c>
      <c r="C86" s="48">
        <v>2.8554043772139659E-2</v>
      </c>
      <c r="D86" s="48">
        <v>5.0158291890915807E-2</v>
      </c>
      <c r="E86" s="48">
        <v>0.18182207304859399</v>
      </c>
      <c r="F86" s="48">
        <v>-2.5219525420732136E-2</v>
      </c>
      <c r="G86" s="48">
        <v>-2.1453114442255061E-2</v>
      </c>
      <c r="H86" s="48">
        <v>1.2930664001409742E-2</v>
      </c>
      <c r="I86" s="48">
        <v>-5.5423481030892119E-2</v>
      </c>
      <c r="J86" s="48">
        <v>0.12655637584826374</v>
      </c>
      <c r="K86" s="48">
        <v>-3.7247945709233288E-2</v>
      </c>
      <c r="L86" s="48">
        <v>9.1502383586925973E-2</v>
      </c>
      <c r="M86" s="48">
        <v>4.7246624596458009E-2</v>
      </c>
      <c r="N86" s="48">
        <v>0.16232927912789297</v>
      </c>
      <c r="O86" s="48">
        <v>8.0519289141379735E-2</v>
      </c>
      <c r="P86" s="48">
        <v>8.6557335126465018E-2</v>
      </c>
      <c r="Q86" s="48">
        <v>3.4347244138385857E-2</v>
      </c>
      <c r="R86" s="48">
        <v>0.12767974508396884</v>
      </c>
      <c r="S86" s="48">
        <v>7.1905602949632774E-2</v>
      </c>
      <c r="T86" s="48">
        <v>7.8065629744346721E-2</v>
      </c>
      <c r="U86" s="48">
        <v>8.7505390665461924E-2</v>
      </c>
      <c r="V86" s="48"/>
    </row>
    <row r="87" spans="1:22" x14ac:dyDescent="0.25">
      <c r="A87" s="47">
        <v>81</v>
      </c>
      <c r="B87" s="48">
        <v>7.5365924777145432E-2</v>
      </c>
      <c r="C87" s="48">
        <v>9.9963634225691989E-2</v>
      </c>
      <c r="D87" s="48">
        <v>-7.8166420989462804E-3</v>
      </c>
      <c r="E87" s="48">
        <v>3.7278691914089279E-2</v>
      </c>
      <c r="F87" s="48">
        <v>3.3114930892596206E-2</v>
      </c>
      <c r="G87" s="48">
        <v>0.13881429861715944</v>
      </c>
      <c r="H87" s="48">
        <v>0.16084142201642493</v>
      </c>
      <c r="I87" s="48">
        <v>-2.083253394694129E-2</v>
      </c>
      <c r="J87" s="48">
        <v>0.11733461331169837</v>
      </c>
      <c r="K87" s="48">
        <v>0.10594234893255616</v>
      </c>
      <c r="L87" s="48">
        <v>9.6483441290237337E-2</v>
      </c>
      <c r="M87" s="48">
        <v>1.6320529214250978E-2</v>
      </c>
      <c r="N87" s="48">
        <v>5.8432926791986972E-3</v>
      </c>
      <c r="O87" s="48">
        <v>-3.3948490302340928E-2</v>
      </c>
      <c r="P87" s="48">
        <v>6.5529292268456052E-2</v>
      </c>
      <c r="Q87" s="48">
        <v>0.12776691410977015</v>
      </c>
      <c r="R87" s="48">
        <v>3.0113567489241655E-2</v>
      </c>
      <c r="S87" s="48">
        <v>4.4140713360210748E-2</v>
      </c>
      <c r="T87" s="48">
        <v>1.1715880695699843E-2</v>
      </c>
      <c r="U87" s="48">
        <v>3.6340141878040022E-2</v>
      </c>
      <c r="V87" s="48"/>
    </row>
    <row r="88" spans="1:22" x14ac:dyDescent="0.25">
      <c r="A88" s="47">
        <v>82</v>
      </c>
      <c r="B88" s="48">
        <v>0.15259115232778919</v>
      </c>
      <c r="C88" s="48">
        <v>9.6093106012518081E-2</v>
      </c>
      <c r="D88" s="48">
        <v>-3.8367195285010647E-3</v>
      </c>
      <c r="E88" s="48">
        <v>5.2049377578623712E-2</v>
      </c>
      <c r="F88" s="48">
        <v>0.11593160726628238</v>
      </c>
      <c r="G88" s="48">
        <v>0.11286779789428736</v>
      </c>
      <c r="H88" s="48">
        <v>7.8492632673463403E-2</v>
      </c>
      <c r="I88" s="48">
        <v>5.2659848723834113E-2</v>
      </c>
      <c r="J88" s="48">
        <v>3.8228509967920488E-2</v>
      </c>
      <c r="K88" s="48">
        <v>7.1646861735777501E-2</v>
      </c>
      <c r="L88" s="48">
        <v>9.0057178638424107E-2</v>
      </c>
      <c r="M88" s="48">
        <v>0.27367827325859295</v>
      </c>
      <c r="N88" s="48">
        <v>7.3991796762082673E-2</v>
      </c>
      <c r="O88" s="48">
        <v>8.3850696522409507E-3</v>
      </c>
      <c r="P88" s="48">
        <v>8.3199225619506656E-2</v>
      </c>
      <c r="Q88" s="48">
        <v>5.7764601970388796E-2</v>
      </c>
      <c r="R88" s="48">
        <v>-1.4556953337444001E-2</v>
      </c>
      <c r="S88" s="48">
        <v>3.5585185996326762E-2</v>
      </c>
      <c r="T88" s="48">
        <v>0.13287496800245835</v>
      </c>
      <c r="U88" s="48">
        <v>-5.2385259036327847E-2</v>
      </c>
      <c r="V88" s="48"/>
    </row>
    <row r="89" spans="1:22" x14ac:dyDescent="0.25">
      <c r="A89" s="47">
        <v>83</v>
      </c>
      <c r="B89" s="48">
        <v>0.14803407187917994</v>
      </c>
      <c r="C89" s="48">
        <v>-4.6976123261192715E-2</v>
      </c>
      <c r="D89" s="48">
        <v>7.1174629947824197E-2</v>
      </c>
      <c r="E89" s="48">
        <v>0.13876839661882379</v>
      </c>
      <c r="F89" s="48">
        <v>2.5037935553890778E-2</v>
      </c>
      <c r="G89" s="48">
        <v>0.11504190583236173</v>
      </c>
      <c r="H89" s="48">
        <v>0.12825347355921335</v>
      </c>
      <c r="I89" s="48">
        <v>-2.5705485699577868E-2</v>
      </c>
      <c r="J89" s="48">
        <v>6.2635172707239395E-3</v>
      </c>
      <c r="K89" s="48">
        <v>9.7723024700180572E-2</v>
      </c>
      <c r="L89" s="48">
        <v>1.076455525565545E-2</v>
      </c>
      <c r="M89" s="48">
        <v>5.3680409616746694E-2</v>
      </c>
      <c r="N89" s="48">
        <v>-5.5064694352048082E-2</v>
      </c>
      <c r="O89" s="48">
        <v>7.0650213979991161E-2</v>
      </c>
      <c r="P89" s="48">
        <v>7.0880944869422535E-2</v>
      </c>
      <c r="Q89" s="48">
        <v>4.9478036688658023E-2</v>
      </c>
      <c r="R89" s="48">
        <v>-6.3466534448297196E-2</v>
      </c>
      <c r="S89" s="48">
        <v>-5.0298016458726114E-2</v>
      </c>
      <c r="T89" s="48">
        <v>0.29132483227986739</v>
      </c>
      <c r="U89" s="48">
        <v>-2.3160244417733677E-3</v>
      </c>
      <c r="V89" s="48"/>
    </row>
    <row r="90" spans="1:22" x14ac:dyDescent="0.25">
      <c r="A90" s="47">
        <v>84</v>
      </c>
      <c r="B90" s="48">
        <v>0.10196558335735473</v>
      </c>
      <c r="C90" s="48">
        <v>0.22006138786070961</v>
      </c>
      <c r="D90" s="48">
        <v>5.1351051574628492E-3</v>
      </c>
      <c r="E90" s="48">
        <v>8.6931343983885911E-2</v>
      </c>
      <c r="F90" s="48">
        <v>-6.5195786222619567E-2</v>
      </c>
      <c r="G90" s="48">
        <v>7.09989924177441E-2</v>
      </c>
      <c r="H90" s="48">
        <v>-4.0217798441138042E-2</v>
      </c>
      <c r="I90" s="48">
        <v>0.17625029010666515</v>
      </c>
      <c r="J90" s="48">
        <v>-1.4738159152424823E-2</v>
      </c>
      <c r="K90" s="48">
        <v>7.6222843510342253E-2</v>
      </c>
      <c r="L90" s="48">
        <v>-5.6224078112965259E-3</v>
      </c>
      <c r="M90" s="48">
        <v>4.5908620336258643E-2</v>
      </c>
      <c r="N90" s="48">
        <v>4.4260573650546142E-2</v>
      </c>
      <c r="O90" s="48">
        <v>-6.3075047407764262E-2</v>
      </c>
      <c r="P90" s="48">
        <v>0.13048851503836656</v>
      </c>
      <c r="Q90" s="48">
        <v>1.7632045698967369E-2</v>
      </c>
      <c r="R90" s="48">
        <v>2.671499021178958E-2</v>
      </c>
      <c r="S90" s="48">
        <v>2.088730398110239E-2</v>
      </c>
      <c r="T90" s="48">
        <v>6.6258030318882444E-2</v>
      </c>
      <c r="U90" s="48">
        <v>0.12045730119180198</v>
      </c>
      <c r="V90" s="48"/>
    </row>
    <row r="91" spans="1:22" x14ac:dyDescent="0.25">
      <c r="A91" s="47">
        <v>85</v>
      </c>
      <c r="B91" s="48">
        <v>7.380213482117548E-2</v>
      </c>
      <c r="C91" s="48">
        <v>5.8465115813035817E-2</v>
      </c>
      <c r="D91" s="48">
        <v>2.893295291738851E-2</v>
      </c>
      <c r="E91" s="48">
        <v>-3.693180853333855E-2</v>
      </c>
      <c r="F91" s="48">
        <v>8.5421969078649518E-3</v>
      </c>
      <c r="G91" s="48">
        <v>7.5067908972000774E-2</v>
      </c>
      <c r="H91" s="48">
        <v>-4.4372507542908224E-2</v>
      </c>
      <c r="I91" s="48">
        <v>8.8793908184827242E-2</v>
      </c>
      <c r="J91" s="48">
        <v>1.0888684388322245E-2</v>
      </c>
      <c r="K91" s="48">
        <v>1.1511791504386304E-2</v>
      </c>
      <c r="L91" s="48">
        <v>-3.2056609394837343E-2</v>
      </c>
      <c r="M91" s="48">
        <v>-7.7276740146694833E-2</v>
      </c>
      <c r="N91" s="48">
        <v>2.9494217682321855E-2</v>
      </c>
      <c r="O91" s="48">
        <v>0.1534078678122921</v>
      </c>
      <c r="P91" s="48">
        <v>2.9202766394837321E-2</v>
      </c>
      <c r="Q91" s="48">
        <v>8.2825638654182354E-2</v>
      </c>
      <c r="R91" s="48">
        <v>0.1407208078019857</v>
      </c>
      <c r="S91" s="48">
        <v>-5.2086637791202484E-2</v>
      </c>
      <c r="T91" s="48">
        <v>0.12193128547781162</v>
      </c>
      <c r="U91" s="48">
        <v>-1.1540816142302623E-2</v>
      </c>
      <c r="V91" s="48"/>
    </row>
    <row r="92" spans="1:22" x14ac:dyDescent="0.25">
      <c r="A92" s="47">
        <v>86</v>
      </c>
      <c r="B92" s="48">
        <v>0.10710487672727109</v>
      </c>
      <c r="C92" s="48">
        <v>4.0212857037322802E-2</v>
      </c>
      <c r="D92" s="48">
        <v>6.9218547716231926E-2</v>
      </c>
      <c r="E92" s="48">
        <v>-5.2662999971831659E-2</v>
      </c>
      <c r="F92" s="48">
        <v>2.5084127976143344E-2</v>
      </c>
      <c r="G92" s="48">
        <v>-2.4464542803094513E-2</v>
      </c>
      <c r="H92" s="48">
        <v>4.8218743400900266E-2</v>
      </c>
      <c r="I92" s="48">
        <v>4.8797195243982072E-2</v>
      </c>
      <c r="J92" s="48">
        <v>0.13907597896554069</v>
      </c>
      <c r="K92" s="48">
        <v>-4.2981281662129889E-2</v>
      </c>
      <c r="L92" s="48">
        <v>0.14948478375740026</v>
      </c>
      <c r="M92" s="48">
        <v>8.2723820221853206E-2</v>
      </c>
      <c r="N92" s="48">
        <v>4.1568157639439329E-2</v>
      </c>
      <c r="O92" s="48">
        <v>3.8420560016773964E-2</v>
      </c>
      <c r="P92" s="48">
        <v>4.0537533646926471E-2</v>
      </c>
      <c r="Q92" s="48">
        <v>2.5245898573889036E-6</v>
      </c>
      <c r="R92" s="48">
        <v>2.5805584528660219E-2</v>
      </c>
      <c r="S92" s="48">
        <v>0.15449373682686507</v>
      </c>
      <c r="T92" s="48">
        <v>0.13957169467864361</v>
      </c>
      <c r="U92" s="48">
        <v>4.3238785343499009E-2</v>
      </c>
      <c r="V92" s="48"/>
    </row>
    <row r="93" spans="1:22" x14ac:dyDescent="0.25">
      <c r="A93" s="47">
        <v>87</v>
      </c>
      <c r="B93" s="48">
        <v>3.6429815537774912E-2</v>
      </c>
      <c r="C93" s="48">
        <v>8.1812789629382321E-2</v>
      </c>
      <c r="D93" s="48">
        <v>6.6623909011449323E-2</v>
      </c>
      <c r="E93" s="48">
        <v>0.21553587862891876</v>
      </c>
      <c r="F93" s="48">
        <v>2.4446465250584914E-2</v>
      </c>
      <c r="G93" s="48">
        <v>4.4869096469585257E-2</v>
      </c>
      <c r="H93" s="48">
        <v>-1.1600054808496907E-2</v>
      </c>
      <c r="I93" s="48">
        <v>-8.0700349792100279E-2</v>
      </c>
      <c r="J93" s="48">
        <v>0.12780351848515692</v>
      </c>
      <c r="K93" s="48">
        <v>9.6240793230577104E-2</v>
      </c>
      <c r="L93" s="48">
        <v>6.3778923215291883E-2</v>
      </c>
      <c r="M93" s="48">
        <v>-2.3191578288592418E-2</v>
      </c>
      <c r="N93" s="48">
        <v>-9.3876883494154684E-2</v>
      </c>
      <c r="O93" s="48">
        <v>0.14317593649851279</v>
      </c>
      <c r="P93" s="48">
        <v>1.1575940982647026E-2</v>
      </c>
      <c r="Q93" s="48">
        <v>1.5122994100382758E-2</v>
      </c>
      <c r="R93" s="48">
        <v>2.9885273490241948E-2</v>
      </c>
      <c r="S93" s="48">
        <v>0.11871355369622028</v>
      </c>
      <c r="T93" s="48">
        <v>-3.2225804059195062E-2</v>
      </c>
      <c r="U93" s="48">
        <v>4.0156715046110847E-2</v>
      </c>
      <c r="V93" s="48"/>
    </row>
    <row r="94" spans="1:22" x14ac:dyDescent="0.25">
      <c r="A94" s="47">
        <v>88</v>
      </c>
      <c r="B94" s="48">
        <v>-4.9658603200993467E-2</v>
      </c>
      <c r="C94" s="48">
        <v>1.0460131826038666E-2</v>
      </c>
      <c r="D94" s="48">
        <v>1.6499238762507806E-2</v>
      </c>
      <c r="E94" s="48">
        <v>7.3911089276767594E-2</v>
      </c>
      <c r="F94" s="48">
        <v>6.3086187503753166E-2</v>
      </c>
      <c r="G94" s="48">
        <v>-1.2352588075425497E-2</v>
      </c>
      <c r="H94" s="48">
        <v>-3.9853975336788472E-2</v>
      </c>
      <c r="I94" s="48">
        <v>0.13691902973936143</v>
      </c>
      <c r="J94" s="48">
        <v>5.9491825494124351E-2</v>
      </c>
      <c r="K94" s="48">
        <v>3.0339171014352573E-2</v>
      </c>
      <c r="L94" s="48">
        <v>0.17085532824820993</v>
      </c>
      <c r="M94" s="48">
        <v>2.4723460334645564E-2</v>
      </c>
      <c r="N94" s="48">
        <v>6.1632814837964123E-2</v>
      </c>
      <c r="O94" s="48">
        <v>9.5338571448828846E-2</v>
      </c>
      <c r="P94" s="48">
        <v>4.6111420164658412E-3</v>
      </c>
      <c r="Q94" s="48">
        <v>0.14114261364285441</v>
      </c>
      <c r="R94" s="48">
        <v>1.3569703110620557E-2</v>
      </c>
      <c r="S94" s="48">
        <v>0.16162771834664036</v>
      </c>
      <c r="T94" s="48">
        <v>0.10737747451147706</v>
      </c>
      <c r="U94" s="48">
        <v>5.01775000767537E-2</v>
      </c>
      <c r="V94" s="48"/>
    </row>
    <row r="95" spans="1:22" x14ac:dyDescent="0.25">
      <c r="A95" s="47">
        <v>89</v>
      </c>
      <c r="B95" s="48">
        <v>1.0923233041616021E-2</v>
      </c>
      <c r="C95" s="48">
        <v>-2.2354173213930406E-2</v>
      </c>
      <c r="D95" s="48">
        <v>1.8970260337338729E-3</v>
      </c>
      <c r="E95" s="48">
        <v>4.2059051251753798E-2</v>
      </c>
      <c r="F95" s="48">
        <v>0.15466346360031946</v>
      </c>
      <c r="G95" s="48">
        <v>-4.4934366088927868E-2</v>
      </c>
      <c r="H95" s="48">
        <v>6.5047435725528402E-2</v>
      </c>
      <c r="I95" s="48">
        <v>-2.8388453404908365E-3</v>
      </c>
      <c r="J95" s="48">
        <v>0.20256753203743538</v>
      </c>
      <c r="K95" s="48">
        <v>5.4173699729847868E-2</v>
      </c>
      <c r="L95" s="48">
        <v>1.0161857658304463E-2</v>
      </c>
      <c r="M95" s="48">
        <v>6.4854916149022612E-2</v>
      </c>
      <c r="N95" s="48">
        <v>9.3874189761720572E-2</v>
      </c>
      <c r="O95" s="48">
        <v>5.1387684400791223E-2</v>
      </c>
      <c r="P95" s="48">
        <v>-2.5891045827005299E-2</v>
      </c>
      <c r="Q95" s="48">
        <v>7.0630388443354342E-2</v>
      </c>
      <c r="R95" s="48">
        <v>3.3338672141837833E-2</v>
      </c>
      <c r="S95" s="48">
        <v>-3.9636617381361816E-2</v>
      </c>
      <c r="T95" s="48">
        <v>0.10359580725243855</v>
      </c>
      <c r="U95" s="48">
        <v>1.437925655532335E-2</v>
      </c>
      <c r="V95" s="48"/>
    </row>
    <row r="96" spans="1:22" x14ac:dyDescent="0.25">
      <c r="A96" s="47">
        <v>90</v>
      </c>
      <c r="B96" s="48">
        <v>0.10061962018963544</v>
      </c>
      <c r="C96" s="48">
        <v>7.9719184558247447E-2</v>
      </c>
      <c r="D96" s="48">
        <v>2.6581228023005332E-2</v>
      </c>
      <c r="E96" s="48">
        <v>0.10328871284716423</v>
      </c>
      <c r="F96" s="48">
        <v>-2.1590707672898279E-3</v>
      </c>
      <c r="G96" s="48">
        <v>7.1571919074170154E-2</v>
      </c>
      <c r="H96" s="48">
        <v>3.7780291473105798E-2</v>
      </c>
      <c r="I96" s="48">
        <v>6.0404563132029354E-2</v>
      </c>
      <c r="J96" s="48">
        <v>6.6865206978043545E-2</v>
      </c>
      <c r="K96" s="48">
        <v>0.10673160981355334</v>
      </c>
      <c r="L96" s="48">
        <v>4.5638006013744015E-3</v>
      </c>
      <c r="M96" s="48">
        <v>0.15643592453527844</v>
      </c>
      <c r="N96" s="48">
        <v>0.11273843251211324</v>
      </c>
      <c r="O96" s="48">
        <v>3.8084590185722744E-2</v>
      </c>
      <c r="P96" s="48">
        <v>1.6208611663511174E-2</v>
      </c>
      <c r="Q96" s="48">
        <v>-3.5508931901004903E-2</v>
      </c>
      <c r="R96" s="48">
        <v>0.1508537912196326</v>
      </c>
      <c r="S96" s="48">
        <v>9.7890081559719455E-3</v>
      </c>
      <c r="T96" s="48">
        <v>6.6026399955307902E-2</v>
      </c>
      <c r="U96" s="48">
        <v>0.16704954150406914</v>
      </c>
      <c r="V96" s="48"/>
    </row>
    <row r="97" spans="1:22" x14ac:dyDescent="0.25">
      <c r="A97" s="47">
        <v>91</v>
      </c>
      <c r="B97" s="48">
        <v>9.0695310228051218E-2</v>
      </c>
      <c r="C97" s="48">
        <v>5.8232733033834805E-2</v>
      </c>
      <c r="D97" s="48">
        <v>-2.0040143144538058E-2</v>
      </c>
      <c r="E97" s="48">
        <v>6.9664577446502784E-2</v>
      </c>
      <c r="F97" s="48">
        <v>0.24701417248913349</v>
      </c>
      <c r="G97" s="48">
        <v>9.377574497763197E-2</v>
      </c>
      <c r="H97" s="48">
        <v>5.8676929027938973E-2</v>
      </c>
      <c r="I97" s="48">
        <v>2.5699850243205979E-2</v>
      </c>
      <c r="J97" s="48">
        <v>-7.2340786859050321E-2</v>
      </c>
      <c r="K97" s="48">
        <v>-4.0910385787255032E-3</v>
      </c>
      <c r="L97" s="48">
        <v>0.12517369517237298</v>
      </c>
      <c r="M97" s="48">
        <v>0.14895754068223432</v>
      </c>
      <c r="N97" s="48">
        <v>0.26019385693666819</v>
      </c>
      <c r="O97" s="48">
        <v>0.10755492029527014</v>
      </c>
      <c r="P97" s="48">
        <v>-2.6190006465985571E-2</v>
      </c>
      <c r="Q97" s="48">
        <v>1.5550960783036416E-2</v>
      </c>
      <c r="R97" s="48">
        <v>0.12438223029866347</v>
      </c>
      <c r="S97" s="48">
        <v>3.8934356375557089E-2</v>
      </c>
      <c r="T97" s="48">
        <v>0.12345279135768328</v>
      </c>
      <c r="U97" s="48">
        <v>-2.7041643132653559E-2</v>
      </c>
      <c r="V97" s="48"/>
    </row>
    <row r="98" spans="1:22" x14ac:dyDescent="0.25">
      <c r="A98" s="47">
        <v>92</v>
      </c>
      <c r="B98" s="48">
        <v>-1.6103013988963522E-2</v>
      </c>
      <c r="C98" s="48">
        <v>-1.9158495709316936E-2</v>
      </c>
      <c r="D98" s="48">
        <v>8.5327420986896607E-2</v>
      </c>
      <c r="E98" s="48">
        <v>6.9782791699568802E-2</v>
      </c>
      <c r="F98" s="48">
        <v>2.3980408146967003E-2</v>
      </c>
      <c r="G98" s="48">
        <v>4.5928090469821381E-2</v>
      </c>
      <c r="H98" s="48">
        <v>0.11085016223070832</v>
      </c>
      <c r="I98" s="48">
        <v>4.89680313353138E-2</v>
      </c>
      <c r="J98" s="48">
        <v>9.8789723602374702E-2</v>
      </c>
      <c r="K98" s="48">
        <v>3.780281531473495E-2</v>
      </c>
      <c r="L98" s="48">
        <v>6.4916042356979453E-2</v>
      </c>
      <c r="M98" s="48">
        <v>0.12564199388451991</v>
      </c>
      <c r="N98" s="48">
        <v>2.783756052683839E-2</v>
      </c>
      <c r="O98" s="48">
        <v>-7.7010149932796201E-2</v>
      </c>
      <c r="P98" s="48">
        <v>7.1984678236349575E-2</v>
      </c>
      <c r="Q98" s="48">
        <v>0.16198891684834038</v>
      </c>
      <c r="R98" s="48">
        <v>3.8338801643646114E-2</v>
      </c>
      <c r="S98" s="48">
        <v>9.7656559220886674E-3</v>
      </c>
      <c r="T98" s="48">
        <v>1.8522339556049428E-2</v>
      </c>
      <c r="U98" s="48">
        <v>9.5278887459074646E-2</v>
      </c>
      <c r="V98" s="48"/>
    </row>
    <row r="99" spans="1:22" x14ac:dyDescent="0.25">
      <c r="A99" s="47">
        <v>93</v>
      </c>
      <c r="B99" s="48">
        <v>6.2337447382928346E-2</v>
      </c>
      <c r="C99" s="48">
        <v>-6.8904401546719951E-3</v>
      </c>
      <c r="D99" s="48">
        <v>-7.9225182829917307E-2</v>
      </c>
      <c r="E99" s="48">
        <v>-3.1988031094642322E-2</v>
      </c>
      <c r="F99" s="48">
        <v>2.3477453729330744E-2</v>
      </c>
      <c r="G99" s="48">
        <v>-8.3372287667305423E-2</v>
      </c>
      <c r="H99" s="48">
        <v>0.1312468948100467</v>
      </c>
      <c r="I99" s="48">
        <v>1.4282160937525212E-2</v>
      </c>
      <c r="J99" s="48">
        <v>2.7399646857366067E-2</v>
      </c>
      <c r="K99" s="48">
        <v>0.17293425524556638</v>
      </c>
      <c r="L99" s="48">
        <v>3.7262271498988531E-2</v>
      </c>
      <c r="M99" s="48">
        <v>-2.3234524195645534E-3</v>
      </c>
      <c r="N99" s="48">
        <v>0.19323103187517399</v>
      </c>
      <c r="O99" s="48">
        <v>7.8250444767841598E-2</v>
      </c>
      <c r="P99" s="48">
        <v>5.7490169067332175E-2</v>
      </c>
      <c r="Q99" s="48">
        <v>0.11514429398759929</v>
      </c>
      <c r="R99" s="48">
        <v>-2.1770188525888079E-2</v>
      </c>
      <c r="S99" s="48">
        <v>4.497781740223461E-2</v>
      </c>
      <c r="T99" s="48">
        <v>6.303471632094948E-2</v>
      </c>
      <c r="U99" s="48">
        <v>0.14857925573093045</v>
      </c>
      <c r="V99" s="48"/>
    </row>
    <row r="100" spans="1:22" x14ac:dyDescent="0.25">
      <c r="A100" s="47">
        <v>94</v>
      </c>
      <c r="B100" s="48">
        <v>-1.7429964794381192E-2</v>
      </c>
      <c r="C100" s="48">
        <v>0.13059086834229316</v>
      </c>
      <c r="D100" s="48">
        <v>-1.5921058867326865E-2</v>
      </c>
      <c r="E100" s="48">
        <v>5.8577184298854723E-2</v>
      </c>
      <c r="F100" s="48">
        <v>1.7890817929276936E-2</v>
      </c>
      <c r="G100" s="48">
        <v>-9.0510995632520852E-2</v>
      </c>
      <c r="H100" s="48">
        <v>2.5171644417286254E-2</v>
      </c>
      <c r="I100" s="48">
        <v>0.10743469468187805</v>
      </c>
      <c r="J100" s="48">
        <v>0.10197728215511015</v>
      </c>
      <c r="K100" s="48">
        <v>8.947962673805776E-2</v>
      </c>
      <c r="L100" s="48">
        <v>5.5324769020431486E-2</v>
      </c>
      <c r="M100" s="48">
        <v>0.11376701290411972</v>
      </c>
      <c r="N100" s="48">
        <v>7.5209582231212657E-2</v>
      </c>
      <c r="O100" s="48">
        <v>2.1161401664216761E-2</v>
      </c>
      <c r="P100" s="48">
        <v>3.3312574508829851E-2</v>
      </c>
      <c r="Q100" s="48">
        <v>-0.11464500971284231</v>
      </c>
      <c r="R100" s="48">
        <v>6.5983074725997515E-2</v>
      </c>
      <c r="S100" s="48">
        <v>-3.4543216129783061E-2</v>
      </c>
      <c r="T100" s="48">
        <v>-3.4391774201463998E-2</v>
      </c>
      <c r="U100" s="48">
        <v>7.1035560862722003E-2</v>
      </c>
      <c r="V100" s="48"/>
    </row>
    <row r="101" spans="1:22" x14ac:dyDescent="0.25">
      <c r="A101" s="47">
        <v>95</v>
      </c>
      <c r="B101" s="48">
        <v>3.95156093274458E-2</v>
      </c>
      <c r="C101" s="48">
        <v>0.16822800790894266</v>
      </c>
      <c r="D101" s="48">
        <v>0.11231577300996931</v>
      </c>
      <c r="E101" s="48">
        <v>2.2253049210597897E-2</v>
      </c>
      <c r="F101" s="48">
        <v>1.9841798316129866E-2</v>
      </c>
      <c r="G101" s="48">
        <v>3.4733682441748126E-2</v>
      </c>
      <c r="H101" s="48">
        <v>4.4723746554933497E-2</v>
      </c>
      <c r="I101" s="48">
        <v>-3.8119088604606555E-2</v>
      </c>
      <c r="J101" s="48">
        <v>1.664595841575478E-2</v>
      </c>
      <c r="K101" s="48">
        <v>2.3530498556061596E-2</v>
      </c>
      <c r="L101" s="48">
        <v>5.4867931248144597E-2</v>
      </c>
      <c r="M101" s="48">
        <v>-4.485394664725606E-2</v>
      </c>
      <c r="N101" s="48">
        <v>2.5983946545266035E-2</v>
      </c>
      <c r="O101" s="48">
        <v>2.4291535968258948E-2</v>
      </c>
      <c r="P101" s="48">
        <v>0.2576377987352243</v>
      </c>
      <c r="Q101" s="48">
        <v>-5.0392448382822197E-3</v>
      </c>
      <c r="R101" s="48">
        <v>1.3154314493631025E-2</v>
      </c>
      <c r="S101" s="48">
        <v>6.9812537561900756E-2</v>
      </c>
      <c r="T101" s="48">
        <v>5.3898662135574815E-2</v>
      </c>
      <c r="U101" s="48">
        <v>9.3311999364937837E-2</v>
      </c>
      <c r="V101" s="48"/>
    </row>
    <row r="102" spans="1:22" x14ac:dyDescent="0.25">
      <c r="A102" s="47">
        <v>96</v>
      </c>
      <c r="B102" s="48">
        <v>-5.0494156052155459E-3</v>
      </c>
      <c r="C102" s="48">
        <v>1.6909210756743231E-2</v>
      </c>
      <c r="D102" s="48">
        <v>0.21408300800555136</v>
      </c>
      <c r="E102" s="48">
        <v>-3.1156856751847206E-2</v>
      </c>
      <c r="F102" s="48">
        <v>-1.5268847983958889E-2</v>
      </c>
      <c r="G102" s="48">
        <v>-4.4059091489398794E-2</v>
      </c>
      <c r="H102" s="48">
        <v>-7.2330191389368137E-3</v>
      </c>
      <c r="I102" s="48">
        <v>4.9771866952215582E-2</v>
      </c>
      <c r="J102" s="48">
        <v>5.776454046272228E-2</v>
      </c>
      <c r="K102" s="48">
        <v>0.11130569514657651</v>
      </c>
      <c r="L102" s="48">
        <v>0.18727607434624116</v>
      </c>
      <c r="M102" s="48">
        <v>-1.0281930617941804E-2</v>
      </c>
      <c r="N102" s="48">
        <v>7.2831517068071561E-2</v>
      </c>
      <c r="O102" s="48">
        <v>7.2086645662384097E-2</v>
      </c>
      <c r="P102" s="48">
        <v>0.15292443926226618</v>
      </c>
      <c r="Q102" s="48">
        <v>2.7367439625384904E-2</v>
      </c>
      <c r="R102" s="48">
        <v>5.2893324269483344E-2</v>
      </c>
      <c r="S102" s="48">
        <v>7.0312630102462803E-2</v>
      </c>
      <c r="T102" s="48">
        <v>-8.4558180348288436E-2</v>
      </c>
      <c r="U102" s="48">
        <v>1.8849529690927014E-2</v>
      </c>
      <c r="V102" s="48"/>
    </row>
    <row r="103" spans="1:22" x14ac:dyDescent="0.25">
      <c r="A103" s="47">
        <v>97</v>
      </c>
      <c r="B103" s="48">
        <v>4.1546491460487944E-2</v>
      </c>
      <c r="C103" s="48">
        <v>0.12282008293286584</v>
      </c>
      <c r="D103" s="48">
        <v>-6.6959009742792341E-2</v>
      </c>
      <c r="E103" s="48">
        <v>0.22468241419959245</v>
      </c>
      <c r="F103" s="48">
        <v>8.6029306377841674E-3</v>
      </c>
      <c r="G103" s="48">
        <v>3.537183860510984E-2</v>
      </c>
      <c r="H103" s="48">
        <v>-1.3276031621680673E-2</v>
      </c>
      <c r="I103" s="48">
        <v>3.1578763287513967E-2</v>
      </c>
      <c r="J103" s="48">
        <v>9.8301066996411279E-3</v>
      </c>
      <c r="K103" s="48">
        <v>0.15482216291747242</v>
      </c>
      <c r="L103" s="48">
        <v>5.2796816695064308E-2</v>
      </c>
      <c r="M103" s="48">
        <v>3.1379894284508936E-2</v>
      </c>
      <c r="N103" s="48">
        <v>-6.214689319195521E-2</v>
      </c>
      <c r="O103" s="48">
        <v>-1.6529013007588467E-2</v>
      </c>
      <c r="P103" s="48">
        <v>0.11299810935291332</v>
      </c>
      <c r="Q103" s="48">
        <v>0.16565267570586983</v>
      </c>
      <c r="R103" s="48">
        <v>-1.8043866965019362E-2</v>
      </c>
      <c r="S103" s="48">
        <v>0.10514278245484165</v>
      </c>
      <c r="T103" s="48">
        <v>-6.2739319107703029E-3</v>
      </c>
      <c r="U103" s="48">
        <v>-5.259506862242147E-2</v>
      </c>
      <c r="V103" s="48"/>
    </row>
    <row r="104" spans="1:22" x14ac:dyDescent="0.25">
      <c r="A104" s="47">
        <v>98</v>
      </c>
      <c r="B104" s="48">
        <v>2.5079504589542889E-2</v>
      </c>
      <c r="C104" s="48">
        <v>8.7430272279392929E-2</v>
      </c>
      <c r="D104" s="48">
        <v>8.3181529880626215E-2</v>
      </c>
      <c r="E104" s="48">
        <v>-4.213190251953125E-2</v>
      </c>
      <c r="F104" s="48">
        <v>5.0879006190519993E-2</v>
      </c>
      <c r="G104" s="48">
        <v>-2.3227714816294376E-2</v>
      </c>
      <c r="H104" s="48">
        <v>1.9118360855401306E-2</v>
      </c>
      <c r="I104" s="48">
        <v>4.8571675446471563E-2</v>
      </c>
      <c r="J104" s="48">
        <v>0.13243611581498738</v>
      </c>
      <c r="K104" s="48">
        <v>4.4685792007091774E-2</v>
      </c>
      <c r="L104" s="48">
        <v>3.5893363875888928E-2</v>
      </c>
      <c r="M104" s="48">
        <v>-3.4784440984020892E-2</v>
      </c>
      <c r="N104" s="48">
        <v>-1.4570145362380105E-2</v>
      </c>
      <c r="O104" s="48">
        <v>7.333138718810317E-2</v>
      </c>
      <c r="P104" s="48">
        <v>0.10273412962743156</v>
      </c>
      <c r="Q104" s="48">
        <v>5.6732358876665945E-2</v>
      </c>
      <c r="R104" s="48">
        <v>-9.365932668169441E-2</v>
      </c>
      <c r="S104" s="48">
        <v>4.6387234961021262E-2</v>
      </c>
      <c r="T104" s="48">
        <v>5.7714757278699347E-2</v>
      </c>
      <c r="U104" s="48">
        <v>5.6053735901191892E-2</v>
      </c>
      <c r="V104" s="48"/>
    </row>
    <row r="105" spans="1:22" x14ac:dyDescent="0.25">
      <c r="A105" s="47">
        <v>99</v>
      </c>
      <c r="B105" s="48">
        <v>8.5760856935955587E-2</v>
      </c>
      <c r="C105" s="48">
        <v>0.18838687947149646</v>
      </c>
      <c r="D105" s="48">
        <v>9.4781760931720749E-2</v>
      </c>
      <c r="E105" s="48">
        <v>3.6530726303156458E-2</v>
      </c>
      <c r="F105" s="48">
        <v>5.0180925071851457E-2</v>
      </c>
      <c r="G105" s="48">
        <v>-6.5672876656021062E-3</v>
      </c>
      <c r="H105" s="48">
        <v>9.0835508388767527E-2</v>
      </c>
      <c r="I105" s="48">
        <v>1.2828847455619075E-2</v>
      </c>
      <c r="J105" s="48">
        <v>0.1310034065918404</v>
      </c>
      <c r="K105" s="48">
        <v>3.5996959363624459E-3</v>
      </c>
      <c r="L105" s="48">
        <v>-1.5648367631741711E-2</v>
      </c>
      <c r="M105" s="48">
        <v>-0.14655493627738081</v>
      </c>
      <c r="N105" s="48">
        <v>8.1782845533656667E-2</v>
      </c>
      <c r="O105" s="48">
        <v>0.13542551734433195</v>
      </c>
      <c r="P105" s="48">
        <v>-5.291602631618797E-2</v>
      </c>
      <c r="Q105" s="48">
        <v>-1.9460391647297182E-2</v>
      </c>
      <c r="R105" s="48">
        <v>-2.2510220850939122E-2</v>
      </c>
      <c r="S105" s="48">
        <v>0.11889205926420954</v>
      </c>
      <c r="T105" s="48">
        <v>7.1397659257809831E-2</v>
      </c>
      <c r="U105" s="48">
        <v>3.7371920542326853E-2</v>
      </c>
      <c r="V105" s="48"/>
    </row>
    <row r="106" spans="1:22" x14ac:dyDescent="0.25">
      <c r="A106" s="47">
        <v>100</v>
      </c>
      <c r="B106" s="48">
        <v>8.6143209722614911E-2</v>
      </c>
      <c r="C106" s="48">
        <v>5.6912146513452111E-2</v>
      </c>
      <c r="D106" s="48">
        <v>7.1721018969898243E-2</v>
      </c>
      <c r="E106" s="48">
        <v>4.8191258168503781E-2</v>
      </c>
      <c r="F106" s="48">
        <v>0.14097405156473886</v>
      </c>
      <c r="G106" s="48">
        <v>9.4131603122716623E-2</v>
      </c>
      <c r="H106" s="48">
        <v>7.0654452105737509E-2</v>
      </c>
      <c r="I106" s="48">
        <v>6.1323010855678817E-2</v>
      </c>
      <c r="J106" s="48">
        <v>5.1720575314269102E-3</v>
      </c>
      <c r="K106" s="48">
        <v>2.8381426618312222E-2</v>
      </c>
      <c r="L106" s="48">
        <v>-1.4894580998180085E-2</v>
      </c>
      <c r="M106" s="48">
        <v>1.4135628025460312E-2</v>
      </c>
      <c r="N106" s="48">
        <v>-1.5683898900008542E-3</v>
      </c>
      <c r="O106" s="48">
        <v>4.1218846774499385E-2</v>
      </c>
      <c r="P106" s="48">
        <v>5.6609003565146754E-2</v>
      </c>
      <c r="Q106" s="48">
        <v>0.143332383468189</v>
      </c>
      <c r="R106" s="48">
        <v>4.5406352804937322E-2</v>
      </c>
      <c r="S106" s="48">
        <v>-6.506350592102339E-2</v>
      </c>
      <c r="T106" s="48">
        <v>8.4236991417558915E-3</v>
      </c>
      <c r="U106" s="48">
        <v>0.13548340708881246</v>
      </c>
      <c r="V106" s="48"/>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C6"/>
  <sheetViews>
    <sheetView workbookViewId="0"/>
  </sheetViews>
  <sheetFormatPr defaultRowHeight="15" x14ac:dyDescent="0.25"/>
  <cols>
    <col min="2" max="2" width="98.140625" customWidth="1"/>
  </cols>
  <sheetData>
    <row r="3" spans="2:3" ht="45" x14ac:dyDescent="0.25">
      <c r="B3" s="56" t="s">
        <v>81</v>
      </c>
      <c r="C3">
        <v>1</v>
      </c>
    </row>
    <row r="4" spans="2:3" x14ac:dyDescent="0.25">
      <c r="B4" s="56"/>
    </row>
    <row r="5" spans="2:3" x14ac:dyDescent="0.25">
      <c r="B5" s="56" t="s">
        <v>82</v>
      </c>
      <c r="C5">
        <v>1</v>
      </c>
    </row>
    <row r="6" spans="2:3" x14ac:dyDescent="0.25">
      <c r="B6" s="10"/>
      <c r="C6" t="s">
        <v>83</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B2:D7"/>
  <sheetViews>
    <sheetView workbookViewId="0"/>
  </sheetViews>
  <sheetFormatPr defaultRowHeight="15" x14ac:dyDescent="0.25"/>
  <cols>
    <col min="1" max="1" width="9.140625" style="43"/>
    <col min="2" max="2" width="61" style="43" bestFit="1" customWidth="1"/>
    <col min="3" max="3" width="12.5703125" style="43" bestFit="1" customWidth="1"/>
    <col min="4" max="12" width="10.7109375" style="43" customWidth="1"/>
    <col min="13" max="16384" width="9.140625" style="43"/>
  </cols>
  <sheetData>
    <row r="2" spans="2:4" x14ac:dyDescent="0.25">
      <c r="B2" s="43" t="s">
        <v>84</v>
      </c>
      <c r="C2" s="49">
        <f>EXP(_mu+0.5*(_sd)^2)</f>
        <v>1.0543769249551149</v>
      </c>
      <c r="D2" s="50">
        <v>2</v>
      </c>
    </row>
    <row r="3" spans="2:4" x14ac:dyDescent="0.25">
      <c r="B3" s="60" t="s">
        <v>85</v>
      </c>
      <c r="C3" s="49">
        <f>C2-1</f>
        <v>5.4376924955114925E-2</v>
      </c>
      <c r="D3" s="50"/>
    </row>
    <row r="4" spans="2:4" x14ac:dyDescent="0.25">
      <c r="B4" s="43" t="s">
        <v>86</v>
      </c>
      <c r="C4" s="49">
        <f>(((1+C3)^20-1)*(1+C3))/C3</f>
        <v>36.521083949020344</v>
      </c>
      <c r="D4" s="50">
        <v>2</v>
      </c>
    </row>
    <row r="5" spans="2:4" x14ac:dyDescent="0.25">
      <c r="B5" s="57" t="s">
        <v>108</v>
      </c>
      <c r="C5" s="58">
        <f>C4*4500</f>
        <v>164344.87777059156</v>
      </c>
      <c r="D5" s="50">
        <v>1</v>
      </c>
    </row>
    <row r="6" spans="2:4" x14ac:dyDescent="0.25">
      <c r="B6" s="59"/>
      <c r="C6" s="59"/>
    </row>
    <row r="7" spans="2:4" x14ac:dyDescent="0.25">
      <c r="D7" s="60"/>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2:W106"/>
  <sheetViews>
    <sheetView workbookViewId="0"/>
  </sheetViews>
  <sheetFormatPr defaultRowHeight="15" x14ac:dyDescent="0.25"/>
  <cols>
    <col min="1" max="1" width="28.140625" style="43" bestFit="1" customWidth="1"/>
    <col min="2" max="21" width="10.7109375" style="43" customWidth="1"/>
    <col min="22" max="16384" width="9.140625" style="43"/>
  </cols>
  <sheetData>
    <row r="2" spans="1:23" x14ac:dyDescent="0.25">
      <c r="A2" s="57" t="s">
        <v>109</v>
      </c>
      <c r="B2" s="62">
        <f>AVERAGE(U7:U106)</f>
        <v>159451.60557010429</v>
      </c>
      <c r="C2" s="50" t="s">
        <v>22</v>
      </c>
      <c r="G2" s="61"/>
    </row>
    <row r="3" spans="1:23" x14ac:dyDescent="0.25">
      <c r="A3" s="43" t="s">
        <v>87</v>
      </c>
      <c r="B3" s="60">
        <v>4500</v>
      </c>
    </row>
    <row r="5" spans="1:23" x14ac:dyDescent="0.25">
      <c r="B5" s="43" t="s">
        <v>54</v>
      </c>
    </row>
    <row r="6" spans="1:23" x14ac:dyDescent="0.25">
      <c r="A6" s="45" t="s">
        <v>80</v>
      </c>
      <c r="B6" s="46">
        <v>1</v>
      </c>
      <c r="C6" s="46">
        <v>2</v>
      </c>
      <c r="D6" s="46">
        <v>3</v>
      </c>
      <c r="E6" s="46">
        <v>4</v>
      </c>
      <c r="F6" s="46">
        <v>5</v>
      </c>
      <c r="G6" s="46">
        <v>6</v>
      </c>
      <c r="H6" s="46">
        <v>7</v>
      </c>
      <c r="I6" s="46">
        <v>8</v>
      </c>
      <c r="J6" s="46">
        <v>9</v>
      </c>
      <c r="K6" s="46">
        <v>10</v>
      </c>
      <c r="L6" s="46">
        <f t="shared" ref="L6:U6" si="0">K6+1</f>
        <v>11</v>
      </c>
      <c r="M6" s="46">
        <f t="shared" si="0"/>
        <v>12</v>
      </c>
      <c r="N6" s="46">
        <f t="shared" si="0"/>
        <v>13</v>
      </c>
      <c r="O6" s="46">
        <f t="shared" si="0"/>
        <v>14</v>
      </c>
      <c r="P6" s="46">
        <f t="shared" si="0"/>
        <v>15</v>
      </c>
      <c r="Q6" s="46">
        <f t="shared" si="0"/>
        <v>16</v>
      </c>
      <c r="R6" s="46">
        <f t="shared" si="0"/>
        <v>17</v>
      </c>
      <c r="S6" s="46">
        <f t="shared" si="0"/>
        <v>18</v>
      </c>
      <c r="T6" s="46">
        <f t="shared" si="0"/>
        <v>19</v>
      </c>
      <c r="U6" s="46">
        <f t="shared" si="0"/>
        <v>20</v>
      </c>
    </row>
    <row r="7" spans="1:23" x14ac:dyDescent="0.25">
      <c r="A7" s="51">
        <v>1</v>
      </c>
      <c r="B7" s="52">
        <f>amnt*(1+'Q.2 Data'!B7)</f>
        <v>4513.8874995625392</v>
      </c>
      <c r="C7" s="52">
        <f>(amnt+B7)*(1+'Q.2 Data'!C7)</f>
        <v>9288.7129426369647</v>
      </c>
      <c r="D7" s="52">
        <f>(amnt+C7)*(1+'Q.2 Data'!D7)</f>
        <v>14115.745806649338</v>
      </c>
      <c r="E7" s="52">
        <f>(amnt+D7)*(1+'Q.2 Data'!E7)</f>
        <v>19128.796640688703</v>
      </c>
      <c r="F7" s="52">
        <f>(amnt+E7)*(1+'Q.2 Data'!F7)</f>
        <v>24258.162787310244</v>
      </c>
      <c r="G7" s="52">
        <f>(amnt+F7)*(1+'Q.2 Data'!G7)</f>
        <v>29925.50249879374</v>
      </c>
      <c r="H7" s="52">
        <f>(amnt+G7)*(1+'Q.2 Data'!H7)</f>
        <v>35062.593968063782</v>
      </c>
      <c r="I7" s="52">
        <f>(amnt+H7)*(1+'Q.2 Data'!I7)</f>
        <v>43707.382940252035</v>
      </c>
      <c r="J7" s="52">
        <f>(amnt+I7)*(1+'Q.2 Data'!J7)</f>
        <v>45566.197355137236</v>
      </c>
      <c r="K7" s="52">
        <f>(amnt+J7)*(1+'Q.2 Data'!K7)</f>
        <v>53692.669906297306</v>
      </c>
      <c r="L7" s="52">
        <f>(amnt+K7)*(1+'Q.2 Data'!L7)</f>
        <v>61145.189742311806</v>
      </c>
      <c r="M7" s="52">
        <f>(amnt+L7)*(1+'Q.2 Data'!M7)</f>
        <v>71849.828653875957</v>
      </c>
      <c r="N7" s="52">
        <f>(amnt+M7)*(1+'Q.2 Data'!N7)</f>
        <v>83731.540121283178</v>
      </c>
      <c r="O7" s="52">
        <f>(amnt+N7)*(1+'Q.2 Data'!O7)</f>
        <v>89135.225889139314</v>
      </c>
      <c r="P7" s="52">
        <f>(amnt+O7)*(1+'Q.2 Data'!P7)</f>
        <v>91156.524125786586</v>
      </c>
      <c r="Q7" s="52">
        <f>(amnt+P7)*(1+'Q.2 Data'!Q7)</f>
        <v>112653.92034838744</v>
      </c>
      <c r="R7" s="52">
        <f>(amnt+Q7)*(1+'Q.2 Data'!R7)</f>
        <v>124335.46096594031</v>
      </c>
      <c r="S7" s="52">
        <f>(amnt+R7)*(1+'Q.2 Data'!S7)</f>
        <v>127204.59894310342</v>
      </c>
      <c r="T7" s="52">
        <f>(amnt+S7)*(1+'Q.2 Data'!T7)</f>
        <v>141446.62415748244</v>
      </c>
      <c r="U7" s="52">
        <f>(amnt+T7)*(1+'Q.2 Data'!U7)</f>
        <v>160243.1538324955</v>
      </c>
      <c r="W7" s="50" t="s">
        <v>88</v>
      </c>
    </row>
    <row r="8" spans="1:23" x14ac:dyDescent="0.25">
      <c r="A8" s="47">
        <v>2</v>
      </c>
      <c r="B8" s="52">
        <f>amnt*(1+'Q.2 Data'!B8)</f>
        <v>4795.8096450263056</v>
      </c>
      <c r="C8" s="52">
        <f>(amnt+B8)*(1+'Q.2 Data'!C8)</f>
        <v>8863.111215236253</v>
      </c>
      <c r="D8" s="52">
        <f>(amnt+C8)*(1+'Q.2 Data'!D8)</f>
        <v>12019.526977957488</v>
      </c>
      <c r="E8" s="52">
        <f>(amnt+D8)*(1+'Q.2 Data'!E8)</f>
        <v>17996.043229014387</v>
      </c>
      <c r="F8" s="52">
        <f>(amnt+E8)*(1+'Q.2 Data'!F8)</f>
        <v>20949.52600047443</v>
      </c>
      <c r="G8" s="52">
        <f>(amnt+F8)*(1+'Q.2 Data'!G8)</f>
        <v>26067.173113242687</v>
      </c>
      <c r="H8" s="52">
        <f>(amnt+G8)*(1+'Q.2 Data'!H8)</f>
        <v>33294.821402345784</v>
      </c>
      <c r="I8" s="52">
        <f>(amnt+H8)*(1+'Q.2 Data'!I8)</f>
        <v>36068.277302878712</v>
      </c>
      <c r="J8" s="52">
        <f>(amnt+I8)*(1+'Q.2 Data'!J8)</f>
        <v>41560.251471334122</v>
      </c>
      <c r="K8" s="52">
        <f>(amnt+J8)*(1+'Q.2 Data'!K8)</f>
        <v>49727.234888891231</v>
      </c>
      <c r="L8" s="52">
        <f>(amnt+K8)*(1+'Q.2 Data'!L8)</f>
        <v>60474.900700740654</v>
      </c>
      <c r="M8" s="52">
        <f>(amnt+L8)*(1+'Q.2 Data'!M8)</f>
        <v>63396.737738588519</v>
      </c>
      <c r="N8" s="52">
        <f>(amnt+M8)*(1+'Q.2 Data'!N8)</f>
        <v>72206.943990437765</v>
      </c>
      <c r="O8" s="52">
        <f>(amnt+N8)*(1+'Q.2 Data'!O8)</f>
        <v>76753.649067298276</v>
      </c>
      <c r="P8" s="52">
        <f>(amnt+O8)*(1+'Q.2 Data'!P8)</f>
        <v>91172.585557387691</v>
      </c>
      <c r="Q8" s="52">
        <f>(amnt+P8)*(1+'Q.2 Data'!Q8)</f>
        <v>102068.28155660327</v>
      </c>
      <c r="R8" s="52">
        <f>(amnt+Q8)*(1+'Q.2 Data'!R8)</f>
        <v>107496.39415150155</v>
      </c>
      <c r="S8" s="52">
        <f>(amnt+R8)*(1+'Q.2 Data'!S8)</f>
        <v>133028.97262074781</v>
      </c>
      <c r="T8" s="52">
        <f>(amnt+S8)*(1+'Q.2 Data'!T8)</f>
        <v>158715.35569035928</v>
      </c>
      <c r="U8" s="52">
        <f>(amnt+T8)*(1+'Q.2 Data'!U8)</f>
        <v>180628.48131043132</v>
      </c>
      <c r="W8" s="50" t="s">
        <v>89</v>
      </c>
    </row>
    <row r="9" spans="1:23" x14ac:dyDescent="0.25">
      <c r="A9" s="47">
        <v>3</v>
      </c>
      <c r="B9" s="52">
        <f>amnt*(1+'Q.2 Data'!B9)</f>
        <v>5249.4979643272245</v>
      </c>
      <c r="C9" s="52">
        <f>(amnt+B9)*(1+'Q.2 Data'!C9)</f>
        <v>9908.4941425725592</v>
      </c>
      <c r="D9" s="52">
        <f>(amnt+C9)*(1+'Q.2 Data'!D9)</f>
        <v>14662.548461446449</v>
      </c>
      <c r="E9" s="52">
        <f>(amnt+D9)*(1+'Q.2 Data'!E9)</f>
        <v>19975.775395955239</v>
      </c>
      <c r="F9" s="52">
        <f>(amnt+E9)*(1+'Q.2 Data'!F9)</f>
        <v>28370.966634878281</v>
      </c>
      <c r="G9" s="52">
        <f>(amnt+F9)*(1+'Q.2 Data'!G9)</f>
        <v>30556.534492618317</v>
      </c>
      <c r="H9" s="52">
        <f>(amnt+G9)*(1+'Q.2 Data'!H9)</f>
        <v>35202.278397755712</v>
      </c>
      <c r="I9" s="52">
        <f>(amnt+H9)*(1+'Q.2 Data'!I9)</f>
        <v>44238.535608908605</v>
      </c>
      <c r="J9" s="52">
        <f>(amnt+I9)*(1+'Q.2 Data'!J9)</f>
        <v>52204.957405103662</v>
      </c>
      <c r="K9" s="52">
        <f>(amnt+J9)*(1+'Q.2 Data'!K9)</f>
        <v>58274.472256104906</v>
      </c>
      <c r="L9" s="52">
        <f>(amnt+K9)*(1+'Q.2 Data'!L9)</f>
        <v>62091.086586043813</v>
      </c>
      <c r="M9" s="52">
        <f>(amnt+L9)*(1+'Q.2 Data'!M9)</f>
        <v>63608.984274674491</v>
      </c>
      <c r="N9" s="52">
        <f>(amnt+M9)*(1+'Q.2 Data'!N9)</f>
        <v>69788.875902239452</v>
      </c>
      <c r="O9" s="52">
        <f>(amnt+N9)*(1+'Q.2 Data'!O9)</f>
        <v>75256.727438514397</v>
      </c>
      <c r="P9" s="52">
        <f>(amnt+O9)*(1+'Q.2 Data'!P9)</f>
        <v>92344.51301325277</v>
      </c>
      <c r="Q9" s="52">
        <f>(amnt+P9)*(1+'Q.2 Data'!Q9)</f>
        <v>101981.61781315472</v>
      </c>
      <c r="R9" s="52">
        <f>(amnt+Q9)*(1+'Q.2 Data'!R9)</f>
        <v>113699.56353621378</v>
      </c>
      <c r="S9" s="52">
        <f>(amnt+R9)*(1+'Q.2 Data'!S9)</f>
        <v>131561.43938454767</v>
      </c>
      <c r="T9" s="52">
        <f>(amnt+S9)*(1+'Q.2 Data'!T9)</f>
        <v>141087.31058135349</v>
      </c>
      <c r="U9" s="52">
        <f>(amnt+T9)*(1+'Q.2 Data'!U9)</f>
        <v>156585.54790391549</v>
      </c>
    </row>
    <row r="10" spans="1:23" x14ac:dyDescent="0.25">
      <c r="A10" s="51">
        <v>4</v>
      </c>
      <c r="B10" s="52">
        <f>amnt*(1+'Q.2 Data'!B10)</f>
        <v>5200.7159054883996</v>
      </c>
      <c r="C10" s="52">
        <f>(amnt+B10)*(1+'Q.2 Data'!C10)</f>
        <v>11338.104231714935</v>
      </c>
      <c r="D10" s="52">
        <f>(amnt+C10)*(1+'Q.2 Data'!D10)</f>
        <v>17588.343944449116</v>
      </c>
      <c r="E10" s="52">
        <f>(amnt+D10)*(1+'Q.2 Data'!E10)</f>
        <v>22959.875377794531</v>
      </c>
      <c r="F10" s="52">
        <f>(amnt+E10)*(1+'Q.2 Data'!F10)</f>
        <v>27490.945153264034</v>
      </c>
      <c r="G10" s="52">
        <f>(amnt+F10)*(1+'Q.2 Data'!G10)</f>
        <v>33957.151993017113</v>
      </c>
      <c r="H10" s="52">
        <f>(amnt+G10)*(1+'Q.2 Data'!H10)</f>
        <v>44557.158846681588</v>
      </c>
      <c r="I10" s="52">
        <f>(amnt+H10)*(1+'Q.2 Data'!I10)</f>
        <v>49946.247325558659</v>
      </c>
      <c r="J10" s="52">
        <f>(amnt+I10)*(1+'Q.2 Data'!J10)</f>
        <v>56185.117582217528</v>
      </c>
      <c r="K10" s="52">
        <f>(amnt+J10)*(1+'Q.2 Data'!K10)</f>
        <v>65083.336018465372</v>
      </c>
      <c r="L10" s="52">
        <f>(amnt+K10)*(1+'Q.2 Data'!L10)</f>
        <v>73847.764826309096</v>
      </c>
      <c r="M10" s="52">
        <f>(amnt+L10)*(1+'Q.2 Data'!M10)</f>
        <v>77850.586626214004</v>
      </c>
      <c r="N10" s="52">
        <f>(amnt+M10)*(1+'Q.2 Data'!N10)</f>
        <v>92951.581260946972</v>
      </c>
      <c r="O10" s="52">
        <f>(amnt+N10)*(1+'Q.2 Data'!O10)</f>
        <v>108570.9070752492</v>
      </c>
      <c r="P10" s="52">
        <f>(amnt+O10)*(1+'Q.2 Data'!P10)</f>
        <v>122802.66591487145</v>
      </c>
      <c r="Q10" s="52">
        <f>(amnt+P10)*(1+'Q.2 Data'!Q10)</f>
        <v>123162.93019003393</v>
      </c>
      <c r="R10" s="52">
        <f>(amnt+Q10)*(1+'Q.2 Data'!R10)</f>
        <v>145277.09751934564</v>
      </c>
      <c r="S10" s="52">
        <f>(amnt+R10)*(1+'Q.2 Data'!S10)</f>
        <v>165624.37583826986</v>
      </c>
      <c r="T10" s="52">
        <f>(amnt+S10)*(1+'Q.2 Data'!T10)</f>
        <v>197298.01691360475</v>
      </c>
      <c r="U10" s="52">
        <f>(amnt+T10)*(1+'Q.2 Data'!U10)</f>
        <v>221224.98836397426</v>
      </c>
    </row>
    <row r="11" spans="1:23" x14ac:dyDescent="0.25">
      <c r="A11" s="47">
        <v>5</v>
      </c>
      <c r="B11" s="52">
        <f>amnt*(1+'Q.2 Data'!B11)</f>
        <v>4502.7070458944754</v>
      </c>
      <c r="C11" s="52">
        <f>(amnt+B11)*(1+'Q.2 Data'!C11)</f>
        <v>9836.9406300155315</v>
      </c>
      <c r="D11" s="52">
        <f>(amnt+C11)*(1+'Q.2 Data'!D11)</f>
        <v>14196.875035383793</v>
      </c>
      <c r="E11" s="52">
        <f>(amnt+D11)*(1+'Q.2 Data'!E11)</f>
        <v>20827.282103119818</v>
      </c>
      <c r="F11" s="52">
        <f>(amnt+E11)*(1+'Q.2 Data'!F11)</f>
        <v>29748.975214894916</v>
      </c>
      <c r="G11" s="52">
        <f>(amnt+F11)*(1+'Q.2 Data'!G11)</f>
        <v>34783.646319451946</v>
      </c>
      <c r="H11" s="52">
        <f>(amnt+G11)*(1+'Q.2 Data'!H11)</f>
        <v>47068.19476193015</v>
      </c>
      <c r="I11" s="52">
        <f>(amnt+H11)*(1+'Q.2 Data'!I11)</f>
        <v>52321.608210817249</v>
      </c>
      <c r="J11" s="52">
        <f>(amnt+I11)*(1+'Q.2 Data'!J11)</f>
        <v>61299.768265475075</v>
      </c>
      <c r="K11" s="52">
        <f>(amnt+J11)*(1+'Q.2 Data'!K11)</f>
        <v>70762.673331918762</v>
      </c>
      <c r="L11" s="52">
        <f>(amnt+K11)*(1+'Q.2 Data'!L11)</f>
        <v>72242.906902656439</v>
      </c>
      <c r="M11" s="52">
        <f>(amnt+L11)*(1+'Q.2 Data'!M11)</f>
        <v>80669.219024461025</v>
      </c>
      <c r="N11" s="52">
        <f>(amnt+M11)*(1+'Q.2 Data'!N11)</f>
        <v>82698.393043306191</v>
      </c>
      <c r="O11" s="52">
        <f>(amnt+N11)*(1+'Q.2 Data'!O11)</f>
        <v>92414.607415787395</v>
      </c>
      <c r="P11" s="52">
        <f>(amnt+O11)*(1+'Q.2 Data'!P11)</f>
        <v>96651.852629584391</v>
      </c>
      <c r="Q11" s="52">
        <f>(amnt+P11)*(1+'Q.2 Data'!Q11)</f>
        <v>108619.67328938056</v>
      </c>
      <c r="R11" s="52">
        <f>(amnt+Q11)*(1+'Q.2 Data'!R11)</f>
        <v>113961.34986552222</v>
      </c>
      <c r="S11" s="52">
        <f>(amnt+R11)*(1+'Q.2 Data'!S11)</f>
        <v>136803.14827467571</v>
      </c>
      <c r="T11" s="52">
        <f>(amnt+S11)*(1+'Q.2 Data'!T11)</f>
        <v>148181.47728991785</v>
      </c>
      <c r="U11" s="52">
        <f>(amnt+T11)*(1+'Q.2 Data'!U11)</f>
        <v>156613.47048876254</v>
      </c>
    </row>
    <row r="12" spans="1:23" x14ac:dyDescent="0.25">
      <c r="A12" s="47">
        <v>6</v>
      </c>
      <c r="B12" s="52">
        <f>amnt*(1+'Q.2 Data'!B12)</f>
        <v>4756.788306002979</v>
      </c>
      <c r="C12" s="52">
        <f>(amnt+B12)*(1+'Q.2 Data'!C12)</f>
        <v>8717.6237528847687</v>
      </c>
      <c r="D12" s="52">
        <f>(amnt+C12)*(1+'Q.2 Data'!D12)</f>
        <v>13491.542568999201</v>
      </c>
      <c r="E12" s="52">
        <f>(amnt+D12)*(1+'Q.2 Data'!E12)</f>
        <v>19070.334236011928</v>
      </c>
      <c r="F12" s="52">
        <f>(amnt+E12)*(1+'Q.2 Data'!F12)</f>
        <v>24584.776940041844</v>
      </c>
      <c r="G12" s="52">
        <f>(amnt+F12)*(1+'Q.2 Data'!G12)</f>
        <v>27679.104815196915</v>
      </c>
      <c r="H12" s="52">
        <f>(amnt+G12)*(1+'Q.2 Data'!H12)</f>
        <v>38581.160670077537</v>
      </c>
      <c r="I12" s="52">
        <f>(amnt+H12)*(1+'Q.2 Data'!I12)</f>
        <v>39607.470859173598</v>
      </c>
      <c r="J12" s="52">
        <f>(amnt+I12)*(1+'Q.2 Data'!J12)</f>
        <v>41648.52861125963</v>
      </c>
      <c r="K12" s="52">
        <f>(amnt+J12)*(1+'Q.2 Data'!K12)</f>
        <v>51017.567326615681</v>
      </c>
      <c r="L12" s="52">
        <f>(amnt+K12)*(1+'Q.2 Data'!L12)</f>
        <v>61414.583458462745</v>
      </c>
      <c r="M12" s="52">
        <f>(amnt+L12)*(1+'Q.2 Data'!M12)</f>
        <v>63812.810929998195</v>
      </c>
      <c r="N12" s="52">
        <f>(amnt+M12)*(1+'Q.2 Data'!N12)</f>
        <v>71032.963196534125</v>
      </c>
      <c r="O12" s="52">
        <f>(amnt+N12)*(1+'Q.2 Data'!O12)</f>
        <v>75158.218581641762</v>
      </c>
      <c r="P12" s="52">
        <f>(amnt+O12)*(1+'Q.2 Data'!P12)</f>
        <v>88901.505059585412</v>
      </c>
      <c r="Q12" s="52">
        <f>(amnt+P12)*(1+'Q.2 Data'!Q12)</f>
        <v>89994.242886161795</v>
      </c>
      <c r="R12" s="52">
        <f>(amnt+Q12)*(1+'Q.2 Data'!R12)</f>
        <v>98691.455163945764</v>
      </c>
      <c r="S12" s="52">
        <f>(amnt+R12)*(1+'Q.2 Data'!S12)</f>
        <v>106524.08176556157</v>
      </c>
      <c r="T12" s="52">
        <f>(amnt+S12)*(1+'Q.2 Data'!T12)</f>
        <v>112088.80788309361</v>
      </c>
      <c r="U12" s="52">
        <f>(amnt+T12)*(1+'Q.2 Data'!U12)</f>
        <v>128331.66920848377</v>
      </c>
    </row>
    <row r="13" spans="1:23" x14ac:dyDescent="0.25">
      <c r="A13" s="51">
        <v>7</v>
      </c>
      <c r="B13" s="52">
        <f>amnt*(1+'Q.2 Data'!B13)</f>
        <v>5290.7237469451547</v>
      </c>
      <c r="C13" s="52">
        <f>(amnt+B13)*(1+'Q.2 Data'!C13)</f>
        <v>10406.883265862658</v>
      </c>
      <c r="D13" s="52">
        <f>(amnt+C13)*(1+'Q.2 Data'!D13)</f>
        <v>14275.412541475673</v>
      </c>
      <c r="E13" s="52">
        <f>(amnt+D13)*(1+'Q.2 Data'!E13)</f>
        <v>19498.668247391866</v>
      </c>
      <c r="F13" s="52">
        <f>(amnt+E13)*(1+'Q.2 Data'!F13)</f>
        <v>26512.301083958919</v>
      </c>
      <c r="G13" s="52">
        <f>(amnt+F13)*(1+'Q.2 Data'!G13)</f>
        <v>35928.39044442265</v>
      </c>
      <c r="H13" s="52">
        <f>(amnt+G13)*(1+'Q.2 Data'!H13)</f>
        <v>43735.10650556958</v>
      </c>
      <c r="I13" s="52">
        <f>(amnt+H13)*(1+'Q.2 Data'!I13)</f>
        <v>47717.121056212243</v>
      </c>
      <c r="J13" s="52">
        <f>(amnt+I13)*(1+'Q.2 Data'!J13)</f>
        <v>55769.279821928641</v>
      </c>
      <c r="K13" s="52">
        <f>(amnt+J13)*(1+'Q.2 Data'!K13)</f>
        <v>63705.649793695695</v>
      </c>
      <c r="L13" s="52">
        <f>(amnt+K13)*(1+'Q.2 Data'!L13)</f>
        <v>61009.808977243767</v>
      </c>
      <c r="M13" s="52">
        <f>(amnt+L13)*(1+'Q.2 Data'!M13)</f>
        <v>61048.045069535605</v>
      </c>
      <c r="N13" s="52">
        <f>(amnt+M13)*(1+'Q.2 Data'!N13)</f>
        <v>67160.485245015472</v>
      </c>
      <c r="O13" s="52">
        <f>(amnt+N13)*(1+'Q.2 Data'!O13)</f>
        <v>64985.588934505817</v>
      </c>
      <c r="P13" s="52">
        <f>(amnt+O13)*(1+'Q.2 Data'!P13)</f>
        <v>74909.17479316039</v>
      </c>
      <c r="Q13" s="52">
        <f>(amnt+P13)*(1+'Q.2 Data'!Q13)</f>
        <v>84361.863363751967</v>
      </c>
      <c r="R13" s="52">
        <f>(amnt+Q13)*(1+'Q.2 Data'!R13)</f>
        <v>99004.230695122256</v>
      </c>
      <c r="S13" s="52">
        <f>(amnt+R13)*(1+'Q.2 Data'!S13)</f>
        <v>107352.42651089483</v>
      </c>
      <c r="T13" s="52">
        <f>(amnt+S13)*(1+'Q.2 Data'!T13)</f>
        <v>120569.98379918054</v>
      </c>
      <c r="U13" s="52">
        <f>(amnt+T13)*(1+'Q.2 Data'!U13)</f>
        <v>116880.44623376861</v>
      </c>
    </row>
    <row r="14" spans="1:23" x14ac:dyDescent="0.25">
      <c r="A14" s="47">
        <v>8</v>
      </c>
      <c r="B14" s="52">
        <f>amnt*(1+'Q.2 Data'!B14)</f>
        <v>4178.5211038876005</v>
      </c>
      <c r="C14" s="52">
        <f>(amnt+B14)*(1+'Q.2 Data'!C14)</f>
        <v>9330.008995834698</v>
      </c>
      <c r="D14" s="52">
        <f>(amnt+C14)*(1+'Q.2 Data'!D14)</f>
        <v>13424.857744161347</v>
      </c>
      <c r="E14" s="52">
        <f>(amnt+D14)*(1+'Q.2 Data'!E14)</f>
        <v>18237.37822495788</v>
      </c>
      <c r="F14" s="52">
        <f>(amnt+E14)*(1+'Q.2 Data'!F14)</f>
        <v>23131.193071759706</v>
      </c>
      <c r="G14" s="52">
        <f>(amnt+F14)*(1+'Q.2 Data'!G14)</f>
        <v>26931.073595244357</v>
      </c>
      <c r="H14" s="52">
        <f>(amnt+G14)*(1+'Q.2 Data'!H14)</f>
        <v>32077.830698110745</v>
      </c>
      <c r="I14" s="52">
        <f>(amnt+H14)*(1+'Q.2 Data'!I14)</f>
        <v>43492.56414790501</v>
      </c>
      <c r="J14" s="52">
        <f>(amnt+I14)*(1+'Q.2 Data'!J14)</f>
        <v>48183.663332414224</v>
      </c>
      <c r="K14" s="52">
        <f>(amnt+J14)*(1+'Q.2 Data'!K14)</f>
        <v>51317.39850993354</v>
      </c>
      <c r="L14" s="52">
        <f>(amnt+K14)*(1+'Q.2 Data'!L14)</f>
        <v>59608.275131583388</v>
      </c>
      <c r="M14" s="52">
        <f>(amnt+L14)*(1+'Q.2 Data'!M14)</f>
        <v>63060.298129853989</v>
      </c>
      <c r="N14" s="52">
        <f>(amnt+M14)*(1+'Q.2 Data'!N14)</f>
        <v>73419.493766602653</v>
      </c>
      <c r="O14" s="52">
        <f>(amnt+N14)*(1+'Q.2 Data'!O14)</f>
        <v>78913.999760687002</v>
      </c>
      <c r="P14" s="52">
        <f>(amnt+O14)*(1+'Q.2 Data'!P14)</f>
        <v>85364.468162690173</v>
      </c>
      <c r="Q14" s="52">
        <f>(amnt+P14)*(1+'Q.2 Data'!Q14)</f>
        <v>96164.061682658925</v>
      </c>
      <c r="R14" s="52">
        <f>(amnt+Q14)*(1+'Q.2 Data'!R14)</f>
        <v>112189.1028564482</v>
      </c>
      <c r="S14" s="52">
        <f>(amnt+R14)*(1+'Q.2 Data'!S14)</f>
        <v>137133.43742366805</v>
      </c>
      <c r="T14" s="52">
        <f>(amnt+S14)*(1+'Q.2 Data'!T14)</f>
        <v>146554.49679349156</v>
      </c>
      <c r="U14" s="52">
        <f>(amnt+T14)*(1+'Q.2 Data'!U14)</f>
        <v>160944.57285150656</v>
      </c>
    </row>
    <row r="15" spans="1:23" x14ac:dyDescent="0.25">
      <c r="A15" s="47">
        <v>9</v>
      </c>
      <c r="B15" s="52">
        <f>amnt*(1+'Q.2 Data'!B15)</f>
        <v>4829.1236037325798</v>
      </c>
      <c r="C15" s="52">
        <f>(amnt+B15)*(1+'Q.2 Data'!C15)</f>
        <v>8652.5845131252063</v>
      </c>
      <c r="D15" s="52">
        <f>(amnt+C15)*(1+'Q.2 Data'!D15)</f>
        <v>13822.81250903424</v>
      </c>
      <c r="E15" s="52">
        <f>(amnt+D15)*(1+'Q.2 Data'!E15)</f>
        <v>17734.768954250969</v>
      </c>
      <c r="F15" s="52">
        <f>(amnt+E15)*(1+'Q.2 Data'!F15)</f>
        <v>21438.351650893248</v>
      </c>
      <c r="G15" s="52">
        <f>(amnt+F15)*(1+'Q.2 Data'!G15)</f>
        <v>29841.154154854041</v>
      </c>
      <c r="H15" s="52">
        <f>(amnt+G15)*(1+'Q.2 Data'!H15)</f>
        <v>36085.015536324943</v>
      </c>
      <c r="I15" s="52">
        <f>(amnt+H15)*(1+'Q.2 Data'!I15)</f>
        <v>37533.168352423781</v>
      </c>
      <c r="J15" s="52">
        <f>(amnt+I15)*(1+'Q.2 Data'!J15)</f>
        <v>51845.460085233994</v>
      </c>
      <c r="K15" s="52">
        <f>(amnt+J15)*(1+'Q.2 Data'!K15)</f>
        <v>56450.038456975853</v>
      </c>
      <c r="L15" s="52">
        <f>(amnt+K15)*(1+'Q.2 Data'!L15)</f>
        <v>60245.850105115576</v>
      </c>
      <c r="M15" s="52">
        <f>(amnt+L15)*(1+'Q.2 Data'!M15)</f>
        <v>67772.989227890692</v>
      </c>
      <c r="N15" s="52">
        <f>(amnt+M15)*(1+'Q.2 Data'!N15)</f>
        <v>86360.628798287988</v>
      </c>
      <c r="O15" s="52">
        <f>(amnt+N15)*(1+'Q.2 Data'!O15)</f>
        <v>93254.118556250003</v>
      </c>
      <c r="P15" s="52">
        <f>(amnt+O15)*(1+'Q.2 Data'!P15)</f>
        <v>104295.19270677325</v>
      </c>
      <c r="Q15" s="52">
        <f>(amnt+P15)*(1+'Q.2 Data'!Q15)</f>
        <v>112955.41759823155</v>
      </c>
      <c r="R15" s="52">
        <f>(amnt+Q15)*(1+'Q.2 Data'!R15)</f>
        <v>114277.87187022173</v>
      </c>
      <c r="S15" s="52">
        <f>(amnt+R15)*(1+'Q.2 Data'!S15)</f>
        <v>116301.28046770078</v>
      </c>
      <c r="T15" s="52">
        <f>(amnt+S15)*(1+'Q.2 Data'!T15)</f>
        <v>126990.56508456032</v>
      </c>
      <c r="U15" s="52">
        <f>(amnt+T15)*(1+'Q.2 Data'!U15)</f>
        <v>149727.21003135387</v>
      </c>
    </row>
    <row r="16" spans="1:23" x14ac:dyDescent="0.25">
      <c r="A16" s="51">
        <v>10</v>
      </c>
      <c r="B16" s="52">
        <f>amnt*(1+'Q.2 Data'!B16)</f>
        <v>4363.7756292098493</v>
      </c>
      <c r="C16" s="52">
        <f>(amnt+B16)*(1+'Q.2 Data'!C16)</f>
        <v>7854.8244013720059</v>
      </c>
      <c r="D16" s="52">
        <f>(amnt+C16)*(1+'Q.2 Data'!D16)</f>
        <v>12366.36982933822</v>
      </c>
      <c r="E16" s="52">
        <f>(amnt+D16)*(1+'Q.2 Data'!E16)</f>
        <v>17392.857771152499</v>
      </c>
      <c r="F16" s="52">
        <f>(amnt+E16)*(1+'Q.2 Data'!F16)</f>
        <v>23714.446687130028</v>
      </c>
      <c r="G16" s="52">
        <f>(amnt+F16)*(1+'Q.2 Data'!G16)</f>
        <v>29025.293799794716</v>
      </c>
      <c r="H16" s="52">
        <f>(amnt+G16)*(1+'Q.2 Data'!H16)</f>
        <v>40534.994718218608</v>
      </c>
      <c r="I16" s="52">
        <f>(amnt+H16)*(1+'Q.2 Data'!I16)</f>
        <v>44635.287605616984</v>
      </c>
      <c r="J16" s="52">
        <f>(amnt+I16)*(1+'Q.2 Data'!J16)</f>
        <v>60694.768188124086</v>
      </c>
      <c r="K16" s="52">
        <f>(amnt+J16)*(1+'Q.2 Data'!K16)</f>
        <v>66291.702749734977</v>
      </c>
      <c r="L16" s="52">
        <f>(amnt+K16)*(1+'Q.2 Data'!L16)</f>
        <v>77585.931207876085</v>
      </c>
      <c r="M16" s="52">
        <f>(amnt+L16)*(1+'Q.2 Data'!M16)</f>
        <v>88750.365550807677</v>
      </c>
      <c r="N16" s="52">
        <f>(amnt+M16)*(1+'Q.2 Data'!N16)</f>
        <v>95110.7268266787</v>
      </c>
      <c r="O16" s="52">
        <f>(amnt+N16)*(1+'Q.2 Data'!O16)</f>
        <v>99119.763655254908</v>
      </c>
      <c r="P16" s="52">
        <f>(amnt+O16)*(1+'Q.2 Data'!P16)</f>
        <v>113996.50829272973</v>
      </c>
      <c r="Q16" s="52">
        <f>(amnt+P16)*(1+'Q.2 Data'!Q16)</f>
        <v>110560.17809708741</v>
      </c>
      <c r="R16" s="52">
        <f>(amnt+Q16)*(1+'Q.2 Data'!R16)</f>
        <v>138329.0523687216</v>
      </c>
      <c r="S16" s="52">
        <f>(amnt+R16)*(1+'Q.2 Data'!S16)</f>
        <v>172276.44603805032</v>
      </c>
      <c r="T16" s="52">
        <f>(amnt+S16)*(1+'Q.2 Data'!T16)</f>
        <v>194098.91168606334</v>
      </c>
      <c r="U16" s="52">
        <f>(amnt+T16)*(1+'Q.2 Data'!U16)</f>
        <v>199248.14871839021</v>
      </c>
    </row>
    <row r="17" spans="1:21" x14ac:dyDescent="0.25">
      <c r="A17" s="47">
        <v>11</v>
      </c>
      <c r="B17" s="52">
        <f>amnt*(1+'Q.2 Data'!B17)</f>
        <v>4757.3084802872108</v>
      </c>
      <c r="C17" s="52">
        <f>(amnt+B17)*(1+'Q.2 Data'!C17)</f>
        <v>9345.3480443569733</v>
      </c>
      <c r="D17" s="52">
        <f>(amnt+C17)*(1+'Q.2 Data'!D17)</f>
        <v>16037.497901779521</v>
      </c>
      <c r="E17" s="52">
        <f>(amnt+D17)*(1+'Q.2 Data'!E17)</f>
        <v>19238.211724233763</v>
      </c>
      <c r="F17" s="52">
        <f>(amnt+E17)*(1+'Q.2 Data'!F17)</f>
        <v>27360.590231599679</v>
      </c>
      <c r="G17" s="52">
        <f>(amnt+F17)*(1+'Q.2 Data'!G17)</f>
        <v>36862.934329314841</v>
      </c>
      <c r="H17" s="52">
        <f>(amnt+G17)*(1+'Q.2 Data'!H17)</f>
        <v>43283.912683418952</v>
      </c>
      <c r="I17" s="52">
        <f>(amnt+H17)*(1+'Q.2 Data'!I17)</f>
        <v>54374.244249459131</v>
      </c>
      <c r="J17" s="52">
        <f>(amnt+I17)*(1+'Q.2 Data'!J17)</f>
        <v>61560.776318144584</v>
      </c>
      <c r="K17" s="52">
        <f>(amnt+J17)*(1+'Q.2 Data'!K17)</f>
        <v>73204.440423856562</v>
      </c>
      <c r="L17" s="52">
        <f>(amnt+K17)*(1+'Q.2 Data'!L17)</f>
        <v>80213.767433683432</v>
      </c>
      <c r="M17" s="52">
        <f>(amnt+L17)*(1+'Q.2 Data'!M17)</f>
        <v>83369.036055051532</v>
      </c>
      <c r="N17" s="52">
        <f>(amnt+M17)*(1+'Q.2 Data'!N17)</f>
        <v>91971.689166078708</v>
      </c>
      <c r="O17" s="52">
        <f>(amnt+N17)*(1+'Q.2 Data'!O17)</f>
        <v>100477.55712641528</v>
      </c>
      <c r="P17" s="52">
        <f>(amnt+O17)*(1+'Q.2 Data'!P17)</f>
        <v>98857.914361386327</v>
      </c>
      <c r="Q17" s="52">
        <f>(amnt+P17)*(1+'Q.2 Data'!Q17)</f>
        <v>112017.54352178903</v>
      </c>
      <c r="R17" s="52">
        <f>(amnt+Q17)*(1+'Q.2 Data'!R17)</f>
        <v>114953.71365652946</v>
      </c>
      <c r="S17" s="52">
        <f>(amnt+R17)*(1+'Q.2 Data'!S17)</f>
        <v>129904.5819900207</v>
      </c>
      <c r="T17" s="52">
        <f>(amnt+S17)*(1+'Q.2 Data'!T17)</f>
        <v>157317.11721031542</v>
      </c>
      <c r="U17" s="52">
        <f>(amnt+T17)*(1+'Q.2 Data'!U17)</f>
        <v>187024.42289697067</v>
      </c>
    </row>
    <row r="18" spans="1:21" x14ac:dyDescent="0.25">
      <c r="A18" s="47">
        <v>12</v>
      </c>
      <c r="B18" s="52">
        <f>amnt*(1+'Q.2 Data'!B18)</f>
        <v>4696.6295070164242</v>
      </c>
      <c r="C18" s="52">
        <f>(amnt+B18)*(1+'Q.2 Data'!C18)</f>
        <v>9286.1795498984357</v>
      </c>
      <c r="D18" s="52">
        <f>(amnt+C18)*(1+'Q.2 Data'!D18)</f>
        <v>16016.569723033534</v>
      </c>
      <c r="E18" s="52">
        <f>(amnt+D18)*(1+'Q.2 Data'!E18)</f>
        <v>21765.147819636601</v>
      </c>
      <c r="F18" s="52">
        <f>(amnt+E18)*(1+'Q.2 Data'!F18)</f>
        <v>27353.49415471276</v>
      </c>
      <c r="G18" s="52">
        <f>(amnt+F18)*(1+'Q.2 Data'!G18)</f>
        <v>31624.08478163178</v>
      </c>
      <c r="H18" s="52">
        <f>(amnt+G18)*(1+'Q.2 Data'!H18)</f>
        <v>42082.021454606736</v>
      </c>
      <c r="I18" s="52">
        <f>(amnt+H18)*(1+'Q.2 Data'!I18)</f>
        <v>46548.847527557191</v>
      </c>
      <c r="J18" s="52">
        <f>(amnt+I18)*(1+'Q.2 Data'!J18)</f>
        <v>52572.769115806237</v>
      </c>
      <c r="K18" s="52">
        <f>(amnt+J18)*(1+'Q.2 Data'!K18)</f>
        <v>54117.766260056938</v>
      </c>
      <c r="L18" s="52">
        <f>(amnt+K18)*(1+'Q.2 Data'!L18)</f>
        <v>56289.695774990862</v>
      </c>
      <c r="M18" s="52">
        <f>(amnt+L18)*(1+'Q.2 Data'!M18)</f>
        <v>65153.290466984639</v>
      </c>
      <c r="N18" s="52">
        <f>(amnt+M18)*(1+'Q.2 Data'!N18)</f>
        <v>67613.428584933528</v>
      </c>
      <c r="O18" s="52">
        <f>(amnt+N18)*(1+'Q.2 Data'!O18)</f>
        <v>77854.612838401823</v>
      </c>
      <c r="P18" s="52">
        <f>(amnt+O18)*(1+'Q.2 Data'!P18)</f>
        <v>78059.22300191714</v>
      </c>
      <c r="Q18" s="52">
        <f>(amnt+P18)*(1+'Q.2 Data'!Q18)</f>
        <v>82144.87003369852</v>
      </c>
      <c r="R18" s="52">
        <f>(amnt+Q18)*(1+'Q.2 Data'!R18)</f>
        <v>90586.864888332682</v>
      </c>
      <c r="S18" s="52">
        <f>(amnt+R18)*(1+'Q.2 Data'!S18)</f>
        <v>99226.004120641912</v>
      </c>
      <c r="T18" s="52">
        <f>(amnt+S18)*(1+'Q.2 Data'!T18)</f>
        <v>116331.64493932576</v>
      </c>
      <c r="U18" s="52">
        <f>(amnt+T18)*(1+'Q.2 Data'!U18)</f>
        <v>127182.34833041298</v>
      </c>
    </row>
    <row r="19" spans="1:21" x14ac:dyDescent="0.25">
      <c r="A19" s="51">
        <v>13</v>
      </c>
      <c r="B19" s="52">
        <f>amnt*(1+'Q.2 Data'!B19)</f>
        <v>4730.2279713521975</v>
      </c>
      <c r="C19" s="52">
        <f>(amnt+B19)*(1+'Q.2 Data'!C19)</f>
        <v>9504.3976549219515</v>
      </c>
      <c r="D19" s="52">
        <f>(amnt+C19)*(1+'Q.2 Data'!D19)</f>
        <v>16072.497301125037</v>
      </c>
      <c r="E19" s="52">
        <f>(amnt+D19)*(1+'Q.2 Data'!E19)</f>
        <v>24990.158362413978</v>
      </c>
      <c r="F19" s="52">
        <f>(amnt+E19)*(1+'Q.2 Data'!F19)</f>
        <v>33675.460760961083</v>
      </c>
      <c r="G19" s="52">
        <f>(amnt+F19)*(1+'Q.2 Data'!G19)</f>
        <v>38622.03509842285</v>
      </c>
      <c r="H19" s="52">
        <f>(amnt+G19)*(1+'Q.2 Data'!H19)</f>
        <v>49691.778765248389</v>
      </c>
      <c r="I19" s="52">
        <f>(amnt+H19)*(1+'Q.2 Data'!I19)</f>
        <v>55037.244850595089</v>
      </c>
      <c r="J19" s="52">
        <f>(amnt+I19)*(1+'Q.2 Data'!J19)</f>
        <v>59263.057311799355</v>
      </c>
      <c r="K19" s="52">
        <f>(amnt+J19)*(1+'Q.2 Data'!K19)</f>
        <v>70189.201580404333</v>
      </c>
      <c r="L19" s="52">
        <f>(amnt+K19)*(1+'Q.2 Data'!L19)</f>
        <v>79431.092309866086</v>
      </c>
      <c r="M19" s="52">
        <f>(amnt+L19)*(1+'Q.2 Data'!M19)</f>
        <v>88935.27726055088</v>
      </c>
      <c r="N19" s="52">
        <f>(amnt+M19)*(1+'Q.2 Data'!N19)</f>
        <v>101534.55126092055</v>
      </c>
      <c r="O19" s="52">
        <f>(amnt+N19)*(1+'Q.2 Data'!O19)</f>
        <v>115590.05339562995</v>
      </c>
      <c r="P19" s="52">
        <f>(amnt+O19)*(1+'Q.2 Data'!P19)</f>
        <v>123395.50855909624</v>
      </c>
      <c r="Q19" s="52">
        <f>(amnt+P19)*(1+'Q.2 Data'!Q19)</f>
        <v>123653.68285634056</v>
      </c>
      <c r="R19" s="52">
        <f>(amnt+Q19)*(1+'Q.2 Data'!R19)</f>
        <v>135407.94181351885</v>
      </c>
      <c r="S19" s="52">
        <f>(amnt+R19)*(1+'Q.2 Data'!S19)</f>
        <v>150199.22708676997</v>
      </c>
      <c r="T19" s="52">
        <f>(amnt+S19)*(1+'Q.2 Data'!T19)</f>
        <v>165621.0373691183</v>
      </c>
      <c r="U19" s="52">
        <f>(amnt+T19)*(1+'Q.2 Data'!U19)</f>
        <v>187825.62411926559</v>
      </c>
    </row>
    <row r="20" spans="1:21" x14ac:dyDescent="0.25">
      <c r="A20" s="47">
        <v>14</v>
      </c>
      <c r="B20" s="52">
        <f>amnt*(1+'Q.2 Data'!B20)</f>
        <v>5112.051138296627</v>
      </c>
      <c r="C20" s="52">
        <f>(amnt+B20)*(1+'Q.2 Data'!C20)</f>
        <v>9482.7525770311004</v>
      </c>
      <c r="D20" s="52">
        <f>(amnt+C20)*(1+'Q.2 Data'!D20)</f>
        <v>12985.777304881653</v>
      </c>
      <c r="E20" s="52">
        <f>(amnt+D20)*(1+'Q.2 Data'!E20)</f>
        <v>17452.126903271786</v>
      </c>
      <c r="F20" s="52">
        <f>(amnt+E20)*(1+'Q.2 Data'!F20)</f>
        <v>22368.052574009158</v>
      </c>
      <c r="G20" s="52">
        <f>(amnt+F20)*(1+'Q.2 Data'!G20)</f>
        <v>28645.120552175125</v>
      </c>
      <c r="H20" s="52">
        <f>(amnt+G20)*(1+'Q.2 Data'!H20)</f>
        <v>32427.849581277591</v>
      </c>
      <c r="I20" s="52">
        <f>(amnt+H20)*(1+'Q.2 Data'!I20)</f>
        <v>39812.786571858</v>
      </c>
      <c r="J20" s="52">
        <f>(amnt+I20)*(1+'Q.2 Data'!J20)</f>
        <v>43626.289305230326</v>
      </c>
      <c r="K20" s="52">
        <f>(amnt+J20)*(1+'Q.2 Data'!K20)</f>
        <v>49114.270496586578</v>
      </c>
      <c r="L20" s="52">
        <f>(amnt+K20)*(1+'Q.2 Data'!L20)</f>
        <v>48303.868041152651</v>
      </c>
      <c r="M20" s="52">
        <f>(amnt+L20)*(1+'Q.2 Data'!M20)</f>
        <v>54900.044198843709</v>
      </c>
      <c r="N20" s="52">
        <f>(amnt+M20)*(1+'Q.2 Data'!N20)</f>
        <v>52782.914733284393</v>
      </c>
      <c r="O20" s="52">
        <f>(amnt+N20)*(1+'Q.2 Data'!O20)</f>
        <v>56444.184198181785</v>
      </c>
      <c r="P20" s="52">
        <f>(amnt+O20)*(1+'Q.2 Data'!P20)</f>
        <v>63647.879648470785</v>
      </c>
      <c r="Q20" s="52">
        <f>(amnt+P20)*(1+'Q.2 Data'!Q20)</f>
        <v>70927.221170709905</v>
      </c>
      <c r="R20" s="52">
        <f>(amnt+Q20)*(1+'Q.2 Data'!R20)</f>
        <v>78745.440565513447</v>
      </c>
      <c r="S20" s="52">
        <f>(amnt+R20)*(1+'Q.2 Data'!S20)</f>
        <v>96169.303616046454</v>
      </c>
      <c r="T20" s="52">
        <f>(amnt+S20)*(1+'Q.2 Data'!T20)</f>
        <v>101456.50219448784</v>
      </c>
      <c r="U20" s="52">
        <f>(amnt+T20)*(1+'Q.2 Data'!U20)</f>
        <v>101802.29076295203</v>
      </c>
    </row>
    <row r="21" spans="1:21" x14ac:dyDescent="0.25">
      <c r="A21" s="47">
        <v>15</v>
      </c>
      <c r="B21" s="52">
        <f>amnt*(1+'Q.2 Data'!B21)</f>
        <v>4193.0874126144063</v>
      </c>
      <c r="C21" s="52">
        <f>(amnt+B21)*(1+'Q.2 Data'!C21)</f>
        <v>8994.6714077420347</v>
      </c>
      <c r="D21" s="52">
        <f>(amnt+C21)*(1+'Q.2 Data'!D21)</f>
        <v>14680.273112531953</v>
      </c>
      <c r="E21" s="52">
        <f>(amnt+D21)*(1+'Q.2 Data'!E21)</f>
        <v>18287.255261300779</v>
      </c>
      <c r="F21" s="52">
        <f>(amnt+E21)*(1+'Q.2 Data'!F21)</f>
        <v>23365.92405245786</v>
      </c>
      <c r="G21" s="52">
        <f>(amnt+F21)*(1+'Q.2 Data'!G21)</f>
        <v>29808.287809760517</v>
      </c>
      <c r="H21" s="52">
        <f>(amnt+G21)*(1+'Q.2 Data'!H21)</f>
        <v>37197.968476429582</v>
      </c>
      <c r="I21" s="52">
        <f>(amnt+H21)*(1+'Q.2 Data'!I21)</f>
        <v>39057.311729264358</v>
      </c>
      <c r="J21" s="52">
        <f>(amnt+I21)*(1+'Q.2 Data'!J21)</f>
        <v>47857.657298969607</v>
      </c>
      <c r="K21" s="52">
        <f>(amnt+J21)*(1+'Q.2 Data'!K21)</f>
        <v>53914.380964316559</v>
      </c>
      <c r="L21" s="52">
        <f>(amnt+K21)*(1+'Q.2 Data'!L21)</f>
        <v>62768.135312416729</v>
      </c>
      <c r="M21" s="52">
        <f>(amnt+L21)*(1+'Q.2 Data'!M21)</f>
        <v>67556.117869903057</v>
      </c>
      <c r="N21" s="52">
        <f>(amnt+M21)*(1+'Q.2 Data'!N21)</f>
        <v>73432.649097370799</v>
      </c>
      <c r="O21" s="52">
        <f>(amnt+N21)*(1+'Q.2 Data'!O21)</f>
        <v>81747.189404685341</v>
      </c>
      <c r="P21" s="52">
        <f>(amnt+O21)*(1+'Q.2 Data'!P21)</f>
        <v>99513.318569191324</v>
      </c>
      <c r="Q21" s="52">
        <f>(amnt+P21)*(1+'Q.2 Data'!Q21)</f>
        <v>101493.24440021424</v>
      </c>
      <c r="R21" s="52">
        <f>(amnt+Q21)*(1+'Q.2 Data'!R21)</f>
        <v>102730.39340216602</v>
      </c>
      <c r="S21" s="52">
        <f>(amnt+R21)*(1+'Q.2 Data'!S21)</f>
        <v>102362.75475457855</v>
      </c>
      <c r="T21" s="52">
        <f>(amnt+S21)*(1+'Q.2 Data'!T21)</f>
        <v>104815.01405103112</v>
      </c>
      <c r="U21" s="52">
        <f>(amnt+T21)*(1+'Q.2 Data'!U21)</f>
        <v>112259.7026460855</v>
      </c>
    </row>
    <row r="22" spans="1:21" x14ac:dyDescent="0.25">
      <c r="A22" s="51">
        <v>16</v>
      </c>
      <c r="B22" s="52">
        <f>amnt*(1+'Q.2 Data'!B22)</f>
        <v>4920.8615396177138</v>
      </c>
      <c r="C22" s="52">
        <f>(amnt+B22)*(1+'Q.2 Data'!C22)</f>
        <v>9343.956189222632</v>
      </c>
      <c r="D22" s="52">
        <f>(amnt+C22)*(1+'Q.2 Data'!D22)</f>
        <v>15848.382300866178</v>
      </c>
      <c r="E22" s="52">
        <f>(amnt+D22)*(1+'Q.2 Data'!E22)</f>
        <v>22093.100966943482</v>
      </c>
      <c r="F22" s="52">
        <f>(amnt+E22)*(1+'Q.2 Data'!F22)</f>
        <v>29099.078006343963</v>
      </c>
      <c r="G22" s="52">
        <f>(amnt+F22)*(1+'Q.2 Data'!G22)</f>
        <v>32773.414318670184</v>
      </c>
      <c r="H22" s="52">
        <f>(amnt+G22)*(1+'Q.2 Data'!H22)</f>
        <v>38612.616972576157</v>
      </c>
      <c r="I22" s="52">
        <f>(amnt+H22)*(1+'Q.2 Data'!I22)</f>
        <v>45628.456346485153</v>
      </c>
      <c r="J22" s="52">
        <f>(amnt+I22)*(1+'Q.2 Data'!J22)</f>
        <v>55447.667269071528</v>
      </c>
      <c r="K22" s="52">
        <f>(amnt+J22)*(1+'Q.2 Data'!K22)</f>
        <v>63939.567490981135</v>
      </c>
      <c r="L22" s="52">
        <f>(amnt+K22)*(1+'Q.2 Data'!L22)</f>
        <v>71725.078980731822</v>
      </c>
      <c r="M22" s="52">
        <f>(amnt+L22)*(1+'Q.2 Data'!M22)</f>
        <v>78466.446313798049</v>
      </c>
      <c r="N22" s="52">
        <f>(amnt+M22)*(1+'Q.2 Data'!N22)</f>
        <v>92251.549970255946</v>
      </c>
      <c r="O22" s="52">
        <f>(amnt+N22)*(1+'Q.2 Data'!O22)</f>
        <v>94082.923265215446</v>
      </c>
      <c r="P22" s="52">
        <f>(amnt+O22)*(1+'Q.2 Data'!P22)</f>
        <v>101694.08229408675</v>
      </c>
      <c r="Q22" s="52">
        <f>(amnt+P22)*(1+'Q.2 Data'!Q22)</f>
        <v>120812.2789644853</v>
      </c>
      <c r="R22" s="52">
        <f>(amnt+Q22)*(1+'Q.2 Data'!R22)</f>
        <v>126602.88489606812</v>
      </c>
      <c r="S22" s="52">
        <f>(amnt+R22)*(1+'Q.2 Data'!S22)</f>
        <v>134850.95119261858</v>
      </c>
      <c r="T22" s="52">
        <f>(amnt+S22)*(1+'Q.2 Data'!T22)</f>
        <v>138202.03039039235</v>
      </c>
      <c r="U22" s="52">
        <f>(amnt+T22)*(1+'Q.2 Data'!U22)</f>
        <v>151826.92954866512</v>
      </c>
    </row>
    <row r="23" spans="1:21" x14ac:dyDescent="0.25">
      <c r="A23" s="47">
        <v>17</v>
      </c>
      <c r="B23" s="52">
        <f>amnt*(1+'Q.2 Data'!B23)</f>
        <v>4607.2113032633633</v>
      </c>
      <c r="C23" s="52">
        <f>(amnt+B23)*(1+'Q.2 Data'!C23)</f>
        <v>10171.500472650221</v>
      </c>
      <c r="D23" s="52">
        <f>(amnt+C23)*(1+'Q.2 Data'!D23)</f>
        <v>16201.662878183004</v>
      </c>
      <c r="E23" s="52">
        <f>(amnt+D23)*(1+'Q.2 Data'!E23)</f>
        <v>22439.784039765709</v>
      </c>
      <c r="F23" s="52">
        <f>(amnt+E23)*(1+'Q.2 Data'!F23)</f>
        <v>28719.082376770613</v>
      </c>
      <c r="G23" s="52">
        <f>(amnt+F23)*(1+'Q.2 Data'!G23)</f>
        <v>33125.303728043866</v>
      </c>
      <c r="H23" s="52">
        <f>(amnt+G23)*(1+'Q.2 Data'!H23)</f>
        <v>35931.106255582221</v>
      </c>
      <c r="I23" s="52">
        <f>(amnt+H23)*(1+'Q.2 Data'!I23)</f>
        <v>42652.727321438411</v>
      </c>
      <c r="J23" s="52">
        <f>(amnt+I23)*(1+'Q.2 Data'!J23)</f>
        <v>54307.973103311495</v>
      </c>
      <c r="K23" s="52">
        <f>(amnt+J23)*(1+'Q.2 Data'!K23)</f>
        <v>61073.989788254024</v>
      </c>
      <c r="L23" s="52">
        <f>(amnt+K23)*(1+'Q.2 Data'!L23)</f>
        <v>70486.338816738033</v>
      </c>
      <c r="M23" s="52">
        <f>(amnt+L23)*(1+'Q.2 Data'!M23)</f>
        <v>89167.561203627134</v>
      </c>
      <c r="N23" s="52">
        <f>(amnt+M23)*(1+'Q.2 Data'!N23)</f>
        <v>99667.326447099069</v>
      </c>
      <c r="O23" s="52">
        <f>(amnt+N23)*(1+'Q.2 Data'!O23)</f>
        <v>102145.51320063327</v>
      </c>
      <c r="P23" s="52">
        <f>(amnt+O23)*(1+'Q.2 Data'!P23)</f>
        <v>114162.68895509881</v>
      </c>
      <c r="Q23" s="52">
        <f>(amnt+P23)*(1+'Q.2 Data'!Q23)</f>
        <v>123260.68059066897</v>
      </c>
      <c r="R23" s="52">
        <f>(amnt+Q23)*(1+'Q.2 Data'!R23)</f>
        <v>132861.34429532004</v>
      </c>
      <c r="S23" s="52">
        <f>(amnt+R23)*(1+'Q.2 Data'!S23)</f>
        <v>147056.40196016632</v>
      </c>
      <c r="T23" s="52">
        <f>(amnt+S23)*(1+'Q.2 Data'!T23)</f>
        <v>160365.07494021062</v>
      </c>
      <c r="U23" s="52">
        <f>(amnt+T23)*(1+'Q.2 Data'!U23)</f>
        <v>167140.64213770052</v>
      </c>
    </row>
    <row r="24" spans="1:21" x14ac:dyDescent="0.25">
      <c r="A24" s="47">
        <v>18</v>
      </c>
      <c r="B24" s="52">
        <f>amnt*(1+'Q.2 Data'!B24)</f>
        <v>4662.0918732992204</v>
      </c>
      <c r="C24" s="52">
        <f>(amnt+B24)*(1+'Q.2 Data'!C24)</f>
        <v>9677.2152088293515</v>
      </c>
      <c r="D24" s="52">
        <f>(amnt+C24)*(1+'Q.2 Data'!D24)</f>
        <v>14549.232823913109</v>
      </c>
      <c r="E24" s="52">
        <f>(amnt+D24)*(1+'Q.2 Data'!E24)</f>
        <v>18986.785505938704</v>
      </c>
      <c r="F24" s="52">
        <f>(amnt+E24)*(1+'Q.2 Data'!F24)</f>
        <v>25365.366096845115</v>
      </c>
      <c r="G24" s="52">
        <f>(amnt+F24)*(1+'Q.2 Data'!G24)</f>
        <v>31780.094320827342</v>
      </c>
      <c r="H24" s="52">
        <f>(amnt+G24)*(1+'Q.2 Data'!H24)</f>
        <v>37196.81191324909</v>
      </c>
      <c r="I24" s="52">
        <f>(amnt+H24)*(1+'Q.2 Data'!I24)</f>
        <v>45452.789951114748</v>
      </c>
      <c r="J24" s="52">
        <f>(amnt+I24)*(1+'Q.2 Data'!J24)</f>
        <v>54700.573911187596</v>
      </c>
      <c r="K24" s="52">
        <f>(amnt+J24)*(1+'Q.2 Data'!K24)</f>
        <v>60058.647586419422</v>
      </c>
      <c r="L24" s="52">
        <f>(amnt+K24)*(1+'Q.2 Data'!L24)</f>
        <v>73961.087666657681</v>
      </c>
      <c r="M24" s="52">
        <f>(amnt+L24)*(1+'Q.2 Data'!M24)</f>
        <v>81483.226236940798</v>
      </c>
      <c r="N24" s="52">
        <f>(amnt+M24)*(1+'Q.2 Data'!N24)</f>
        <v>79742.170230323478</v>
      </c>
      <c r="O24" s="52">
        <f>(amnt+N24)*(1+'Q.2 Data'!O24)</f>
        <v>94976.47834516174</v>
      </c>
      <c r="P24" s="52">
        <f>(amnt+O24)*(1+'Q.2 Data'!P24)</f>
        <v>107301.51232568447</v>
      </c>
      <c r="Q24" s="52">
        <f>(amnt+P24)*(1+'Q.2 Data'!Q24)</f>
        <v>110347.24956494795</v>
      </c>
      <c r="R24" s="52">
        <f>(amnt+Q24)*(1+'Q.2 Data'!R24)</f>
        <v>123205.99434105473</v>
      </c>
      <c r="S24" s="52">
        <f>(amnt+R24)*(1+'Q.2 Data'!S24)</f>
        <v>155249.22799450095</v>
      </c>
      <c r="T24" s="52">
        <f>(amnt+S24)*(1+'Q.2 Data'!T24)</f>
        <v>173622.54932892602</v>
      </c>
      <c r="U24" s="52">
        <f>(amnt+T24)*(1+'Q.2 Data'!U24)</f>
        <v>194959.64078962998</v>
      </c>
    </row>
    <row r="25" spans="1:21" x14ac:dyDescent="0.25">
      <c r="A25" s="51">
        <v>19</v>
      </c>
      <c r="B25" s="52">
        <f>amnt*(1+'Q.2 Data'!B25)</f>
        <v>4674.0852712872811</v>
      </c>
      <c r="C25" s="52">
        <f>(amnt+B25)*(1+'Q.2 Data'!C25)</f>
        <v>8394.855991764498</v>
      </c>
      <c r="D25" s="52">
        <f>(amnt+C25)*(1+'Q.2 Data'!D25)</f>
        <v>13031.037315490747</v>
      </c>
      <c r="E25" s="52">
        <f>(amnt+D25)*(1+'Q.2 Data'!E25)</f>
        <v>16681.010501937169</v>
      </c>
      <c r="F25" s="52">
        <f>(amnt+E25)*(1+'Q.2 Data'!F25)</f>
        <v>20904.727799446362</v>
      </c>
      <c r="G25" s="52">
        <f>(amnt+F25)*(1+'Q.2 Data'!G25)</f>
        <v>26055.555316254111</v>
      </c>
      <c r="H25" s="52">
        <f>(amnt+G25)*(1+'Q.2 Data'!H25)</f>
        <v>36359.687576939054</v>
      </c>
      <c r="I25" s="52">
        <f>(amnt+H25)*(1+'Q.2 Data'!I25)</f>
        <v>37942.177108856908</v>
      </c>
      <c r="J25" s="52">
        <f>(amnt+I25)*(1+'Q.2 Data'!J25)</f>
        <v>44611.273892787474</v>
      </c>
      <c r="K25" s="52">
        <f>(amnt+J25)*(1+'Q.2 Data'!K25)</f>
        <v>48475.974790958622</v>
      </c>
      <c r="L25" s="52">
        <f>(amnt+K25)*(1+'Q.2 Data'!L25)</f>
        <v>52972.790535097105</v>
      </c>
      <c r="M25" s="52">
        <f>(amnt+L25)*(1+'Q.2 Data'!M25)</f>
        <v>62225.209098749372</v>
      </c>
      <c r="N25" s="52">
        <f>(amnt+M25)*(1+'Q.2 Data'!N25)</f>
        <v>73454.298101286549</v>
      </c>
      <c r="O25" s="52">
        <f>(amnt+N25)*(1+'Q.2 Data'!O25)</f>
        <v>79733.317277705748</v>
      </c>
      <c r="P25" s="52">
        <f>(amnt+O25)*(1+'Q.2 Data'!P25)</f>
        <v>83149.584791470304</v>
      </c>
      <c r="Q25" s="52">
        <f>(amnt+P25)*(1+'Q.2 Data'!Q25)</f>
        <v>91808.509012862094</v>
      </c>
      <c r="R25" s="52">
        <f>(amnt+Q25)*(1+'Q.2 Data'!R25)</f>
        <v>121213.49685705328</v>
      </c>
      <c r="S25" s="52">
        <f>(amnt+R25)*(1+'Q.2 Data'!S25)</f>
        <v>133914.35901002801</v>
      </c>
      <c r="T25" s="52">
        <f>(amnt+S25)*(1+'Q.2 Data'!T25)</f>
        <v>144004.07897619921</v>
      </c>
      <c r="U25" s="52">
        <f>(amnt+T25)*(1+'Q.2 Data'!U25)</f>
        <v>150914.85195659965</v>
      </c>
    </row>
    <row r="26" spans="1:21" x14ac:dyDescent="0.25">
      <c r="A26" s="47">
        <v>20</v>
      </c>
      <c r="B26" s="52">
        <f>amnt*(1+'Q.2 Data'!B26)</f>
        <v>4995</v>
      </c>
      <c r="C26" s="52">
        <f>(amnt+B26)*(1+'Q.2 Data'!C26)</f>
        <v>9948.2555521720387</v>
      </c>
      <c r="D26" s="52">
        <f>(amnt+C26)*(1+'Q.2 Data'!D26)</f>
        <v>15370.844240341865</v>
      </c>
      <c r="E26" s="52">
        <f>(amnt+D26)*(1+'Q.2 Data'!E26)</f>
        <v>20938.768696416515</v>
      </c>
      <c r="F26" s="52">
        <f>(amnt+E26)*(1+'Q.2 Data'!F26)</f>
        <v>25706.728761196493</v>
      </c>
      <c r="G26" s="52">
        <f>(amnt+F26)*(1+'Q.2 Data'!G26)</f>
        <v>32360.926179772414</v>
      </c>
      <c r="H26" s="52">
        <f>(amnt+G26)*(1+'Q.2 Data'!H26)</f>
        <v>37917.588025817793</v>
      </c>
      <c r="I26" s="52">
        <f>(amnt+H26)*(1+'Q.2 Data'!I26)</f>
        <v>40423.589993028931</v>
      </c>
      <c r="J26" s="52">
        <f>(amnt+I26)*(1+'Q.2 Data'!J26)</f>
        <v>48804.565712050971</v>
      </c>
      <c r="K26" s="52">
        <f>(amnt+J26)*(1+'Q.2 Data'!K26)</f>
        <v>57277.144681105572</v>
      </c>
      <c r="L26" s="52">
        <f>(amnt+K26)*(1+'Q.2 Data'!L26)</f>
        <v>69738.282031193477</v>
      </c>
      <c r="M26" s="52">
        <f>(amnt+L26)*(1+'Q.2 Data'!M26)</f>
        <v>81773.536626237954</v>
      </c>
      <c r="N26" s="52">
        <f>(amnt+M26)*(1+'Q.2 Data'!N26)</f>
        <v>95889.05543280032</v>
      </c>
      <c r="O26" s="52">
        <f>(amnt+N26)*(1+'Q.2 Data'!O26)</f>
        <v>112310.59824052217</v>
      </c>
      <c r="P26" s="52">
        <f>(amnt+O26)*(1+'Q.2 Data'!P26)</f>
        <v>141290.14505763064</v>
      </c>
      <c r="Q26" s="52">
        <f>(amnt+P26)*(1+'Q.2 Data'!Q26)</f>
        <v>163591.24314808752</v>
      </c>
      <c r="R26" s="52">
        <f>(amnt+Q26)*(1+'Q.2 Data'!R26)</f>
        <v>169310.91506222426</v>
      </c>
      <c r="S26" s="52">
        <f>(amnt+R26)*(1+'Q.2 Data'!S26)</f>
        <v>197789.01356227137</v>
      </c>
      <c r="T26" s="52">
        <f>(amnt+S26)*(1+'Q.2 Data'!T26)</f>
        <v>197905.7191702321</v>
      </c>
      <c r="U26" s="52">
        <f>(amnt+T26)*(1+'Q.2 Data'!U26)</f>
        <v>222025.83848650759</v>
      </c>
    </row>
    <row r="27" spans="1:21" x14ac:dyDescent="0.25">
      <c r="A27" s="47">
        <v>21</v>
      </c>
      <c r="B27" s="52">
        <f>amnt*(1+'Q.2 Data'!B27)</f>
        <v>5024.2225538901121</v>
      </c>
      <c r="C27" s="52">
        <f>(amnt+B27)*(1+'Q.2 Data'!C27)</f>
        <v>9905.1914560457153</v>
      </c>
      <c r="D27" s="52">
        <f>(amnt+C27)*(1+'Q.2 Data'!D27)</f>
        <v>14043.580077223574</v>
      </c>
      <c r="E27" s="52">
        <f>(amnt+D27)*(1+'Q.2 Data'!E27)</f>
        <v>19068.232770034614</v>
      </c>
      <c r="F27" s="52">
        <f>(amnt+E27)*(1+'Q.2 Data'!F27)</f>
        <v>25453.691391637385</v>
      </c>
      <c r="G27" s="52">
        <f>(amnt+F27)*(1+'Q.2 Data'!G27)</f>
        <v>31897.253772904925</v>
      </c>
      <c r="H27" s="52">
        <f>(amnt+G27)*(1+'Q.2 Data'!H27)</f>
        <v>39125.313804971142</v>
      </c>
      <c r="I27" s="52">
        <f>(amnt+H27)*(1+'Q.2 Data'!I27)</f>
        <v>47213.331146691453</v>
      </c>
      <c r="J27" s="52">
        <f>(amnt+I27)*(1+'Q.2 Data'!J27)</f>
        <v>43263.205452920927</v>
      </c>
      <c r="K27" s="52">
        <f>(amnt+J27)*(1+'Q.2 Data'!K27)</f>
        <v>52342.4973898237</v>
      </c>
      <c r="L27" s="52">
        <f>(amnt+K27)*(1+'Q.2 Data'!L27)</f>
        <v>57475.643742532695</v>
      </c>
      <c r="M27" s="52">
        <f>(amnt+L27)*(1+'Q.2 Data'!M27)</f>
        <v>65100.578574424348</v>
      </c>
      <c r="N27" s="52">
        <f>(amnt+M27)*(1+'Q.2 Data'!N27)</f>
        <v>77359.82280641103</v>
      </c>
      <c r="O27" s="52">
        <f>(amnt+N27)*(1+'Q.2 Data'!O27)</f>
        <v>79681.244841088803</v>
      </c>
      <c r="P27" s="52">
        <f>(amnt+O27)*(1+'Q.2 Data'!P27)</f>
        <v>91079.545207811112</v>
      </c>
      <c r="Q27" s="52">
        <f>(amnt+P27)*(1+'Q.2 Data'!Q27)</f>
        <v>99941.453004049807</v>
      </c>
      <c r="R27" s="52">
        <f>(amnt+Q27)*(1+'Q.2 Data'!R27)</f>
        <v>116025.74119040075</v>
      </c>
      <c r="S27" s="52">
        <f>(amnt+R27)*(1+'Q.2 Data'!S27)</f>
        <v>124427.45928883945</v>
      </c>
      <c r="T27" s="52">
        <f>(amnt+S27)*(1+'Q.2 Data'!T27)</f>
        <v>130729.7075151421</v>
      </c>
      <c r="U27" s="52">
        <f>(amnt+T27)*(1+'Q.2 Data'!U27)</f>
        <v>149377.15970571645</v>
      </c>
    </row>
    <row r="28" spans="1:21" x14ac:dyDescent="0.25">
      <c r="A28" s="51">
        <v>22</v>
      </c>
      <c r="B28" s="52">
        <f>amnt*(1+'Q.2 Data'!B28)</f>
        <v>5013.9879577887405</v>
      </c>
      <c r="C28" s="52">
        <f>(amnt+B28)*(1+'Q.2 Data'!C28)</f>
        <v>9800.0922628795761</v>
      </c>
      <c r="D28" s="52">
        <f>(amnt+C28)*(1+'Q.2 Data'!D28)</f>
        <v>14318.490126633616</v>
      </c>
      <c r="E28" s="52">
        <f>(amnt+D28)*(1+'Q.2 Data'!E28)</f>
        <v>19789.713665785854</v>
      </c>
      <c r="F28" s="52">
        <f>(amnt+E28)*(1+'Q.2 Data'!F28)</f>
        <v>25896.165236905756</v>
      </c>
      <c r="G28" s="52">
        <f>(amnt+F28)*(1+'Q.2 Data'!G28)</f>
        <v>33571.949812245344</v>
      </c>
      <c r="H28" s="52">
        <f>(amnt+G28)*(1+'Q.2 Data'!H28)</f>
        <v>41498.425295347428</v>
      </c>
      <c r="I28" s="52">
        <f>(amnt+H28)*(1+'Q.2 Data'!I28)</f>
        <v>47215.435727028489</v>
      </c>
      <c r="J28" s="52">
        <f>(amnt+I28)*(1+'Q.2 Data'!J28)</f>
        <v>52056.396728462925</v>
      </c>
      <c r="K28" s="52">
        <f>(amnt+J28)*(1+'Q.2 Data'!K28)</f>
        <v>55733.633961078507</v>
      </c>
      <c r="L28" s="52">
        <f>(amnt+K28)*(1+'Q.2 Data'!L28)</f>
        <v>64244.180391156355</v>
      </c>
      <c r="M28" s="52">
        <f>(amnt+L28)*(1+'Q.2 Data'!M28)</f>
        <v>75687.407523620859</v>
      </c>
      <c r="N28" s="52">
        <f>(amnt+M28)*(1+'Q.2 Data'!N28)</f>
        <v>85836.662460437627</v>
      </c>
      <c r="O28" s="52">
        <f>(amnt+N28)*(1+'Q.2 Data'!O28)</f>
        <v>104354.12590388262</v>
      </c>
      <c r="P28" s="52">
        <f>(amnt+O28)*(1+'Q.2 Data'!P28)</f>
        <v>115476.95156221512</v>
      </c>
      <c r="Q28" s="52">
        <f>(amnt+P28)*(1+'Q.2 Data'!Q28)</f>
        <v>121706.17242510055</v>
      </c>
      <c r="R28" s="52">
        <f>(amnt+Q28)*(1+'Q.2 Data'!R28)</f>
        <v>135719.50836491602</v>
      </c>
      <c r="S28" s="52">
        <f>(amnt+R28)*(1+'Q.2 Data'!S28)</f>
        <v>149162.07075898111</v>
      </c>
      <c r="T28" s="52">
        <f>(amnt+S28)*(1+'Q.2 Data'!T28)</f>
        <v>194081.94169905901</v>
      </c>
      <c r="U28" s="52">
        <f>(amnt+T28)*(1+'Q.2 Data'!U28)</f>
        <v>206479.23308502327</v>
      </c>
    </row>
    <row r="29" spans="1:21" x14ac:dyDescent="0.25">
      <c r="A29" s="47">
        <v>23</v>
      </c>
      <c r="B29" s="52">
        <f>amnt*(1+'Q.2 Data'!B29)</f>
        <v>4576.1387192022794</v>
      </c>
      <c r="C29" s="52">
        <f>(amnt+B29)*(1+'Q.2 Data'!C29)</f>
        <v>9288.5262740294365</v>
      </c>
      <c r="D29" s="52">
        <f>(amnt+C29)*(1+'Q.2 Data'!D29)</f>
        <v>15035.020991104146</v>
      </c>
      <c r="E29" s="52">
        <f>(amnt+D29)*(1+'Q.2 Data'!E29)</f>
        <v>21469.91630139872</v>
      </c>
      <c r="F29" s="52">
        <f>(amnt+E29)*(1+'Q.2 Data'!F29)</f>
        <v>28235.315964097092</v>
      </c>
      <c r="G29" s="52">
        <f>(amnt+F29)*(1+'Q.2 Data'!G29)</f>
        <v>36262.432662530926</v>
      </c>
      <c r="H29" s="52">
        <f>(amnt+G29)*(1+'Q.2 Data'!H29)</f>
        <v>44853.330015395259</v>
      </c>
      <c r="I29" s="52">
        <f>(amnt+H29)*(1+'Q.2 Data'!I29)</f>
        <v>53603.620439961684</v>
      </c>
      <c r="J29" s="52">
        <f>(amnt+I29)*(1+'Q.2 Data'!J29)</f>
        <v>59432.100138088936</v>
      </c>
      <c r="K29" s="52">
        <f>(amnt+J29)*(1+'Q.2 Data'!K29)</f>
        <v>61807.731372019029</v>
      </c>
      <c r="L29" s="52">
        <f>(amnt+K29)*(1+'Q.2 Data'!L29)</f>
        <v>70286.195254340171</v>
      </c>
      <c r="M29" s="52">
        <f>(amnt+L29)*(1+'Q.2 Data'!M29)</f>
        <v>70717.332881460839</v>
      </c>
      <c r="N29" s="52">
        <f>(amnt+M29)*(1+'Q.2 Data'!N29)</f>
        <v>82965.325860922923</v>
      </c>
      <c r="O29" s="52">
        <f>(amnt+N29)*(1+'Q.2 Data'!O29)</f>
        <v>87320.594732521044</v>
      </c>
      <c r="P29" s="52">
        <f>(amnt+O29)*(1+'Q.2 Data'!P29)</f>
        <v>99031.990769984244</v>
      </c>
      <c r="Q29" s="52">
        <f>(amnt+P29)*(1+'Q.2 Data'!Q29)</f>
        <v>109736.20022227685</v>
      </c>
      <c r="R29" s="52">
        <f>(amnt+Q29)*(1+'Q.2 Data'!R29)</f>
        <v>110071.10182928045</v>
      </c>
      <c r="S29" s="52">
        <f>(amnt+R29)*(1+'Q.2 Data'!S29)</f>
        <v>118250.89916891337</v>
      </c>
      <c r="T29" s="52">
        <f>(amnt+S29)*(1+'Q.2 Data'!T29)</f>
        <v>122417.13779064552</v>
      </c>
      <c r="U29" s="52">
        <f>(amnt+T29)*(1+'Q.2 Data'!U29)</f>
        <v>116811.66340256461</v>
      </c>
    </row>
    <row r="30" spans="1:21" x14ac:dyDescent="0.25">
      <c r="A30" s="47">
        <v>24</v>
      </c>
      <c r="B30" s="52">
        <f>amnt*(1+'Q.2 Data'!B30)</f>
        <v>4269.6846223123503</v>
      </c>
      <c r="C30" s="52">
        <f>(amnt+B30)*(1+'Q.2 Data'!C30)</f>
        <v>8899.7980074272782</v>
      </c>
      <c r="D30" s="52">
        <f>(amnt+C30)*(1+'Q.2 Data'!D30)</f>
        <v>13848.888491126405</v>
      </c>
      <c r="E30" s="52">
        <f>(amnt+D30)*(1+'Q.2 Data'!E30)</f>
        <v>18878.995116790109</v>
      </c>
      <c r="F30" s="52">
        <f>(amnt+E30)*(1+'Q.2 Data'!F30)</f>
        <v>24752.573174830544</v>
      </c>
      <c r="G30" s="52">
        <f>(amnt+F30)*(1+'Q.2 Data'!G30)</f>
        <v>34294.867397205438</v>
      </c>
      <c r="H30" s="52">
        <f>(amnt+G30)*(1+'Q.2 Data'!H30)</f>
        <v>39210.97047908992</v>
      </c>
      <c r="I30" s="52">
        <f>(amnt+H30)*(1+'Q.2 Data'!I30)</f>
        <v>43891.456495798986</v>
      </c>
      <c r="J30" s="52">
        <f>(amnt+I30)*(1+'Q.2 Data'!J30)</f>
        <v>50127.253765083486</v>
      </c>
      <c r="K30" s="52">
        <f>(amnt+J30)*(1+'Q.2 Data'!K30)</f>
        <v>65669.645210206349</v>
      </c>
      <c r="L30" s="52">
        <f>(amnt+K30)*(1+'Q.2 Data'!L30)</f>
        <v>72406.032431465632</v>
      </c>
      <c r="M30" s="52">
        <f>(amnt+L30)*(1+'Q.2 Data'!M30)</f>
        <v>79798.215202903462</v>
      </c>
      <c r="N30" s="52">
        <f>(amnt+M30)*(1+'Q.2 Data'!N30)</f>
        <v>91871.785012705528</v>
      </c>
      <c r="O30" s="52">
        <f>(amnt+N30)*(1+'Q.2 Data'!O30)</f>
        <v>101953.88361131714</v>
      </c>
      <c r="P30" s="52">
        <f>(amnt+O30)*(1+'Q.2 Data'!P30)</f>
        <v>110045.78860125472</v>
      </c>
      <c r="Q30" s="52">
        <f>(amnt+P30)*(1+'Q.2 Data'!Q30)</f>
        <v>125100.82555114655</v>
      </c>
      <c r="R30" s="52">
        <f>(amnt+Q30)*(1+'Q.2 Data'!R30)</f>
        <v>125824.91080920056</v>
      </c>
      <c r="S30" s="52">
        <f>(amnt+R30)*(1+'Q.2 Data'!S30)</f>
        <v>135332.24279215946</v>
      </c>
      <c r="T30" s="52">
        <f>(amnt+S30)*(1+'Q.2 Data'!T30)</f>
        <v>145408.95630985781</v>
      </c>
      <c r="U30" s="52">
        <f>(amnt+T30)*(1+'Q.2 Data'!U30)</f>
        <v>144444.54883420246</v>
      </c>
    </row>
    <row r="31" spans="1:21" x14ac:dyDescent="0.25">
      <c r="A31" s="51">
        <v>25</v>
      </c>
      <c r="B31" s="52">
        <f>amnt*(1+'Q.2 Data'!B31)</f>
        <v>5033.9952239692911</v>
      </c>
      <c r="C31" s="52">
        <f>(amnt+B31)*(1+'Q.2 Data'!C31)</f>
        <v>11038.854129967191</v>
      </c>
      <c r="D31" s="52">
        <f>(amnt+C31)*(1+'Q.2 Data'!D31)</f>
        <v>15876.425570564261</v>
      </c>
      <c r="E31" s="52">
        <f>(amnt+D31)*(1+'Q.2 Data'!E31)</f>
        <v>23009.694051122646</v>
      </c>
      <c r="F31" s="52">
        <f>(amnt+E31)*(1+'Q.2 Data'!F31)</f>
        <v>28001.004196993727</v>
      </c>
      <c r="G31" s="52">
        <f>(amnt+F31)*(1+'Q.2 Data'!G31)</f>
        <v>33691.925363920134</v>
      </c>
      <c r="H31" s="52">
        <f>(amnt+G31)*(1+'Q.2 Data'!H31)</f>
        <v>36362.056695811145</v>
      </c>
      <c r="I31" s="52">
        <f>(amnt+H31)*(1+'Q.2 Data'!I31)</f>
        <v>40837.905554866578</v>
      </c>
      <c r="J31" s="52">
        <f>(amnt+I31)*(1+'Q.2 Data'!J31)</f>
        <v>43407.563310608813</v>
      </c>
      <c r="K31" s="52">
        <f>(amnt+J31)*(1+'Q.2 Data'!K31)</f>
        <v>53260.5589856117</v>
      </c>
      <c r="L31" s="52">
        <f>(amnt+K31)*(1+'Q.2 Data'!L31)</f>
        <v>62381.468368137423</v>
      </c>
      <c r="M31" s="52">
        <f>(amnt+L31)*(1+'Q.2 Data'!M31)</f>
        <v>68821.57305926556</v>
      </c>
      <c r="N31" s="52">
        <f>(amnt+M31)*(1+'Q.2 Data'!N31)</f>
        <v>73525.3791516731</v>
      </c>
      <c r="O31" s="52">
        <f>(amnt+N31)*(1+'Q.2 Data'!O31)</f>
        <v>74918.774694607884</v>
      </c>
      <c r="P31" s="52">
        <f>(amnt+O31)*(1+'Q.2 Data'!P31)</f>
        <v>85676.797067192529</v>
      </c>
      <c r="Q31" s="52">
        <f>(amnt+P31)*(1+'Q.2 Data'!Q31)</f>
        <v>88756.432140974619</v>
      </c>
      <c r="R31" s="52">
        <f>(amnt+Q31)*(1+'Q.2 Data'!R31)</f>
        <v>108864.01524990599</v>
      </c>
      <c r="S31" s="52">
        <f>(amnt+R31)*(1+'Q.2 Data'!S31)</f>
        <v>127726.43605075357</v>
      </c>
      <c r="T31" s="52">
        <f>(amnt+S31)*(1+'Q.2 Data'!T31)</f>
        <v>148780.85226868212</v>
      </c>
      <c r="U31" s="52">
        <f>(amnt+T31)*(1+'Q.2 Data'!U31)</f>
        <v>146362.63788542655</v>
      </c>
    </row>
    <row r="32" spans="1:21" x14ac:dyDescent="0.25">
      <c r="A32" s="47">
        <v>26</v>
      </c>
      <c r="B32" s="52">
        <f>amnt*(1+'Q.2 Data'!B32)</f>
        <v>4743.9040579141401</v>
      </c>
      <c r="C32" s="52">
        <f>(amnt+B32)*(1+'Q.2 Data'!C32)</f>
        <v>10161.475958410681</v>
      </c>
      <c r="D32" s="52">
        <f>(amnt+C32)*(1+'Q.2 Data'!D32)</f>
        <v>14364.036305895859</v>
      </c>
      <c r="E32" s="52">
        <f>(amnt+D32)*(1+'Q.2 Data'!E32)</f>
        <v>20195.27225432573</v>
      </c>
      <c r="F32" s="52">
        <f>(amnt+E32)*(1+'Q.2 Data'!F32)</f>
        <v>26829.527224292535</v>
      </c>
      <c r="G32" s="52">
        <f>(amnt+F32)*(1+'Q.2 Data'!G32)</f>
        <v>31379.891042087034</v>
      </c>
      <c r="H32" s="52">
        <f>(amnt+G32)*(1+'Q.2 Data'!H32)</f>
        <v>36001.22168385757</v>
      </c>
      <c r="I32" s="52">
        <f>(amnt+H32)*(1+'Q.2 Data'!I32)</f>
        <v>41800.543727605327</v>
      </c>
      <c r="J32" s="52">
        <f>(amnt+I32)*(1+'Q.2 Data'!J32)</f>
        <v>50663.996479008005</v>
      </c>
      <c r="K32" s="52">
        <f>(amnt+J32)*(1+'Q.2 Data'!K32)</f>
        <v>49421.560966688347</v>
      </c>
      <c r="L32" s="52">
        <f>(amnt+K32)*(1+'Q.2 Data'!L32)</f>
        <v>53994.222968506627</v>
      </c>
      <c r="M32" s="52">
        <f>(amnt+L32)*(1+'Q.2 Data'!M32)</f>
        <v>64054.433863475439</v>
      </c>
      <c r="N32" s="52">
        <f>(amnt+M32)*(1+'Q.2 Data'!N32)</f>
        <v>76362.745940323395</v>
      </c>
      <c r="O32" s="52">
        <f>(amnt+N32)*(1+'Q.2 Data'!O32)</f>
        <v>80352.57006430933</v>
      </c>
      <c r="P32" s="52">
        <f>(amnt+O32)*(1+'Q.2 Data'!P32)</f>
        <v>90529.079070396139</v>
      </c>
      <c r="Q32" s="52">
        <f>(amnt+P32)*(1+'Q.2 Data'!Q32)</f>
        <v>91597.422880281956</v>
      </c>
      <c r="R32" s="52">
        <f>(amnt+Q32)*(1+'Q.2 Data'!R32)</f>
        <v>103554.12806460576</v>
      </c>
      <c r="S32" s="52">
        <f>(amnt+R32)*(1+'Q.2 Data'!S32)</f>
        <v>126946.81717198245</v>
      </c>
      <c r="T32" s="52">
        <f>(amnt+S32)*(1+'Q.2 Data'!T32)</f>
        <v>140940.05568361472</v>
      </c>
      <c r="U32" s="52">
        <f>(amnt+T32)*(1+'Q.2 Data'!U32)</f>
        <v>151695.86099062455</v>
      </c>
    </row>
    <row r="33" spans="1:21" x14ac:dyDescent="0.25">
      <c r="A33" s="47">
        <v>27</v>
      </c>
      <c r="B33" s="52">
        <f>amnt*(1+'Q.2 Data'!B33)</f>
        <v>4645.4885140225861</v>
      </c>
      <c r="C33" s="52">
        <f>(amnt+B33)*(1+'Q.2 Data'!C33)</f>
        <v>10490.316222983114</v>
      </c>
      <c r="D33" s="52">
        <f>(amnt+C33)*(1+'Q.2 Data'!D33)</f>
        <v>14339.061377171123</v>
      </c>
      <c r="E33" s="52">
        <f>(amnt+D33)*(1+'Q.2 Data'!E33)</f>
        <v>20410.359772678632</v>
      </c>
      <c r="F33" s="52">
        <f>(amnt+E33)*(1+'Q.2 Data'!F33)</f>
        <v>26469.734340517203</v>
      </c>
      <c r="G33" s="52">
        <f>(amnt+F33)*(1+'Q.2 Data'!G33)</f>
        <v>28246.493943301757</v>
      </c>
      <c r="H33" s="52">
        <f>(amnt+G33)*(1+'Q.2 Data'!H33)</f>
        <v>33265.234552226299</v>
      </c>
      <c r="I33" s="52">
        <f>(amnt+H33)*(1+'Q.2 Data'!I33)</f>
        <v>44978.928659256977</v>
      </c>
      <c r="J33" s="52">
        <f>(amnt+I33)*(1+'Q.2 Data'!J33)</f>
        <v>47726.116927380855</v>
      </c>
      <c r="K33" s="52">
        <f>(amnt+J33)*(1+'Q.2 Data'!K33)</f>
        <v>60356.864600258894</v>
      </c>
      <c r="L33" s="52">
        <f>(amnt+K33)*(1+'Q.2 Data'!L33)</f>
        <v>64090.313158094265</v>
      </c>
      <c r="M33" s="52">
        <f>(amnt+L33)*(1+'Q.2 Data'!M33)</f>
        <v>68931.891954858089</v>
      </c>
      <c r="N33" s="52">
        <f>(amnt+M33)*(1+'Q.2 Data'!N33)</f>
        <v>78947.075947922116</v>
      </c>
      <c r="O33" s="52">
        <f>(amnt+N33)*(1+'Q.2 Data'!O33)</f>
        <v>79032.040330061063</v>
      </c>
      <c r="P33" s="52">
        <f>(amnt+O33)*(1+'Q.2 Data'!P33)</f>
        <v>90637.2692696093</v>
      </c>
      <c r="Q33" s="52">
        <f>(amnt+P33)*(1+'Q.2 Data'!Q33)</f>
        <v>102439.94063608481</v>
      </c>
      <c r="R33" s="52">
        <f>(amnt+Q33)*(1+'Q.2 Data'!R33)</f>
        <v>112384.73186936491</v>
      </c>
      <c r="S33" s="52">
        <f>(amnt+R33)*(1+'Q.2 Data'!S33)</f>
        <v>126753.92232376248</v>
      </c>
      <c r="T33" s="52">
        <f>(amnt+S33)*(1+'Q.2 Data'!T33)</f>
        <v>135503.72696919509</v>
      </c>
      <c r="U33" s="52">
        <f>(amnt+T33)*(1+'Q.2 Data'!U33)</f>
        <v>138499.02688581165</v>
      </c>
    </row>
    <row r="34" spans="1:21" x14ac:dyDescent="0.25">
      <c r="A34" s="51">
        <v>28</v>
      </c>
      <c r="B34" s="52">
        <f>amnt*(1+'Q.2 Data'!B34)</f>
        <v>4562.3817805522795</v>
      </c>
      <c r="C34" s="52">
        <f>(amnt+B34)*(1+'Q.2 Data'!C34)</f>
        <v>9516.4549542010627</v>
      </c>
      <c r="D34" s="52">
        <f>(amnt+C34)*(1+'Q.2 Data'!D34)</f>
        <v>14921.950005779108</v>
      </c>
      <c r="E34" s="52">
        <f>(amnt+D34)*(1+'Q.2 Data'!E34)</f>
        <v>20321.164609395728</v>
      </c>
      <c r="F34" s="52">
        <f>(amnt+E34)*(1+'Q.2 Data'!F34)</f>
        <v>28325.819832392957</v>
      </c>
      <c r="G34" s="52">
        <f>(amnt+F34)*(1+'Q.2 Data'!G34)</f>
        <v>34411.910483911852</v>
      </c>
      <c r="H34" s="52">
        <f>(amnt+G34)*(1+'Q.2 Data'!H34)</f>
        <v>44769.570386646417</v>
      </c>
      <c r="I34" s="52">
        <f>(amnt+H34)*(1+'Q.2 Data'!I34)</f>
        <v>60269.578487654748</v>
      </c>
      <c r="J34" s="52">
        <f>(amnt+I34)*(1+'Q.2 Data'!J34)</f>
        <v>63142.531975004233</v>
      </c>
      <c r="K34" s="52">
        <f>(amnt+J34)*(1+'Q.2 Data'!K34)</f>
        <v>71293.007659442286</v>
      </c>
      <c r="L34" s="52">
        <f>(amnt+K34)*(1+'Q.2 Data'!L34)</f>
        <v>81100.89660612517</v>
      </c>
      <c r="M34" s="52">
        <f>(amnt+L34)*(1+'Q.2 Data'!M34)</f>
        <v>100269.31004245083</v>
      </c>
      <c r="N34" s="52">
        <f>(amnt+M34)*(1+'Q.2 Data'!N34)</f>
        <v>102712.02431092277</v>
      </c>
      <c r="O34" s="52">
        <f>(amnt+N34)*(1+'Q.2 Data'!O34)</f>
        <v>110019.53719761077</v>
      </c>
      <c r="P34" s="52">
        <f>(amnt+O34)*(1+'Q.2 Data'!P34)</f>
        <v>121678.62501925959</v>
      </c>
      <c r="Q34" s="52">
        <f>(amnt+P34)*(1+'Q.2 Data'!Q34)</f>
        <v>145113.06625079081</v>
      </c>
      <c r="R34" s="52">
        <f>(amnt+Q34)*(1+'Q.2 Data'!R34)</f>
        <v>157687.95738897819</v>
      </c>
      <c r="S34" s="52">
        <f>(amnt+R34)*(1+'Q.2 Data'!S34)</f>
        <v>171416.42238774931</v>
      </c>
      <c r="T34" s="52">
        <f>(amnt+S34)*(1+'Q.2 Data'!T34)</f>
        <v>184842.18726749555</v>
      </c>
      <c r="U34" s="52">
        <f>(amnt+T34)*(1+'Q.2 Data'!U34)</f>
        <v>175898.65537704292</v>
      </c>
    </row>
    <row r="35" spans="1:21" x14ac:dyDescent="0.25">
      <c r="A35" s="47">
        <v>29</v>
      </c>
      <c r="B35" s="52">
        <f>amnt*(1+'Q.2 Data'!B35)</f>
        <v>4780.8066792819363</v>
      </c>
      <c r="C35" s="52">
        <f>(amnt+B35)*(1+'Q.2 Data'!C35)</f>
        <v>9299.7134684452776</v>
      </c>
      <c r="D35" s="52">
        <f>(amnt+C35)*(1+'Q.2 Data'!D35)</f>
        <v>15649.055168244924</v>
      </c>
      <c r="E35" s="52">
        <f>(amnt+D35)*(1+'Q.2 Data'!E35)</f>
        <v>22072.164284188628</v>
      </c>
      <c r="F35" s="52">
        <f>(amnt+E35)*(1+'Q.2 Data'!F35)</f>
        <v>28493.462308490773</v>
      </c>
      <c r="G35" s="52">
        <f>(amnt+F35)*(1+'Q.2 Data'!G35)</f>
        <v>35363.686678226797</v>
      </c>
      <c r="H35" s="52">
        <f>(amnt+G35)*(1+'Q.2 Data'!H35)</f>
        <v>42738.785892446402</v>
      </c>
      <c r="I35" s="52">
        <f>(amnt+H35)*(1+'Q.2 Data'!I35)</f>
        <v>48060.56556031965</v>
      </c>
      <c r="J35" s="52">
        <f>(amnt+I35)*(1+'Q.2 Data'!J35)</f>
        <v>51901.449042264765</v>
      </c>
      <c r="K35" s="52">
        <f>(amnt+J35)*(1+'Q.2 Data'!K35)</f>
        <v>58362.306857275369</v>
      </c>
      <c r="L35" s="52">
        <f>(amnt+K35)*(1+'Q.2 Data'!L35)</f>
        <v>70444.068199982925</v>
      </c>
      <c r="M35" s="52">
        <f>(amnt+L35)*(1+'Q.2 Data'!M35)</f>
        <v>81852.346081210213</v>
      </c>
      <c r="N35" s="52">
        <f>(amnt+M35)*(1+'Q.2 Data'!N35)</f>
        <v>91378.396449625914</v>
      </c>
      <c r="O35" s="52">
        <f>(amnt+N35)*(1+'Q.2 Data'!O35)</f>
        <v>94198.700182829227</v>
      </c>
      <c r="P35" s="52">
        <f>(amnt+O35)*(1+'Q.2 Data'!P35)</f>
        <v>119832.48456121978</v>
      </c>
      <c r="Q35" s="52">
        <f>(amnt+P35)*(1+'Q.2 Data'!Q35)</f>
        <v>127819.31575645554</v>
      </c>
      <c r="R35" s="52">
        <f>(amnt+Q35)*(1+'Q.2 Data'!R35)</f>
        <v>131630.17680668199</v>
      </c>
      <c r="S35" s="52">
        <f>(amnt+R35)*(1+'Q.2 Data'!S35)</f>
        <v>158651.18067110292</v>
      </c>
      <c r="T35" s="52">
        <f>(amnt+S35)*(1+'Q.2 Data'!T35)</f>
        <v>186739.68000817759</v>
      </c>
      <c r="U35" s="52">
        <f>(amnt+T35)*(1+'Q.2 Data'!U35)</f>
        <v>215220.26443979441</v>
      </c>
    </row>
    <row r="36" spans="1:21" x14ac:dyDescent="0.25">
      <c r="A36" s="47">
        <v>30</v>
      </c>
      <c r="B36" s="52">
        <f>amnt*(1+'Q.2 Data'!B36)</f>
        <v>5244.7712477941586</v>
      </c>
      <c r="C36" s="52">
        <f>(amnt+B36)*(1+'Q.2 Data'!C36)</f>
        <v>10081.380744663751</v>
      </c>
      <c r="D36" s="52">
        <f>(amnt+C36)*(1+'Q.2 Data'!D36)</f>
        <v>16478.552668457312</v>
      </c>
      <c r="E36" s="52">
        <f>(amnt+D36)*(1+'Q.2 Data'!E36)</f>
        <v>20391.434141415244</v>
      </c>
      <c r="F36" s="52">
        <f>(amnt+E36)*(1+'Q.2 Data'!F36)</f>
        <v>26225.810148037228</v>
      </c>
      <c r="G36" s="52">
        <f>(amnt+F36)*(1+'Q.2 Data'!G36)</f>
        <v>32048.29313692006</v>
      </c>
      <c r="H36" s="52">
        <f>(amnt+G36)*(1+'Q.2 Data'!H36)</f>
        <v>40453.84248010227</v>
      </c>
      <c r="I36" s="52">
        <f>(amnt+H36)*(1+'Q.2 Data'!I36)</f>
        <v>43941.001022412362</v>
      </c>
      <c r="J36" s="52">
        <f>(amnt+I36)*(1+'Q.2 Data'!J36)</f>
        <v>54580.156250318556</v>
      </c>
      <c r="K36" s="52">
        <f>(amnt+J36)*(1+'Q.2 Data'!K36)</f>
        <v>57434.280881330917</v>
      </c>
      <c r="L36" s="52">
        <f>(amnt+K36)*(1+'Q.2 Data'!L36)</f>
        <v>70489.71557824497</v>
      </c>
      <c r="M36" s="52">
        <f>(amnt+L36)*(1+'Q.2 Data'!M36)</f>
        <v>89303.422507047173</v>
      </c>
      <c r="N36" s="52">
        <f>(amnt+M36)*(1+'Q.2 Data'!N36)</f>
        <v>100438.51175085733</v>
      </c>
      <c r="O36" s="52">
        <f>(amnt+N36)*(1+'Q.2 Data'!O36)</f>
        <v>104759.81055234908</v>
      </c>
      <c r="P36" s="52">
        <f>(amnt+O36)*(1+'Q.2 Data'!P36)</f>
        <v>114886.14822847996</v>
      </c>
      <c r="Q36" s="52">
        <f>(amnt+P36)*(1+'Q.2 Data'!Q36)</f>
        <v>125533.62677120505</v>
      </c>
      <c r="R36" s="52">
        <f>(amnt+Q36)*(1+'Q.2 Data'!R36)</f>
        <v>132680.79598130615</v>
      </c>
      <c r="S36" s="52">
        <f>(amnt+R36)*(1+'Q.2 Data'!S36)</f>
        <v>153639.0036062689</v>
      </c>
      <c r="T36" s="52">
        <f>(amnt+S36)*(1+'Q.2 Data'!T36)</f>
        <v>165010.85903011367</v>
      </c>
      <c r="U36" s="52">
        <f>(amnt+T36)*(1+'Q.2 Data'!U36)</f>
        <v>168560.81268935863</v>
      </c>
    </row>
    <row r="37" spans="1:21" x14ac:dyDescent="0.25">
      <c r="A37" s="51">
        <v>31</v>
      </c>
      <c r="B37" s="52">
        <f>amnt*(1+'Q.2 Data'!B37)</f>
        <v>5002.2560628002466</v>
      </c>
      <c r="C37" s="52">
        <f>(amnt+B37)*(1+'Q.2 Data'!C37)</f>
        <v>9493.7307034897622</v>
      </c>
      <c r="D37" s="52">
        <f>(amnt+C37)*(1+'Q.2 Data'!D37)</f>
        <v>13836.893193996611</v>
      </c>
      <c r="E37" s="52">
        <f>(amnt+D37)*(1+'Q.2 Data'!E37)</f>
        <v>17588.844619610598</v>
      </c>
      <c r="F37" s="52">
        <f>(amnt+E37)*(1+'Q.2 Data'!F37)</f>
        <v>22998.472168351047</v>
      </c>
      <c r="G37" s="52">
        <f>(amnt+F37)*(1+'Q.2 Data'!G37)</f>
        <v>33708.729785070849</v>
      </c>
      <c r="H37" s="52">
        <f>(amnt+G37)*(1+'Q.2 Data'!H37)</f>
        <v>44567.232965540876</v>
      </c>
      <c r="I37" s="52">
        <f>(amnt+H37)*(1+'Q.2 Data'!I37)</f>
        <v>53679.165467294122</v>
      </c>
      <c r="J37" s="52">
        <f>(amnt+I37)*(1+'Q.2 Data'!J37)</f>
        <v>55772.523693715666</v>
      </c>
      <c r="K37" s="52">
        <f>(amnt+J37)*(1+'Q.2 Data'!K37)</f>
        <v>62978.865431576189</v>
      </c>
      <c r="L37" s="52">
        <f>(amnt+K37)*(1+'Q.2 Data'!L37)</f>
        <v>69909.909174579137</v>
      </c>
      <c r="M37" s="52">
        <f>(amnt+L37)*(1+'Q.2 Data'!M37)</f>
        <v>80949.282679728727</v>
      </c>
      <c r="N37" s="52">
        <f>(amnt+M37)*(1+'Q.2 Data'!N37)</f>
        <v>86666.096287716733</v>
      </c>
      <c r="O37" s="52">
        <f>(amnt+N37)*(1+'Q.2 Data'!O37)</f>
        <v>96616.184934487697</v>
      </c>
      <c r="P37" s="52">
        <f>(amnt+O37)*(1+'Q.2 Data'!P37)</f>
        <v>102526.64042969431</v>
      </c>
      <c r="Q37" s="52">
        <f>(amnt+P37)*(1+'Q.2 Data'!Q37)</f>
        <v>119578.87667668387</v>
      </c>
      <c r="R37" s="52">
        <f>(amnt+Q37)*(1+'Q.2 Data'!R37)</f>
        <v>127336.80314251802</v>
      </c>
      <c r="S37" s="52">
        <f>(amnt+R37)*(1+'Q.2 Data'!S37)</f>
        <v>131903.90702553192</v>
      </c>
      <c r="T37" s="52">
        <f>(amnt+S37)*(1+'Q.2 Data'!T37)</f>
        <v>130258.30885519333</v>
      </c>
      <c r="U37" s="52">
        <f>(amnt+T37)*(1+'Q.2 Data'!U37)</f>
        <v>152277.44658353366</v>
      </c>
    </row>
    <row r="38" spans="1:21" x14ac:dyDescent="0.25">
      <c r="A38" s="47">
        <v>32</v>
      </c>
      <c r="B38" s="52">
        <f>amnt*(1+'Q.2 Data'!B38)</f>
        <v>5019.0261395196876</v>
      </c>
      <c r="C38" s="52">
        <f>(amnt+B38)*(1+'Q.2 Data'!C38)</f>
        <v>10247.858502006437</v>
      </c>
      <c r="D38" s="52">
        <f>(amnt+C38)*(1+'Q.2 Data'!D38)</f>
        <v>14926.977968570764</v>
      </c>
      <c r="E38" s="52">
        <f>(amnt+D38)*(1+'Q.2 Data'!E38)</f>
        <v>19694.928357359357</v>
      </c>
      <c r="F38" s="52">
        <f>(amnt+E38)*(1+'Q.2 Data'!F38)</f>
        <v>26591.142401747864</v>
      </c>
      <c r="G38" s="52">
        <f>(amnt+F38)*(1+'Q.2 Data'!G38)</f>
        <v>33446.970635658421</v>
      </c>
      <c r="H38" s="52">
        <f>(amnt+G38)*(1+'Q.2 Data'!H38)</f>
        <v>38655.507729780176</v>
      </c>
      <c r="I38" s="52">
        <f>(amnt+H38)*(1+'Q.2 Data'!I38)</f>
        <v>43388.269428252424</v>
      </c>
      <c r="J38" s="52">
        <f>(amnt+I38)*(1+'Q.2 Data'!J38)</f>
        <v>52696.945845484472</v>
      </c>
      <c r="K38" s="52">
        <f>(amnt+J38)*(1+'Q.2 Data'!K38)</f>
        <v>66091.612455391238</v>
      </c>
      <c r="L38" s="52">
        <f>(amnt+K38)*(1+'Q.2 Data'!L38)</f>
        <v>71194.820219787842</v>
      </c>
      <c r="M38" s="52">
        <f>(amnt+L38)*(1+'Q.2 Data'!M38)</f>
        <v>83272.374087977689</v>
      </c>
      <c r="N38" s="52">
        <f>(amnt+M38)*(1+'Q.2 Data'!N38)</f>
        <v>91115.378773847697</v>
      </c>
      <c r="O38" s="52">
        <f>(amnt+N38)*(1+'Q.2 Data'!O38)</f>
        <v>98341.642145521531</v>
      </c>
      <c r="P38" s="52">
        <f>(amnt+O38)*(1+'Q.2 Data'!P38)</f>
        <v>107458.97858460945</v>
      </c>
      <c r="Q38" s="52">
        <f>(amnt+P38)*(1+'Q.2 Data'!Q38)</f>
        <v>116735.73769164179</v>
      </c>
      <c r="R38" s="52">
        <f>(amnt+Q38)*(1+'Q.2 Data'!R38)</f>
        <v>134405.09339479406</v>
      </c>
      <c r="S38" s="52">
        <f>(amnt+R38)*(1+'Q.2 Data'!S38)</f>
        <v>138490.42924165603</v>
      </c>
      <c r="T38" s="52">
        <f>(amnt+S38)*(1+'Q.2 Data'!T38)</f>
        <v>151309.01120341191</v>
      </c>
      <c r="U38" s="52">
        <f>(amnt+T38)*(1+'Q.2 Data'!U38)</f>
        <v>177297.82599945841</v>
      </c>
    </row>
    <row r="39" spans="1:21" x14ac:dyDescent="0.25">
      <c r="A39" s="47">
        <v>33</v>
      </c>
      <c r="B39" s="52">
        <f>amnt*(1+'Q.2 Data'!B39)</f>
        <v>4613.3882609405409</v>
      </c>
      <c r="C39" s="52">
        <f>(amnt+B39)*(1+'Q.2 Data'!C39)</f>
        <v>9074.3025347566108</v>
      </c>
      <c r="D39" s="52">
        <f>(amnt+C39)*(1+'Q.2 Data'!D39)</f>
        <v>14249.900975042185</v>
      </c>
      <c r="E39" s="52">
        <f>(amnt+D39)*(1+'Q.2 Data'!E39)</f>
        <v>19525.613996393124</v>
      </c>
      <c r="F39" s="52">
        <f>(amnt+E39)*(1+'Q.2 Data'!F39)</f>
        <v>26332.516623532953</v>
      </c>
      <c r="G39" s="52">
        <f>(amnt+F39)*(1+'Q.2 Data'!G39)</f>
        <v>34221.822280083172</v>
      </c>
      <c r="H39" s="52">
        <f>(amnt+G39)*(1+'Q.2 Data'!H39)</f>
        <v>37832.39273440418</v>
      </c>
      <c r="I39" s="52">
        <f>(amnt+H39)*(1+'Q.2 Data'!I39)</f>
        <v>41929.856300740445</v>
      </c>
      <c r="J39" s="52">
        <f>(amnt+I39)*(1+'Q.2 Data'!J39)</f>
        <v>45648.287131351615</v>
      </c>
      <c r="K39" s="52">
        <f>(amnt+J39)*(1+'Q.2 Data'!K39)</f>
        <v>52671.260928157521</v>
      </c>
      <c r="L39" s="52">
        <f>(amnt+K39)*(1+'Q.2 Data'!L39)</f>
        <v>59322.578411947979</v>
      </c>
      <c r="M39" s="52">
        <f>(amnt+L39)*(1+'Q.2 Data'!M39)</f>
        <v>64642.729477922134</v>
      </c>
      <c r="N39" s="52">
        <f>(amnt+M39)*(1+'Q.2 Data'!N39)</f>
        <v>71163.35788570586</v>
      </c>
      <c r="O39" s="52">
        <f>(amnt+N39)*(1+'Q.2 Data'!O39)</f>
        <v>81838.485929931747</v>
      </c>
      <c r="P39" s="52">
        <f>(amnt+O39)*(1+'Q.2 Data'!P39)</f>
        <v>84807.188217797273</v>
      </c>
      <c r="Q39" s="52">
        <f>(amnt+P39)*(1+'Q.2 Data'!Q39)</f>
        <v>98687.323099149202</v>
      </c>
      <c r="R39" s="52">
        <f>(amnt+Q39)*(1+'Q.2 Data'!R39)</f>
        <v>114685.52655693953</v>
      </c>
      <c r="S39" s="52">
        <f>(amnt+R39)*(1+'Q.2 Data'!S39)</f>
        <v>128216.01566146263</v>
      </c>
      <c r="T39" s="52">
        <f>(amnt+S39)*(1+'Q.2 Data'!T39)</f>
        <v>141967.17224591036</v>
      </c>
      <c r="U39" s="52">
        <f>(amnt+T39)*(1+'Q.2 Data'!U39)</f>
        <v>155083.05054277365</v>
      </c>
    </row>
    <row r="40" spans="1:21" x14ac:dyDescent="0.25">
      <c r="A40" s="51">
        <v>34</v>
      </c>
      <c r="B40" s="52">
        <f>amnt*(1+'Q.2 Data'!B40)</f>
        <v>4677.4011588406192</v>
      </c>
      <c r="C40" s="52">
        <f>(amnt+B40)*(1+'Q.2 Data'!C40)</f>
        <v>9575.2413518593294</v>
      </c>
      <c r="D40" s="52">
        <f>(amnt+C40)*(1+'Q.2 Data'!D40)</f>
        <v>15474.728377038859</v>
      </c>
      <c r="E40" s="52">
        <f>(amnt+D40)*(1+'Q.2 Data'!E40)</f>
        <v>20235.680370308022</v>
      </c>
      <c r="F40" s="52">
        <f>(amnt+E40)*(1+'Q.2 Data'!F40)</f>
        <v>24362.204574839936</v>
      </c>
      <c r="G40" s="52">
        <f>(amnt+F40)*(1+'Q.2 Data'!G40)</f>
        <v>30975.388119426192</v>
      </c>
      <c r="H40" s="52">
        <f>(amnt+G40)*(1+'Q.2 Data'!H40)</f>
        <v>38529.133102170839</v>
      </c>
      <c r="I40" s="52">
        <f>(amnt+H40)*(1+'Q.2 Data'!I40)</f>
        <v>49090.524959036658</v>
      </c>
      <c r="J40" s="52">
        <f>(amnt+I40)*(1+'Q.2 Data'!J40)</f>
        <v>60510.078194894559</v>
      </c>
      <c r="K40" s="52">
        <f>(amnt+J40)*(1+'Q.2 Data'!K40)</f>
        <v>64607.29184682812</v>
      </c>
      <c r="L40" s="52">
        <f>(amnt+K40)*(1+'Q.2 Data'!L40)</f>
        <v>71328.816006592824</v>
      </c>
      <c r="M40" s="52">
        <f>(amnt+L40)*(1+'Q.2 Data'!M40)</f>
        <v>84520.916337858464</v>
      </c>
      <c r="N40" s="52">
        <f>(amnt+M40)*(1+'Q.2 Data'!N40)</f>
        <v>86230.305673586277</v>
      </c>
      <c r="O40" s="52">
        <f>(amnt+N40)*(1+'Q.2 Data'!O40)</f>
        <v>93409.603654240214</v>
      </c>
      <c r="P40" s="52">
        <f>(amnt+O40)*(1+'Q.2 Data'!P40)</f>
        <v>95675.422340516932</v>
      </c>
      <c r="Q40" s="52">
        <f>(amnt+P40)*(1+'Q.2 Data'!Q40)</f>
        <v>105644.2580268349</v>
      </c>
      <c r="R40" s="52">
        <f>(amnt+Q40)*(1+'Q.2 Data'!R40)</f>
        <v>107315.77042015827</v>
      </c>
      <c r="S40" s="52">
        <f>(amnt+R40)*(1+'Q.2 Data'!S40)</f>
        <v>117075.85667218875</v>
      </c>
      <c r="T40" s="52">
        <f>(amnt+S40)*(1+'Q.2 Data'!T40)</f>
        <v>124330.20723659843</v>
      </c>
      <c r="U40" s="52">
        <f>(amnt+T40)*(1+'Q.2 Data'!U40)</f>
        <v>154346.43454901263</v>
      </c>
    </row>
    <row r="41" spans="1:21" x14ac:dyDescent="0.25">
      <c r="A41" s="47">
        <v>35</v>
      </c>
      <c r="B41" s="52">
        <f>amnt*(1+'Q.2 Data'!B41)</f>
        <v>5126.3150245934175</v>
      </c>
      <c r="C41" s="52">
        <f>(amnt+B41)*(1+'Q.2 Data'!C41)</f>
        <v>10003.213609364726</v>
      </c>
      <c r="D41" s="52">
        <f>(amnt+C41)*(1+'Q.2 Data'!D41)</f>
        <v>14564.688248863198</v>
      </c>
      <c r="E41" s="52">
        <f>(amnt+D41)*(1+'Q.2 Data'!E41)</f>
        <v>19493.172942200792</v>
      </c>
      <c r="F41" s="52">
        <f>(amnt+E41)*(1+'Q.2 Data'!F41)</f>
        <v>24986.2083156185</v>
      </c>
      <c r="G41" s="52">
        <f>(amnt+F41)*(1+'Q.2 Data'!G41)</f>
        <v>30243.940662488556</v>
      </c>
      <c r="H41" s="52">
        <f>(amnt+G41)*(1+'Q.2 Data'!H41)</f>
        <v>40547.700022753161</v>
      </c>
      <c r="I41" s="52">
        <f>(amnt+H41)*(1+'Q.2 Data'!I41)</f>
        <v>46903.172435138229</v>
      </c>
      <c r="J41" s="52">
        <f>(amnt+I41)*(1+'Q.2 Data'!J41)</f>
        <v>51175.554515821685</v>
      </c>
      <c r="K41" s="52">
        <f>(amnt+J41)*(1+'Q.2 Data'!K41)</f>
        <v>59985.977397036026</v>
      </c>
      <c r="L41" s="52">
        <f>(amnt+K41)*(1+'Q.2 Data'!L41)</f>
        <v>69558.066193861363</v>
      </c>
      <c r="M41" s="52">
        <f>(amnt+L41)*(1+'Q.2 Data'!M41)</f>
        <v>81810.500997095805</v>
      </c>
      <c r="N41" s="52">
        <f>(amnt+M41)*(1+'Q.2 Data'!N41)</f>
        <v>89646.828082074746</v>
      </c>
      <c r="O41" s="52">
        <f>(amnt+N41)*(1+'Q.2 Data'!O41)</f>
        <v>94346.981531750207</v>
      </c>
      <c r="P41" s="52">
        <f>(amnt+O41)*(1+'Q.2 Data'!P41)</f>
        <v>106522.239228747</v>
      </c>
      <c r="Q41" s="52">
        <f>(amnt+P41)*(1+'Q.2 Data'!Q41)</f>
        <v>106961.59256661682</v>
      </c>
      <c r="R41" s="52">
        <f>(amnt+Q41)*(1+'Q.2 Data'!R41)</f>
        <v>110891.29544238382</v>
      </c>
      <c r="S41" s="52">
        <f>(amnt+R41)*(1+'Q.2 Data'!S41)</f>
        <v>125251.18633359461</v>
      </c>
      <c r="T41" s="52">
        <f>(amnt+S41)*(1+'Q.2 Data'!T41)</f>
        <v>137623.02457665055</v>
      </c>
      <c r="U41" s="52">
        <f>(amnt+T41)*(1+'Q.2 Data'!U41)</f>
        <v>157336.90656082056</v>
      </c>
    </row>
    <row r="42" spans="1:21" x14ac:dyDescent="0.25">
      <c r="A42" s="47">
        <v>36</v>
      </c>
      <c r="B42" s="52">
        <f>amnt*(1+'Q.2 Data'!B42)</f>
        <v>5060.4895373590616</v>
      </c>
      <c r="C42" s="52">
        <f>(amnt+B42)*(1+'Q.2 Data'!C42)</f>
        <v>9418.5694913049974</v>
      </c>
      <c r="D42" s="52">
        <f>(amnt+C42)*(1+'Q.2 Data'!D42)</f>
        <v>14991.487786853028</v>
      </c>
      <c r="E42" s="52">
        <f>(amnt+D42)*(1+'Q.2 Data'!E42)</f>
        <v>21310.464039092527</v>
      </c>
      <c r="F42" s="52">
        <f>(amnt+E42)*(1+'Q.2 Data'!F42)</f>
        <v>26904.432073918855</v>
      </c>
      <c r="G42" s="52">
        <f>(amnt+F42)*(1+'Q.2 Data'!G42)</f>
        <v>33777.858282086439</v>
      </c>
      <c r="H42" s="52">
        <f>(amnt+G42)*(1+'Q.2 Data'!H42)</f>
        <v>38958.708110047446</v>
      </c>
      <c r="I42" s="52">
        <f>(amnt+H42)*(1+'Q.2 Data'!I42)</f>
        <v>44332.232517911434</v>
      </c>
      <c r="J42" s="52">
        <f>(amnt+I42)*(1+'Q.2 Data'!J42)</f>
        <v>51477.01288889064</v>
      </c>
      <c r="K42" s="52">
        <f>(amnt+J42)*(1+'Q.2 Data'!K42)</f>
        <v>58263.477426951787</v>
      </c>
      <c r="L42" s="52">
        <f>(amnt+K42)*(1+'Q.2 Data'!L42)</f>
        <v>74008.723528181421</v>
      </c>
      <c r="M42" s="52">
        <f>(amnt+L42)*(1+'Q.2 Data'!M42)</f>
        <v>81611.698614329987</v>
      </c>
      <c r="N42" s="52">
        <f>(amnt+M42)*(1+'Q.2 Data'!N42)</f>
        <v>105056.27230948258</v>
      </c>
      <c r="O42" s="52">
        <f>(amnt+N42)*(1+'Q.2 Data'!O42)</f>
        <v>113804.89384854055</v>
      </c>
      <c r="P42" s="52">
        <f>(amnt+O42)*(1+'Q.2 Data'!P42)</f>
        <v>108131.22369845989</v>
      </c>
      <c r="Q42" s="52">
        <f>(amnt+P42)*(1+'Q.2 Data'!Q42)</f>
        <v>128204.90725448218</v>
      </c>
      <c r="R42" s="52">
        <f>(amnt+Q42)*(1+'Q.2 Data'!R42)</f>
        <v>158780.50581723929</v>
      </c>
      <c r="S42" s="52">
        <f>(amnt+R42)*(1+'Q.2 Data'!S42)</f>
        <v>169544.62882375717</v>
      </c>
      <c r="T42" s="52">
        <f>(amnt+S42)*(1+'Q.2 Data'!T42)</f>
        <v>177260.17207845976</v>
      </c>
      <c r="U42" s="52">
        <f>(amnt+T42)*(1+'Q.2 Data'!U42)</f>
        <v>186196.48780464468</v>
      </c>
    </row>
    <row r="43" spans="1:21" x14ac:dyDescent="0.25">
      <c r="A43" s="51">
        <v>37</v>
      </c>
      <c r="B43" s="52">
        <f>amnt*(1+'Q.2 Data'!B43)</f>
        <v>5155.5424755034819</v>
      </c>
      <c r="C43" s="52">
        <f>(amnt+B43)*(1+'Q.2 Data'!C43)</f>
        <v>9965.7764473804418</v>
      </c>
      <c r="D43" s="52">
        <f>(amnt+C43)*(1+'Q.2 Data'!D43)</f>
        <v>14584.57153138873</v>
      </c>
      <c r="E43" s="52">
        <f>(amnt+D43)*(1+'Q.2 Data'!E43)</f>
        <v>20845.25209103708</v>
      </c>
      <c r="F43" s="52">
        <f>(amnt+E43)*(1+'Q.2 Data'!F43)</f>
        <v>28423.647545049022</v>
      </c>
      <c r="G43" s="52">
        <f>(amnt+F43)*(1+'Q.2 Data'!G43)</f>
        <v>38090.49859592026</v>
      </c>
      <c r="H43" s="52">
        <f>(amnt+G43)*(1+'Q.2 Data'!H43)</f>
        <v>44841.720177341005</v>
      </c>
      <c r="I43" s="52">
        <f>(amnt+H43)*(1+'Q.2 Data'!I43)</f>
        <v>52752.677905202159</v>
      </c>
      <c r="J43" s="52">
        <f>(amnt+I43)*(1+'Q.2 Data'!J43)</f>
        <v>58895.713923155054</v>
      </c>
      <c r="K43" s="52">
        <f>(amnt+J43)*(1+'Q.2 Data'!K43)</f>
        <v>67293.148968925234</v>
      </c>
      <c r="L43" s="52">
        <f>(amnt+K43)*(1+'Q.2 Data'!L43)</f>
        <v>80105.114801366959</v>
      </c>
      <c r="M43" s="52">
        <f>(amnt+L43)*(1+'Q.2 Data'!M43)</f>
        <v>86441.056558674769</v>
      </c>
      <c r="N43" s="52">
        <f>(amnt+M43)*(1+'Q.2 Data'!N43)</f>
        <v>100221.65446434084</v>
      </c>
      <c r="O43" s="52">
        <f>(amnt+N43)*(1+'Q.2 Data'!O43)</f>
        <v>107745.83782633525</v>
      </c>
      <c r="P43" s="52">
        <f>(amnt+O43)*(1+'Q.2 Data'!P43)</f>
        <v>121397.34240663169</v>
      </c>
      <c r="Q43" s="52">
        <f>(amnt+P43)*(1+'Q.2 Data'!Q43)</f>
        <v>130148.44941288058</v>
      </c>
      <c r="R43" s="52">
        <f>(amnt+Q43)*(1+'Q.2 Data'!R43)</f>
        <v>136108.9770805352</v>
      </c>
      <c r="S43" s="52">
        <f>(amnt+R43)*(1+'Q.2 Data'!S43)</f>
        <v>138935.74184662005</v>
      </c>
      <c r="T43" s="52">
        <f>(amnt+S43)*(1+'Q.2 Data'!T43)</f>
        <v>161587.75407903851</v>
      </c>
      <c r="U43" s="52">
        <f>(amnt+T43)*(1+'Q.2 Data'!U43)</f>
        <v>161318.8720952908</v>
      </c>
    </row>
    <row r="44" spans="1:21" x14ac:dyDescent="0.25">
      <c r="A44" s="47">
        <v>38</v>
      </c>
      <c r="B44" s="52">
        <f>amnt*(1+'Q.2 Data'!B44)</f>
        <v>4564.8332558813272</v>
      </c>
      <c r="C44" s="52">
        <f>(amnt+B44)*(1+'Q.2 Data'!C44)</f>
        <v>8802.6237782229418</v>
      </c>
      <c r="D44" s="52">
        <f>(amnt+C44)*(1+'Q.2 Data'!D44)</f>
        <v>13671.811531030755</v>
      </c>
      <c r="E44" s="52">
        <f>(amnt+D44)*(1+'Q.2 Data'!E44)</f>
        <v>21525.459923195252</v>
      </c>
      <c r="F44" s="52">
        <f>(amnt+E44)*(1+'Q.2 Data'!F44)</f>
        <v>28306.567909779966</v>
      </c>
      <c r="G44" s="52">
        <f>(amnt+F44)*(1+'Q.2 Data'!G44)</f>
        <v>34156.302908015801</v>
      </c>
      <c r="H44" s="52">
        <f>(amnt+G44)*(1+'Q.2 Data'!H44)</f>
        <v>43873.828210415748</v>
      </c>
      <c r="I44" s="52">
        <f>(amnt+H44)*(1+'Q.2 Data'!I44)</f>
        <v>51013.329595518917</v>
      </c>
      <c r="J44" s="52">
        <f>(amnt+I44)*(1+'Q.2 Data'!J44)</f>
        <v>58316.852765831922</v>
      </c>
      <c r="K44" s="52">
        <f>(amnt+J44)*(1+'Q.2 Data'!K44)</f>
        <v>69261.651025702697</v>
      </c>
      <c r="L44" s="52">
        <f>(amnt+K44)*(1+'Q.2 Data'!L44)</f>
        <v>70993.726317970606</v>
      </c>
      <c r="M44" s="52">
        <f>(amnt+L44)*(1+'Q.2 Data'!M44)</f>
        <v>82088.244017689693</v>
      </c>
      <c r="N44" s="52">
        <f>(amnt+M44)*(1+'Q.2 Data'!N44)</f>
        <v>104187.31414253444</v>
      </c>
      <c r="O44" s="52">
        <f>(amnt+N44)*(1+'Q.2 Data'!O44)</f>
        <v>103342.30786692006</v>
      </c>
      <c r="P44" s="52">
        <f>(amnt+O44)*(1+'Q.2 Data'!P44)</f>
        <v>112460.83977249367</v>
      </c>
      <c r="Q44" s="52">
        <f>(amnt+P44)*(1+'Q.2 Data'!Q44)</f>
        <v>118349.68119566437</v>
      </c>
      <c r="R44" s="52">
        <f>(amnt+Q44)*(1+'Q.2 Data'!R44)</f>
        <v>133640.2310188149</v>
      </c>
      <c r="S44" s="52">
        <f>(amnt+R44)*(1+'Q.2 Data'!S44)</f>
        <v>156020.84257577112</v>
      </c>
      <c r="T44" s="52">
        <f>(amnt+S44)*(1+'Q.2 Data'!T44)</f>
        <v>163317.19760811038</v>
      </c>
      <c r="U44" s="52">
        <f>(amnt+T44)*(1+'Q.2 Data'!U44)</f>
        <v>176237.04434699722</v>
      </c>
    </row>
    <row r="45" spans="1:21" x14ac:dyDescent="0.25">
      <c r="A45" s="47">
        <v>39</v>
      </c>
      <c r="B45" s="52">
        <f>amnt*(1+'Q.2 Data'!B45)</f>
        <v>4935.2862570379393</v>
      </c>
      <c r="C45" s="52">
        <f>(amnt+B45)*(1+'Q.2 Data'!C45)</f>
        <v>9569.9188819780538</v>
      </c>
      <c r="D45" s="52">
        <f>(amnt+C45)*(1+'Q.2 Data'!D45)</f>
        <v>15980.321602965547</v>
      </c>
      <c r="E45" s="52">
        <f>(amnt+D45)*(1+'Q.2 Data'!E45)</f>
        <v>22405.289803710381</v>
      </c>
      <c r="F45" s="52">
        <f>(amnt+E45)*(1+'Q.2 Data'!F45)</f>
        <v>30398.398325997059</v>
      </c>
      <c r="G45" s="52">
        <f>(amnt+F45)*(1+'Q.2 Data'!G45)</f>
        <v>40233.357969681667</v>
      </c>
      <c r="H45" s="52">
        <f>(amnt+G45)*(1+'Q.2 Data'!H45)</f>
        <v>48357.969627457816</v>
      </c>
      <c r="I45" s="52">
        <f>(amnt+H45)*(1+'Q.2 Data'!I45)</f>
        <v>57951.420912194058</v>
      </c>
      <c r="J45" s="52">
        <f>(amnt+I45)*(1+'Q.2 Data'!J45)</f>
        <v>69801.180465513098</v>
      </c>
      <c r="K45" s="52">
        <f>(amnt+J45)*(1+'Q.2 Data'!K45)</f>
        <v>80478.425968768977</v>
      </c>
      <c r="L45" s="52">
        <f>(amnt+K45)*(1+'Q.2 Data'!L45)</f>
        <v>90228.814881806014</v>
      </c>
      <c r="M45" s="52">
        <f>(amnt+L45)*(1+'Q.2 Data'!M45)</f>
        <v>97318.561652230288</v>
      </c>
      <c r="N45" s="52">
        <f>(amnt+M45)*(1+'Q.2 Data'!N45)</f>
        <v>99626.536593390774</v>
      </c>
      <c r="O45" s="52">
        <f>(amnt+N45)*(1+'Q.2 Data'!O45)</f>
        <v>117007.71233456051</v>
      </c>
      <c r="P45" s="52">
        <f>(amnt+O45)*(1+'Q.2 Data'!P45)</f>
        <v>127425.77896069481</v>
      </c>
      <c r="Q45" s="52">
        <f>(amnt+P45)*(1+'Q.2 Data'!Q45)</f>
        <v>145507.84529472591</v>
      </c>
      <c r="R45" s="52">
        <f>(amnt+Q45)*(1+'Q.2 Data'!R45)</f>
        <v>168376.61964889267</v>
      </c>
      <c r="S45" s="52">
        <f>(amnt+R45)*(1+'Q.2 Data'!S45)</f>
        <v>188705.33016860002</v>
      </c>
      <c r="T45" s="52">
        <f>(amnt+S45)*(1+'Q.2 Data'!T45)</f>
        <v>219384.81189976848</v>
      </c>
      <c r="U45" s="52">
        <f>(amnt+T45)*(1+'Q.2 Data'!U45)</f>
        <v>253206.39498101932</v>
      </c>
    </row>
    <row r="46" spans="1:21" x14ac:dyDescent="0.25">
      <c r="A46" s="51">
        <v>40</v>
      </c>
      <c r="B46" s="52">
        <f>amnt*(1+'Q.2 Data'!B46)</f>
        <v>4666.007522906275</v>
      </c>
      <c r="C46" s="52">
        <f>(amnt+B46)*(1+'Q.2 Data'!C46)</f>
        <v>9669.1129768063929</v>
      </c>
      <c r="D46" s="52">
        <f>(amnt+C46)*(1+'Q.2 Data'!D46)</f>
        <v>15283.819442629969</v>
      </c>
      <c r="E46" s="52">
        <f>(amnt+D46)*(1+'Q.2 Data'!E46)</f>
        <v>20728.460604925567</v>
      </c>
      <c r="F46" s="52">
        <f>(amnt+E46)*(1+'Q.2 Data'!F46)</f>
        <v>27033.045098220413</v>
      </c>
      <c r="G46" s="52">
        <f>(amnt+F46)*(1+'Q.2 Data'!G46)</f>
        <v>32090.216210339149</v>
      </c>
      <c r="H46" s="52">
        <f>(amnt+G46)*(1+'Q.2 Data'!H46)</f>
        <v>38893.452378543254</v>
      </c>
      <c r="I46" s="52">
        <f>(amnt+H46)*(1+'Q.2 Data'!I46)</f>
        <v>41850.130522140862</v>
      </c>
      <c r="J46" s="52">
        <f>(amnt+I46)*(1+'Q.2 Data'!J46)</f>
        <v>49496.218820163223</v>
      </c>
      <c r="K46" s="52">
        <f>(amnt+J46)*(1+'Q.2 Data'!K46)</f>
        <v>53412.686906535833</v>
      </c>
      <c r="L46" s="52">
        <f>(amnt+K46)*(1+'Q.2 Data'!L46)</f>
        <v>66234.543906093662</v>
      </c>
      <c r="M46" s="52">
        <f>(amnt+L46)*(1+'Q.2 Data'!M46)</f>
        <v>74719.779603405696</v>
      </c>
      <c r="N46" s="52">
        <f>(amnt+M46)*(1+'Q.2 Data'!N46)</f>
        <v>83323.940868466263</v>
      </c>
      <c r="O46" s="52">
        <f>(amnt+N46)*(1+'Q.2 Data'!O46)</f>
        <v>89664.949289085416</v>
      </c>
      <c r="P46" s="52">
        <f>(amnt+O46)*(1+'Q.2 Data'!P46)</f>
        <v>100304.59219141793</v>
      </c>
      <c r="Q46" s="52">
        <f>(amnt+P46)*(1+'Q.2 Data'!Q46)</f>
        <v>103151.17717804341</v>
      </c>
      <c r="R46" s="52">
        <f>(amnt+Q46)*(1+'Q.2 Data'!R46)</f>
        <v>116485.5226763606</v>
      </c>
      <c r="S46" s="52">
        <f>(amnt+R46)*(1+'Q.2 Data'!S46)</f>
        <v>131149.55673524013</v>
      </c>
      <c r="T46" s="52">
        <f>(amnt+S46)*(1+'Q.2 Data'!T46)</f>
        <v>127653.596361745</v>
      </c>
      <c r="U46" s="52">
        <f>(amnt+T46)*(1+'Q.2 Data'!U46)</f>
        <v>138520.58575429008</v>
      </c>
    </row>
    <row r="47" spans="1:21" x14ac:dyDescent="0.25">
      <c r="A47" s="47">
        <v>41</v>
      </c>
      <c r="B47" s="52">
        <f>amnt*(1+'Q.2 Data'!B47)</f>
        <v>4954.9048389465952</v>
      </c>
      <c r="C47" s="52">
        <f>(amnt+B47)*(1+'Q.2 Data'!C47)</f>
        <v>9861.4236464377318</v>
      </c>
      <c r="D47" s="52">
        <f>(amnt+C47)*(1+'Q.2 Data'!D47)</f>
        <v>15174.98258967738</v>
      </c>
      <c r="E47" s="52">
        <f>(amnt+D47)*(1+'Q.2 Data'!E47)</f>
        <v>21172.378131123001</v>
      </c>
      <c r="F47" s="52">
        <f>(amnt+E47)*(1+'Q.2 Data'!F47)</f>
        <v>24608.399611942648</v>
      </c>
      <c r="G47" s="52">
        <f>(amnt+F47)*(1+'Q.2 Data'!G47)</f>
        <v>31611.608139288168</v>
      </c>
      <c r="H47" s="52">
        <f>(amnt+G47)*(1+'Q.2 Data'!H47)</f>
        <v>37888.539742679401</v>
      </c>
      <c r="I47" s="52">
        <f>(amnt+H47)*(1+'Q.2 Data'!I47)</f>
        <v>43418.22229214356</v>
      </c>
      <c r="J47" s="52">
        <f>(amnt+I47)*(1+'Q.2 Data'!J47)</f>
        <v>52462.705315947198</v>
      </c>
      <c r="K47" s="52">
        <f>(amnt+J47)*(1+'Q.2 Data'!K47)</f>
        <v>57159.636122712669</v>
      </c>
      <c r="L47" s="52">
        <f>(amnt+K47)*(1+'Q.2 Data'!L47)</f>
        <v>66737.460711304666</v>
      </c>
      <c r="M47" s="52">
        <f>(amnt+L47)*(1+'Q.2 Data'!M47)</f>
        <v>67067.921579485148</v>
      </c>
      <c r="N47" s="52">
        <f>(amnt+M47)*(1+'Q.2 Data'!N47)</f>
        <v>72956.210495182429</v>
      </c>
      <c r="O47" s="52">
        <f>(amnt+N47)*(1+'Q.2 Data'!O47)</f>
        <v>77662.633672383934</v>
      </c>
      <c r="P47" s="52">
        <f>(amnt+O47)*(1+'Q.2 Data'!P47)</f>
        <v>82563.919207377825</v>
      </c>
      <c r="Q47" s="52">
        <f>(amnt+P47)*(1+'Q.2 Data'!Q47)</f>
        <v>84650.623413589958</v>
      </c>
      <c r="R47" s="52">
        <f>(amnt+Q47)*(1+'Q.2 Data'!R47)</f>
        <v>99755.433857426571</v>
      </c>
      <c r="S47" s="52">
        <f>(amnt+R47)*(1+'Q.2 Data'!S47)</f>
        <v>95083.625481377516</v>
      </c>
      <c r="T47" s="52">
        <f>(amnt+S47)*(1+'Q.2 Data'!T47)</f>
        <v>101358.50850707333</v>
      </c>
      <c r="U47" s="52">
        <f>(amnt+T47)*(1+'Q.2 Data'!U47)</f>
        <v>104614.30955238656</v>
      </c>
    </row>
    <row r="48" spans="1:21" x14ac:dyDescent="0.25">
      <c r="A48" s="47">
        <v>42</v>
      </c>
      <c r="B48" s="52">
        <f>amnt*(1+'Q.2 Data'!B48)</f>
        <v>5100.5947542998056</v>
      </c>
      <c r="C48" s="52">
        <f>(amnt+B48)*(1+'Q.2 Data'!C48)</f>
        <v>9811.8062133128951</v>
      </c>
      <c r="D48" s="52">
        <f>(amnt+C48)*(1+'Q.2 Data'!D48)</f>
        <v>16133.113795236104</v>
      </c>
      <c r="E48" s="52">
        <f>(amnt+D48)*(1+'Q.2 Data'!E48)</f>
        <v>19201.9046122006</v>
      </c>
      <c r="F48" s="52">
        <f>(amnt+E48)*(1+'Q.2 Data'!F48)</f>
        <v>22684.021686445616</v>
      </c>
      <c r="G48" s="52">
        <f>(amnt+F48)*(1+'Q.2 Data'!G48)</f>
        <v>27082.402339519958</v>
      </c>
      <c r="H48" s="52">
        <f>(amnt+G48)*(1+'Q.2 Data'!H48)</f>
        <v>33163.185307458218</v>
      </c>
      <c r="I48" s="52">
        <f>(amnt+H48)*(1+'Q.2 Data'!I48)</f>
        <v>40607.319810619214</v>
      </c>
      <c r="J48" s="52">
        <f>(amnt+I48)*(1+'Q.2 Data'!J48)</f>
        <v>48125.065056414554</v>
      </c>
      <c r="K48" s="52">
        <f>(amnt+J48)*(1+'Q.2 Data'!K48)</f>
        <v>53487.911977436794</v>
      </c>
      <c r="L48" s="52">
        <f>(amnt+K48)*(1+'Q.2 Data'!L48)</f>
        <v>54955.952725242627</v>
      </c>
      <c r="M48" s="52">
        <f>(amnt+L48)*(1+'Q.2 Data'!M48)</f>
        <v>63822.246216856125</v>
      </c>
      <c r="N48" s="52">
        <f>(amnt+M48)*(1+'Q.2 Data'!N48)</f>
        <v>68193.715069799378</v>
      </c>
      <c r="O48" s="52">
        <f>(amnt+N48)*(1+'Q.2 Data'!O48)</f>
        <v>80605.18064259291</v>
      </c>
      <c r="P48" s="52">
        <f>(amnt+O48)*(1+'Q.2 Data'!P48)</f>
        <v>88734.780303080013</v>
      </c>
      <c r="Q48" s="52">
        <f>(amnt+P48)*(1+'Q.2 Data'!Q48)</f>
        <v>101118.60409921737</v>
      </c>
      <c r="R48" s="52">
        <f>(amnt+Q48)*(1+'Q.2 Data'!R48)</f>
        <v>114059.0324632447</v>
      </c>
      <c r="S48" s="52">
        <f>(amnt+R48)*(1+'Q.2 Data'!S48)</f>
        <v>139438.08170022239</v>
      </c>
      <c r="T48" s="52">
        <f>(amnt+S48)*(1+'Q.2 Data'!T48)</f>
        <v>151554.38290320346</v>
      </c>
      <c r="U48" s="52">
        <f>(amnt+T48)*(1+'Q.2 Data'!U48)</f>
        <v>157830.58133303668</v>
      </c>
    </row>
    <row r="49" spans="1:21" x14ac:dyDescent="0.25">
      <c r="A49" s="51">
        <v>43</v>
      </c>
      <c r="B49" s="52">
        <f>amnt*(1+'Q.2 Data'!B49)</f>
        <v>4464.4026130122547</v>
      </c>
      <c r="C49" s="52">
        <f>(amnt+B49)*(1+'Q.2 Data'!C49)</f>
        <v>10859.345016949013</v>
      </c>
      <c r="D49" s="52">
        <f>(amnt+C49)*(1+'Q.2 Data'!D49)</f>
        <v>17534.995203186194</v>
      </c>
      <c r="E49" s="52">
        <f>(amnt+D49)*(1+'Q.2 Data'!E49)</f>
        <v>23899.188339350323</v>
      </c>
      <c r="F49" s="52">
        <f>(amnt+E49)*(1+'Q.2 Data'!F49)</f>
        <v>29836.02695789632</v>
      </c>
      <c r="G49" s="52">
        <f>(amnt+F49)*(1+'Q.2 Data'!G49)</f>
        <v>35259.375991333392</v>
      </c>
      <c r="H49" s="52">
        <f>(amnt+G49)*(1+'Q.2 Data'!H49)</f>
        <v>39508.008422137653</v>
      </c>
      <c r="I49" s="52">
        <f>(amnt+H49)*(1+'Q.2 Data'!I49)</f>
        <v>44979.256030428245</v>
      </c>
      <c r="J49" s="52">
        <f>(amnt+I49)*(1+'Q.2 Data'!J49)</f>
        <v>50437.45532608487</v>
      </c>
      <c r="K49" s="52">
        <f>(amnt+J49)*(1+'Q.2 Data'!K49)</f>
        <v>54085.375042090731</v>
      </c>
      <c r="L49" s="52">
        <f>(amnt+K49)*(1+'Q.2 Data'!L49)</f>
        <v>67874.926962663973</v>
      </c>
      <c r="M49" s="52">
        <f>(amnt+L49)*(1+'Q.2 Data'!M49)</f>
        <v>81919.413672488954</v>
      </c>
      <c r="N49" s="52">
        <f>(amnt+M49)*(1+'Q.2 Data'!N49)</f>
        <v>84399.746352138172</v>
      </c>
      <c r="O49" s="52">
        <f>(amnt+N49)*(1+'Q.2 Data'!O49)</f>
        <v>85595.400142094048</v>
      </c>
      <c r="P49" s="52">
        <f>(amnt+O49)*(1+'Q.2 Data'!P49)</f>
        <v>92034.211980476743</v>
      </c>
      <c r="Q49" s="52">
        <f>(amnt+P49)*(1+'Q.2 Data'!Q49)</f>
        <v>89069.917658109276</v>
      </c>
      <c r="R49" s="52">
        <f>(amnt+Q49)*(1+'Q.2 Data'!R49)</f>
        <v>104157.21517793319</v>
      </c>
      <c r="S49" s="52">
        <f>(amnt+R49)*(1+'Q.2 Data'!S49)</f>
        <v>103804.80865692034</v>
      </c>
      <c r="T49" s="52">
        <f>(amnt+S49)*(1+'Q.2 Data'!T49)</f>
        <v>112532.08312744279</v>
      </c>
      <c r="U49" s="52">
        <f>(amnt+T49)*(1+'Q.2 Data'!U49)</f>
        <v>124698.6610289446</v>
      </c>
    </row>
    <row r="50" spans="1:21" x14ac:dyDescent="0.25">
      <c r="A50" s="47">
        <v>44</v>
      </c>
      <c r="B50" s="52">
        <f>amnt*(1+'Q.2 Data'!B50)</f>
        <v>4751.0023982778466</v>
      </c>
      <c r="C50" s="52">
        <f>(amnt+B50)*(1+'Q.2 Data'!C50)</f>
        <v>9822.0382799534418</v>
      </c>
      <c r="D50" s="52">
        <f>(amnt+C50)*(1+'Q.2 Data'!D50)</f>
        <v>14830.930169667601</v>
      </c>
      <c r="E50" s="52">
        <f>(amnt+D50)*(1+'Q.2 Data'!E50)</f>
        <v>19949.643039142331</v>
      </c>
      <c r="F50" s="52">
        <f>(amnt+E50)*(1+'Q.2 Data'!F50)</f>
        <v>23694.075372920648</v>
      </c>
      <c r="G50" s="52">
        <f>(amnt+F50)*(1+'Q.2 Data'!G50)</f>
        <v>28983.367857459183</v>
      </c>
      <c r="H50" s="52">
        <f>(amnt+G50)*(1+'Q.2 Data'!H50)</f>
        <v>33460.179432008023</v>
      </c>
      <c r="I50" s="52">
        <f>(amnt+H50)*(1+'Q.2 Data'!I50)</f>
        <v>39237.503903067249</v>
      </c>
      <c r="J50" s="52">
        <f>(amnt+I50)*(1+'Q.2 Data'!J50)</f>
        <v>47468.27405355245</v>
      </c>
      <c r="K50" s="52">
        <f>(amnt+J50)*(1+'Q.2 Data'!K50)</f>
        <v>51201.590967753218</v>
      </c>
      <c r="L50" s="52">
        <f>(amnt+K50)*(1+'Q.2 Data'!L50)</f>
        <v>52459.649910702909</v>
      </c>
      <c r="M50" s="52">
        <f>(amnt+L50)*(1+'Q.2 Data'!M50)</f>
        <v>62129.405173971129</v>
      </c>
      <c r="N50" s="52">
        <f>(amnt+M50)*(1+'Q.2 Data'!N50)</f>
        <v>63282.646323931367</v>
      </c>
      <c r="O50" s="52">
        <f>(amnt+N50)*(1+'Q.2 Data'!O50)</f>
        <v>70273.322307889233</v>
      </c>
      <c r="P50" s="52">
        <f>(amnt+O50)*(1+'Q.2 Data'!P50)</f>
        <v>72984.333987944454</v>
      </c>
      <c r="Q50" s="52">
        <f>(amnt+P50)*(1+'Q.2 Data'!Q50)</f>
        <v>76313.095762487676</v>
      </c>
      <c r="R50" s="52">
        <f>(amnt+Q50)*(1+'Q.2 Data'!R50)</f>
        <v>83768.988090496059</v>
      </c>
      <c r="S50" s="52">
        <f>(amnt+R50)*(1+'Q.2 Data'!S50)</f>
        <v>83863.853393703641</v>
      </c>
      <c r="T50" s="52">
        <f>(amnt+S50)*(1+'Q.2 Data'!T50)</f>
        <v>89756.986689244717</v>
      </c>
      <c r="U50" s="52">
        <f>(amnt+T50)*(1+'Q.2 Data'!U50)</f>
        <v>98142.87553004529</v>
      </c>
    </row>
    <row r="51" spans="1:21" x14ac:dyDescent="0.25">
      <c r="A51" s="47">
        <v>45</v>
      </c>
      <c r="B51" s="52">
        <f>amnt*(1+'Q.2 Data'!B51)</f>
        <v>4710.2080330075096</v>
      </c>
      <c r="C51" s="52">
        <f>(amnt+B51)*(1+'Q.2 Data'!C51)</f>
        <v>9475.5717328730898</v>
      </c>
      <c r="D51" s="52">
        <f>(amnt+C51)*(1+'Q.2 Data'!D51)</f>
        <v>14785.764725564701</v>
      </c>
      <c r="E51" s="52">
        <f>(amnt+D51)*(1+'Q.2 Data'!E51)</f>
        <v>19446.455100346589</v>
      </c>
      <c r="F51" s="52">
        <f>(amnt+E51)*(1+'Q.2 Data'!F51)</f>
        <v>23338.860477552014</v>
      </c>
      <c r="G51" s="52">
        <f>(amnt+F51)*(1+'Q.2 Data'!G51)</f>
        <v>25766.85233226452</v>
      </c>
      <c r="H51" s="52">
        <f>(amnt+G51)*(1+'Q.2 Data'!H51)</f>
        <v>28992.079326071125</v>
      </c>
      <c r="I51" s="52">
        <f>(amnt+H51)*(1+'Q.2 Data'!I51)</f>
        <v>39016.554022729484</v>
      </c>
      <c r="J51" s="52">
        <f>(amnt+I51)*(1+'Q.2 Data'!J51)</f>
        <v>46267.828596598913</v>
      </c>
      <c r="K51" s="52">
        <f>(amnt+J51)*(1+'Q.2 Data'!K51)</f>
        <v>54383.566875222088</v>
      </c>
      <c r="L51" s="52">
        <f>(amnt+K51)*(1+'Q.2 Data'!L51)</f>
        <v>60197.084201334554</v>
      </c>
      <c r="M51" s="52">
        <f>(amnt+L51)*(1+'Q.2 Data'!M51)</f>
        <v>66886.373911509203</v>
      </c>
      <c r="N51" s="52">
        <f>(amnt+M51)*(1+'Q.2 Data'!N51)</f>
        <v>76130.436545618097</v>
      </c>
      <c r="O51" s="52">
        <f>(amnt+N51)*(1+'Q.2 Data'!O51)</f>
        <v>85131.419190182249</v>
      </c>
      <c r="P51" s="52">
        <f>(amnt+O51)*(1+'Q.2 Data'!P51)</f>
        <v>83007.369506128103</v>
      </c>
      <c r="Q51" s="52">
        <f>(amnt+P51)*(1+'Q.2 Data'!Q51)</f>
        <v>103399.31559296793</v>
      </c>
      <c r="R51" s="52">
        <f>(amnt+Q51)*(1+'Q.2 Data'!R51)</f>
        <v>122350.80786686446</v>
      </c>
      <c r="S51" s="52">
        <f>(amnt+R51)*(1+'Q.2 Data'!S51)</f>
        <v>134652.29695564008</v>
      </c>
      <c r="T51" s="52">
        <f>(amnt+S51)*(1+'Q.2 Data'!T51)</f>
        <v>133269.26881105462</v>
      </c>
      <c r="U51" s="52">
        <f>(amnt+T51)*(1+'Q.2 Data'!U51)</f>
        <v>150722.96836177562</v>
      </c>
    </row>
    <row r="52" spans="1:21" x14ac:dyDescent="0.25">
      <c r="A52" s="51">
        <v>46</v>
      </c>
      <c r="B52" s="52">
        <f>amnt*(1+'Q.2 Data'!B52)</f>
        <v>4617.3411003934198</v>
      </c>
      <c r="C52" s="52">
        <f>(amnt+B52)*(1+'Q.2 Data'!C52)</f>
        <v>9278.773538547257</v>
      </c>
      <c r="D52" s="52">
        <f>(amnt+C52)*(1+'Q.2 Data'!D52)</f>
        <v>14647.617131037789</v>
      </c>
      <c r="E52" s="52">
        <f>(amnt+D52)*(1+'Q.2 Data'!E52)</f>
        <v>20604.103969920743</v>
      </c>
      <c r="F52" s="52">
        <f>(amnt+E52)*(1+'Q.2 Data'!F52)</f>
        <v>26282.268321579122</v>
      </c>
      <c r="G52" s="52">
        <f>(amnt+F52)*(1+'Q.2 Data'!G52)</f>
        <v>31667.312707618708</v>
      </c>
      <c r="H52" s="52">
        <f>(amnt+G52)*(1+'Q.2 Data'!H52)</f>
        <v>39553.656500151228</v>
      </c>
      <c r="I52" s="52">
        <f>(amnt+H52)*(1+'Q.2 Data'!I52)</f>
        <v>45205.582082475754</v>
      </c>
      <c r="J52" s="52">
        <f>(amnt+I52)*(1+'Q.2 Data'!J52)</f>
        <v>56997.634537742808</v>
      </c>
      <c r="K52" s="52">
        <f>(amnt+J52)*(1+'Q.2 Data'!K52)</f>
        <v>60653.039368004363</v>
      </c>
      <c r="L52" s="52">
        <f>(amnt+K52)*(1+'Q.2 Data'!L52)</f>
        <v>68287.995297997652</v>
      </c>
      <c r="M52" s="52">
        <f>(amnt+L52)*(1+'Q.2 Data'!M52)</f>
        <v>70160.501816082164</v>
      </c>
      <c r="N52" s="52">
        <f>(amnt+M52)*(1+'Q.2 Data'!N52)</f>
        <v>76464.108389201327</v>
      </c>
      <c r="O52" s="52">
        <f>(amnt+N52)*(1+'Q.2 Data'!O52)</f>
        <v>93071.07117045678</v>
      </c>
      <c r="P52" s="52">
        <f>(amnt+O52)*(1+'Q.2 Data'!P52)</f>
        <v>100650.0928294343</v>
      </c>
      <c r="Q52" s="52">
        <f>(amnt+P52)*(1+'Q.2 Data'!Q52)</f>
        <v>121325.61637340812</v>
      </c>
      <c r="R52" s="52">
        <f>(amnt+Q52)*(1+'Q.2 Data'!R52)</f>
        <v>132073.59002771493</v>
      </c>
      <c r="S52" s="52">
        <f>(amnt+R52)*(1+'Q.2 Data'!S52)</f>
        <v>143017.1737541598</v>
      </c>
      <c r="T52" s="52">
        <f>(amnt+S52)*(1+'Q.2 Data'!T52)</f>
        <v>168471.34454460887</v>
      </c>
      <c r="U52" s="52">
        <f>(amnt+T52)*(1+'Q.2 Data'!U52)</f>
        <v>161306.56844790664</v>
      </c>
    </row>
    <row r="53" spans="1:21" x14ac:dyDescent="0.25">
      <c r="A53" s="47">
        <v>47</v>
      </c>
      <c r="B53" s="52">
        <f>amnt*(1+'Q.2 Data'!B53)</f>
        <v>4983.3917454284938</v>
      </c>
      <c r="C53" s="52">
        <f>(amnt+B53)*(1+'Q.2 Data'!C53)</f>
        <v>10401.673079969747</v>
      </c>
      <c r="D53" s="52">
        <f>(amnt+C53)*(1+'Q.2 Data'!D53)</f>
        <v>16137.395428022252</v>
      </c>
      <c r="E53" s="52">
        <f>(amnt+D53)*(1+'Q.2 Data'!E53)</f>
        <v>20055.182252636285</v>
      </c>
      <c r="F53" s="52">
        <f>(amnt+E53)*(1+'Q.2 Data'!F53)</f>
        <v>24719.775699479862</v>
      </c>
      <c r="G53" s="52">
        <f>(amnt+F53)*(1+'Q.2 Data'!G53)</f>
        <v>30280.935232677963</v>
      </c>
      <c r="H53" s="52">
        <f>(amnt+G53)*(1+'Q.2 Data'!H53)</f>
        <v>36628.103372923368</v>
      </c>
      <c r="I53" s="52">
        <f>(amnt+H53)*(1+'Q.2 Data'!I53)</f>
        <v>43453.514172206364</v>
      </c>
      <c r="J53" s="52">
        <f>(amnt+I53)*(1+'Q.2 Data'!J53)</f>
        <v>48497.545399673218</v>
      </c>
      <c r="K53" s="52">
        <f>(amnt+J53)*(1+'Q.2 Data'!K53)</f>
        <v>52942.674207927885</v>
      </c>
      <c r="L53" s="52">
        <f>(amnt+K53)*(1+'Q.2 Data'!L53)</f>
        <v>53232.662742830224</v>
      </c>
      <c r="M53" s="52">
        <f>(amnt+L53)*(1+'Q.2 Data'!M53)</f>
        <v>66422.175071831327</v>
      </c>
      <c r="N53" s="52">
        <f>(amnt+M53)*(1+'Q.2 Data'!N53)</f>
        <v>77847.793792081837</v>
      </c>
      <c r="O53" s="52">
        <f>(amnt+N53)*(1+'Q.2 Data'!O53)</f>
        <v>88392.857044686214</v>
      </c>
      <c r="P53" s="52">
        <f>(amnt+O53)*(1+'Q.2 Data'!P53)</f>
        <v>102659.60724825459</v>
      </c>
      <c r="Q53" s="52">
        <f>(amnt+P53)*(1+'Q.2 Data'!Q53)</f>
        <v>112946.06463745599</v>
      </c>
      <c r="R53" s="52">
        <f>(amnt+Q53)*(1+'Q.2 Data'!R53)</f>
        <v>137500.08674465286</v>
      </c>
      <c r="S53" s="52">
        <f>(amnt+R53)*(1+'Q.2 Data'!S53)</f>
        <v>154836.74084984986</v>
      </c>
      <c r="T53" s="52">
        <f>(amnt+S53)*(1+'Q.2 Data'!T53)</f>
        <v>163117.82113740867</v>
      </c>
      <c r="U53" s="52">
        <f>(amnt+T53)*(1+'Q.2 Data'!U53)</f>
        <v>182939.54515158187</v>
      </c>
    </row>
    <row r="54" spans="1:21" x14ac:dyDescent="0.25">
      <c r="A54" s="47">
        <v>48</v>
      </c>
      <c r="B54" s="52">
        <f>amnt*(1+'Q.2 Data'!B54)</f>
        <v>4776.3282710343165</v>
      </c>
      <c r="C54" s="52">
        <f>(amnt+B54)*(1+'Q.2 Data'!C54)</f>
        <v>9921.6454216136535</v>
      </c>
      <c r="D54" s="52">
        <f>(amnt+C54)*(1+'Q.2 Data'!D54)</f>
        <v>14468.712073439729</v>
      </c>
      <c r="E54" s="52">
        <f>(amnt+D54)*(1+'Q.2 Data'!E54)</f>
        <v>18999.13421050863</v>
      </c>
      <c r="F54" s="52">
        <f>(amnt+E54)*(1+'Q.2 Data'!F54)</f>
        <v>22843.902899155262</v>
      </c>
      <c r="G54" s="52">
        <f>(amnt+F54)*(1+'Q.2 Data'!G54)</f>
        <v>28710.087952286369</v>
      </c>
      <c r="H54" s="52">
        <f>(amnt+G54)*(1+'Q.2 Data'!H54)</f>
        <v>34135.463567342624</v>
      </c>
      <c r="I54" s="52">
        <f>(amnt+H54)*(1+'Q.2 Data'!I54)</f>
        <v>40467.650150492671</v>
      </c>
      <c r="J54" s="52">
        <f>(amnt+I54)*(1+'Q.2 Data'!J54)</f>
        <v>49531.362051294898</v>
      </c>
      <c r="K54" s="52">
        <f>(amnt+J54)*(1+'Q.2 Data'!K54)</f>
        <v>62252.778886100066</v>
      </c>
      <c r="L54" s="52">
        <f>(amnt+K54)*(1+'Q.2 Data'!L54)</f>
        <v>68697.807799300164</v>
      </c>
      <c r="M54" s="52">
        <f>(amnt+L54)*(1+'Q.2 Data'!M54)</f>
        <v>72242.313355269565</v>
      </c>
      <c r="N54" s="52">
        <f>(amnt+M54)*(1+'Q.2 Data'!N54)</f>
        <v>89789.517753304026</v>
      </c>
      <c r="O54" s="52">
        <f>(amnt+N54)*(1+'Q.2 Data'!O54)</f>
        <v>96535.589826075084</v>
      </c>
      <c r="P54" s="52">
        <f>(amnt+O54)*(1+'Q.2 Data'!P54)</f>
        <v>101245.42955739376</v>
      </c>
      <c r="Q54" s="52">
        <f>(amnt+P54)*(1+'Q.2 Data'!Q54)</f>
        <v>109498.64907010211</v>
      </c>
      <c r="R54" s="52">
        <f>(amnt+Q54)*(1+'Q.2 Data'!R54)</f>
        <v>101352.36038867786</v>
      </c>
      <c r="S54" s="52">
        <f>(amnt+R54)*(1+'Q.2 Data'!S54)</f>
        <v>110355.39607036725</v>
      </c>
      <c r="T54" s="52">
        <f>(amnt+S54)*(1+'Q.2 Data'!T54)</f>
        <v>128604.53137247001</v>
      </c>
      <c r="U54" s="52">
        <f>(amnt+T54)*(1+'Q.2 Data'!U54)</f>
        <v>148527.94183770806</v>
      </c>
    </row>
    <row r="55" spans="1:21" x14ac:dyDescent="0.25">
      <c r="A55" s="51">
        <v>49</v>
      </c>
      <c r="B55" s="52">
        <f>amnt*(1+'Q.2 Data'!B55)</f>
        <v>5537.1597409121096</v>
      </c>
      <c r="C55" s="52">
        <f>(amnt+B55)*(1+'Q.2 Data'!C55)</f>
        <v>11171.660337998055</v>
      </c>
      <c r="D55" s="52">
        <f>(amnt+C55)*(1+'Q.2 Data'!D55)</f>
        <v>16120.142434655241</v>
      </c>
      <c r="E55" s="52">
        <f>(amnt+D55)*(1+'Q.2 Data'!E55)</f>
        <v>23136.682024519054</v>
      </c>
      <c r="F55" s="52">
        <f>(amnt+E55)*(1+'Q.2 Data'!F55)</f>
        <v>27887.142610826319</v>
      </c>
      <c r="G55" s="52">
        <f>(amnt+F55)*(1+'Q.2 Data'!G55)</f>
        <v>39628.116826715137</v>
      </c>
      <c r="H55" s="52">
        <f>(amnt+G55)*(1+'Q.2 Data'!H55)</f>
        <v>47952.034980438497</v>
      </c>
      <c r="I55" s="52">
        <f>(amnt+H55)*(1+'Q.2 Data'!I55)</f>
        <v>56473.33029749705</v>
      </c>
      <c r="J55" s="52">
        <f>(amnt+I55)*(1+'Q.2 Data'!J55)</f>
        <v>62243.845205629834</v>
      </c>
      <c r="K55" s="52">
        <f>(amnt+J55)*(1+'Q.2 Data'!K55)</f>
        <v>69870.673087642295</v>
      </c>
      <c r="L55" s="52">
        <f>(amnt+K55)*(1+'Q.2 Data'!L55)</f>
        <v>84129.27020113547</v>
      </c>
      <c r="M55" s="52">
        <f>(amnt+L55)*(1+'Q.2 Data'!M55)</f>
        <v>99400.797541547014</v>
      </c>
      <c r="N55" s="52">
        <f>(amnt+M55)*(1+'Q.2 Data'!N55)</f>
        <v>109296.94857011891</v>
      </c>
      <c r="O55" s="52">
        <f>(amnt+N55)*(1+'Q.2 Data'!O55)</f>
        <v>120589.68936742435</v>
      </c>
      <c r="P55" s="52">
        <f>(amnt+O55)*(1+'Q.2 Data'!P55)</f>
        <v>131156.21135644123</v>
      </c>
      <c r="Q55" s="52">
        <f>(amnt+P55)*(1+'Q.2 Data'!Q55)</f>
        <v>145120.6981027562</v>
      </c>
      <c r="R55" s="52">
        <f>(amnt+Q55)*(1+'Q.2 Data'!R55)</f>
        <v>139161.03352338605</v>
      </c>
      <c r="S55" s="52">
        <f>(amnt+R55)*(1+'Q.2 Data'!S55)</f>
        <v>137703.5965758317</v>
      </c>
      <c r="T55" s="52">
        <f>(amnt+S55)*(1+'Q.2 Data'!T55)</f>
        <v>158611.90536824276</v>
      </c>
      <c r="U55" s="52">
        <f>(amnt+T55)*(1+'Q.2 Data'!U55)</f>
        <v>159658.11083165227</v>
      </c>
    </row>
    <row r="56" spans="1:21" x14ac:dyDescent="0.25">
      <c r="A56" s="47">
        <v>50</v>
      </c>
      <c r="B56" s="52">
        <f>amnt*(1+'Q.2 Data'!B56)</f>
        <v>4640.9288105952228</v>
      </c>
      <c r="C56" s="52">
        <f>(amnt+B56)*(1+'Q.2 Data'!C56)</f>
        <v>10179.62803208558</v>
      </c>
      <c r="D56" s="52">
        <f>(amnt+C56)*(1+'Q.2 Data'!D56)</f>
        <v>16580.656547555405</v>
      </c>
      <c r="E56" s="52">
        <f>(amnt+D56)*(1+'Q.2 Data'!E56)</f>
        <v>22546.3074229995</v>
      </c>
      <c r="F56" s="52">
        <f>(amnt+E56)*(1+'Q.2 Data'!F56)</f>
        <v>30148.30481884829</v>
      </c>
      <c r="G56" s="52">
        <f>(amnt+F56)*(1+'Q.2 Data'!G56)</f>
        <v>36092.219548719106</v>
      </c>
      <c r="H56" s="52">
        <f>(amnt+G56)*(1+'Q.2 Data'!H56)</f>
        <v>41758.617991926658</v>
      </c>
      <c r="I56" s="52">
        <f>(amnt+H56)*(1+'Q.2 Data'!I56)</f>
        <v>53631.465095340609</v>
      </c>
      <c r="J56" s="52">
        <f>(amnt+I56)*(1+'Q.2 Data'!J56)</f>
        <v>65630.10714662759</v>
      </c>
      <c r="K56" s="52">
        <f>(amnt+J56)*(1+'Q.2 Data'!K56)</f>
        <v>75558.019268379561</v>
      </c>
      <c r="L56" s="52">
        <f>(amnt+K56)*(1+'Q.2 Data'!L56)</f>
        <v>81267.887960097083</v>
      </c>
      <c r="M56" s="52">
        <f>(amnt+L56)*(1+'Q.2 Data'!M56)</f>
        <v>91866.510671305427</v>
      </c>
      <c r="N56" s="52">
        <f>(amnt+M56)*(1+'Q.2 Data'!N56)</f>
        <v>95412.763421992102</v>
      </c>
      <c r="O56" s="52">
        <f>(amnt+N56)*(1+'Q.2 Data'!O56)</f>
        <v>100943.97249270511</v>
      </c>
      <c r="P56" s="52">
        <f>(amnt+O56)*(1+'Q.2 Data'!P56)</f>
        <v>102958.21954615873</v>
      </c>
      <c r="Q56" s="52">
        <f>(amnt+P56)*(1+'Q.2 Data'!Q56)</f>
        <v>104044.95333085273</v>
      </c>
      <c r="R56" s="52">
        <f>(amnt+Q56)*(1+'Q.2 Data'!R56)</f>
        <v>113201.95406701921</v>
      </c>
      <c r="S56" s="52">
        <f>(amnt+R56)*(1+'Q.2 Data'!S56)</f>
        <v>128287.17486480033</v>
      </c>
      <c r="T56" s="52">
        <f>(amnt+S56)*(1+'Q.2 Data'!T56)</f>
        <v>156080.4809088929</v>
      </c>
      <c r="U56" s="52">
        <f>(amnt+T56)*(1+'Q.2 Data'!U56)</f>
        <v>158638.03610032538</v>
      </c>
    </row>
    <row r="57" spans="1:21" x14ac:dyDescent="0.25">
      <c r="A57" s="47">
        <v>51</v>
      </c>
      <c r="B57" s="52">
        <f>amnt*(1+'Q.2 Data'!B57)</f>
        <v>4146.4230281418559</v>
      </c>
      <c r="C57" s="52">
        <f>(amnt+B57)*(1+'Q.2 Data'!C57)</f>
        <v>9885.142877095017</v>
      </c>
      <c r="D57" s="52">
        <f>(amnt+C57)*(1+'Q.2 Data'!D57)</f>
        <v>15651.215104859311</v>
      </c>
      <c r="E57" s="52">
        <f>(amnt+D57)*(1+'Q.2 Data'!E57)</f>
        <v>21258.983965053008</v>
      </c>
      <c r="F57" s="52">
        <f>(amnt+E57)*(1+'Q.2 Data'!F57)</f>
        <v>28673.42471652243</v>
      </c>
      <c r="G57" s="52">
        <f>(amnt+F57)*(1+'Q.2 Data'!G57)</f>
        <v>34097.473711604303</v>
      </c>
      <c r="H57" s="52">
        <f>(amnt+G57)*(1+'Q.2 Data'!H57)</f>
        <v>42016.999774642587</v>
      </c>
      <c r="I57" s="52">
        <f>(amnt+H57)*(1+'Q.2 Data'!I57)</f>
        <v>49348.694315446643</v>
      </c>
      <c r="J57" s="52">
        <f>(amnt+I57)*(1+'Q.2 Data'!J57)</f>
        <v>53866.673147576686</v>
      </c>
      <c r="K57" s="52">
        <f>(amnt+J57)*(1+'Q.2 Data'!K57)</f>
        <v>60031.174594867385</v>
      </c>
      <c r="L57" s="52">
        <f>(amnt+K57)*(1+'Q.2 Data'!L57)</f>
        <v>65173.041010375106</v>
      </c>
      <c r="M57" s="52">
        <f>(amnt+L57)*(1+'Q.2 Data'!M57)</f>
        <v>67567.501194400596</v>
      </c>
      <c r="N57" s="52">
        <f>(amnt+M57)*(1+'Q.2 Data'!N57)</f>
        <v>69965.345855883003</v>
      </c>
      <c r="O57" s="52">
        <f>(amnt+N57)*(1+'Q.2 Data'!O57)</f>
        <v>79472.408865688791</v>
      </c>
      <c r="P57" s="52">
        <f>(amnt+O57)*(1+'Q.2 Data'!P57)</f>
        <v>90601.263097331394</v>
      </c>
      <c r="Q57" s="52">
        <f>(amnt+P57)*(1+'Q.2 Data'!Q57)</f>
        <v>96935.80570573303</v>
      </c>
      <c r="R57" s="52">
        <f>(amnt+Q57)*(1+'Q.2 Data'!R57)</f>
        <v>100459.03441105312</v>
      </c>
      <c r="S57" s="52">
        <f>(amnt+R57)*(1+'Q.2 Data'!S57)</f>
        <v>108100.35570338194</v>
      </c>
      <c r="T57" s="52">
        <f>(amnt+S57)*(1+'Q.2 Data'!T57)</f>
        <v>110550.34435478059</v>
      </c>
      <c r="U57" s="52">
        <f>(amnt+T57)*(1+'Q.2 Data'!U57)</f>
        <v>124969.74889038362</v>
      </c>
    </row>
    <row r="58" spans="1:21" x14ac:dyDescent="0.25">
      <c r="A58" s="51">
        <v>52</v>
      </c>
      <c r="B58" s="52">
        <f>amnt*(1+'Q.2 Data'!B58)</f>
        <v>4576.2016851393473</v>
      </c>
      <c r="C58" s="52">
        <f>(amnt+B58)*(1+'Q.2 Data'!C58)</f>
        <v>9413.9187738762666</v>
      </c>
      <c r="D58" s="52">
        <f>(amnt+C58)*(1+'Q.2 Data'!D58)</f>
        <v>14578.393735461397</v>
      </c>
      <c r="E58" s="52">
        <f>(amnt+D58)*(1+'Q.2 Data'!E58)</f>
        <v>20798.261391914835</v>
      </c>
      <c r="F58" s="52">
        <f>(amnt+E58)*(1+'Q.2 Data'!F58)</f>
        <v>27948.171810369833</v>
      </c>
      <c r="G58" s="52">
        <f>(amnt+F58)*(1+'Q.2 Data'!G58)</f>
        <v>33295.133776484894</v>
      </c>
      <c r="H58" s="52">
        <f>(amnt+G58)*(1+'Q.2 Data'!H58)</f>
        <v>39380.493657923376</v>
      </c>
      <c r="I58" s="52">
        <f>(amnt+H58)*(1+'Q.2 Data'!I58)</f>
        <v>46212.785218913319</v>
      </c>
      <c r="J58" s="52">
        <f>(amnt+I58)*(1+'Q.2 Data'!J58)</f>
        <v>52416.069229369699</v>
      </c>
      <c r="K58" s="52">
        <f>(amnt+J58)*(1+'Q.2 Data'!K58)</f>
        <v>59914.144366966801</v>
      </c>
      <c r="L58" s="52">
        <f>(amnt+K58)*(1+'Q.2 Data'!L58)</f>
        <v>59045.53663055403</v>
      </c>
      <c r="M58" s="52">
        <f>(amnt+L58)*(1+'Q.2 Data'!M58)</f>
        <v>63277.099069147698</v>
      </c>
      <c r="N58" s="52">
        <f>(amnt+M58)*(1+'Q.2 Data'!N58)</f>
        <v>65400.929766926245</v>
      </c>
      <c r="O58" s="52">
        <f>(amnt+N58)*(1+'Q.2 Data'!O58)</f>
        <v>68958.84626560258</v>
      </c>
      <c r="P58" s="52">
        <f>(amnt+O58)*(1+'Q.2 Data'!P58)</f>
        <v>77385.878690450088</v>
      </c>
      <c r="Q58" s="52">
        <f>(amnt+P58)*(1+'Q.2 Data'!Q58)</f>
        <v>80734.036142709883</v>
      </c>
      <c r="R58" s="52">
        <f>(amnt+Q58)*(1+'Q.2 Data'!R58)</f>
        <v>80064.807922211912</v>
      </c>
      <c r="S58" s="52">
        <f>(amnt+R58)*(1+'Q.2 Data'!S58)</f>
        <v>89354.538168168889</v>
      </c>
      <c r="T58" s="52">
        <f>(amnt+S58)*(1+'Q.2 Data'!T58)</f>
        <v>94238.089033185999</v>
      </c>
      <c r="U58" s="52">
        <f>(amnt+T58)*(1+'Q.2 Data'!U58)</f>
        <v>102813.949114266</v>
      </c>
    </row>
    <row r="59" spans="1:21" x14ac:dyDescent="0.25">
      <c r="A59" s="47">
        <v>53</v>
      </c>
      <c r="B59" s="52">
        <f>amnt*(1+'Q.2 Data'!B59)</f>
        <v>4752.8506864028759</v>
      </c>
      <c r="C59" s="52">
        <f>(amnt+B59)*(1+'Q.2 Data'!C59)</f>
        <v>9202.665605387685</v>
      </c>
      <c r="D59" s="52">
        <f>(amnt+C59)*(1+'Q.2 Data'!D59)</f>
        <v>12488.28490257906</v>
      </c>
      <c r="E59" s="52">
        <f>(amnt+D59)*(1+'Q.2 Data'!E59)</f>
        <v>17681.363201958731</v>
      </c>
      <c r="F59" s="52">
        <f>(amnt+E59)*(1+'Q.2 Data'!F59)</f>
        <v>26549.546415059558</v>
      </c>
      <c r="G59" s="52">
        <f>(amnt+F59)*(1+'Q.2 Data'!G59)</f>
        <v>32932.595176555056</v>
      </c>
      <c r="H59" s="52">
        <f>(amnt+G59)*(1+'Q.2 Data'!H59)</f>
        <v>42173.830393722666</v>
      </c>
      <c r="I59" s="52">
        <f>(amnt+H59)*(1+'Q.2 Data'!I59)</f>
        <v>54112.30786622702</v>
      </c>
      <c r="J59" s="52">
        <f>(amnt+I59)*(1+'Q.2 Data'!J59)</f>
        <v>64139.77226875622</v>
      </c>
      <c r="K59" s="52">
        <f>(amnt+J59)*(1+'Q.2 Data'!K59)</f>
        <v>61061.485406249703</v>
      </c>
      <c r="L59" s="52">
        <f>(amnt+K59)*(1+'Q.2 Data'!L59)</f>
        <v>69837.220765755352</v>
      </c>
      <c r="M59" s="52">
        <f>(amnt+L59)*(1+'Q.2 Data'!M59)</f>
        <v>71100.978541107674</v>
      </c>
      <c r="N59" s="52">
        <f>(amnt+M59)*(1+'Q.2 Data'!N59)</f>
        <v>84644.970537091038</v>
      </c>
      <c r="O59" s="52">
        <f>(amnt+N59)*(1+'Q.2 Data'!O59)</f>
        <v>87735.380433111859</v>
      </c>
      <c r="P59" s="52">
        <f>(amnt+O59)*(1+'Q.2 Data'!P59)</f>
        <v>96619.38279657274</v>
      </c>
      <c r="Q59" s="52">
        <f>(amnt+P59)*(1+'Q.2 Data'!Q59)</f>
        <v>104310.23768270887</v>
      </c>
      <c r="R59" s="52">
        <f>(amnt+Q59)*(1+'Q.2 Data'!R59)</f>
        <v>113507.32235541518</v>
      </c>
      <c r="S59" s="52">
        <f>(amnt+R59)*(1+'Q.2 Data'!S59)</f>
        <v>123736.57712920474</v>
      </c>
      <c r="T59" s="52">
        <f>(amnt+S59)*(1+'Q.2 Data'!T59)</f>
        <v>136260.4520484441</v>
      </c>
      <c r="U59" s="52">
        <f>(amnt+T59)*(1+'Q.2 Data'!U59)</f>
        <v>141262.26539511204</v>
      </c>
    </row>
    <row r="60" spans="1:21" x14ac:dyDescent="0.25">
      <c r="A60" s="47">
        <v>54</v>
      </c>
      <c r="B60" s="52">
        <f>amnt*(1+'Q.2 Data'!B60)</f>
        <v>4692.4965908507384</v>
      </c>
      <c r="C60" s="52">
        <f>(amnt+B60)*(1+'Q.2 Data'!C60)</f>
        <v>10476.761708915021</v>
      </c>
      <c r="D60" s="52">
        <f>(amnt+C60)*(1+'Q.2 Data'!D60)</f>
        <v>16308.26422183919</v>
      </c>
      <c r="E60" s="52">
        <f>(amnt+D60)*(1+'Q.2 Data'!E60)</f>
        <v>22494.298546037939</v>
      </c>
      <c r="F60" s="52">
        <f>(amnt+E60)*(1+'Q.2 Data'!F60)</f>
        <v>27390.857944616138</v>
      </c>
      <c r="G60" s="52">
        <f>(amnt+F60)*(1+'Q.2 Data'!G60)</f>
        <v>35456.186996202239</v>
      </c>
      <c r="H60" s="52">
        <f>(amnt+G60)*(1+'Q.2 Data'!H60)</f>
        <v>37733.609229526905</v>
      </c>
      <c r="I60" s="52">
        <f>(amnt+H60)*(1+'Q.2 Data'!I60)</f>
        <v>49054.105935856183</v>
      </c>
      <c r="J60" s="52">
        <f>(amnt+I60)*(1+'Q.2 Data'!J60)</f>
        <v>62493.183604913589</v>
      </c>
      <c r="K60" s="52">
        <f>(amnt+J60)*(1+'Q.2 Data'!K60)</f>
        <v>75440.908388819968</v>
      </c>
      <c r="L60" s="52">
        <f>(amnt+K60)*(1+'Q.2 Data'!L60)</f>
        <v>81980.983335990401</v>
      </c>
      <c r="M60" s="52">
        <f>(amnt+L60)*(1+'Q.2 Data'!M60)</f>
        <v>91700.429397017928</v>
      </c>
      <c r="N60" s="52">
        <f>(amnt+M60)*(1+'Q.2 Data'!N60)</f>
        <v>95019.974502385478</v>
      </c>
      <c r="O60" s="52">
        <f>(amnt+N60)*(1+'Q.2 Data'!O60)</f>
        <v>105922.36191389863</v>
      </c>
      <c r="P60" s="52">
        <f>(amnt+O60)*(1+'Q.2 Data'!P60)</f>
        <v>103182.66074583956</v>
      </c>
      <c r="Q60" s="52">
        <f>(amnt+P60)*(1+'Q.2 Data'!Q60)</f>
        <v>107482.87118844283</v>
      </c>
      <c r="R60" s="52">
        <f>(amnt+Q60)*(1+'Q.2 Data'!R60)</f>
        <v>115379.70126216057</v>
      </c>
      <c r="S60" s="52">
        <f>(amnt+R60)*(1+'Q.2 Data'!S60)</f>
        <v>102457.60457601705</v>
      </c>
      <c r="T60" s="52">
        <f>(amnt+S60)*(1+'Q.2 Data'!T60)</f>
        <v>118102.0077642534</v>
      </c>
      <c r="U60" s="52">
        <f>(amnt+T60)*(1+'Q.2 Data'!U60)</f>
        <v>126955.69123577049</v>
      </c>
    </row>
    <row r="61" spans="1:21" x14ac:dyDescent="0.25">
      <c r="A61" s="51">
        <v>55</v>
      </c>
      <c r="B61" s="52">
        <f>amnt*(1+'Q.2 Data'!B61)</f>
        <v>4312.2978084835931</v>
      </c>
      <c r="C61" s="52">
        <f>(amnt+B61)*(1+'Q.2 Data'!C61)</f>
        <v>8724.0689436267221</v>
      </c>
      <c r="D61" s="52">
        <f>(amnt+C61)*(1+'Q.2 Data'!D61)</f>
        <v>14491.574055692316</v>
      </c>
      <c r="E61" s="52">
        <f>(amnt+D61)*(1+'Q.2 Data'!E61)</f>
        <v>20080.864401240378</v>
      </c>
      <c r="F61" s="52">
        <f>(amnt+E61)*(1+'Q.2 Data'!F61)</f>
        <v>27147.854409997337</v>
      </c>
      <c r="G61" s="52">
        <f>(amnt+F61)*(1+'Q.2 Data'!G61)</f>
        <v>32306.283484537962</v>
      </c>
      <c r="H61" s="52">
        <f>(amnt+G61)*(1+'Q.2 Data'!H61)</f>
        <v>35593.438757499142</v>
      </c>
      <c r="I61" s="52">
        <f>(amnt+H61)*(1+'Q.2 Data'!I61)</f>
        <v>49111.240666415775</v>
      </c>
      <c r="J61" s="52">
        <f>(amnt+I61)*(1+'Q.2 Data'!J61)</f>
        <v>51911.176422157259</v>
      </c>
      <c r="K61" s="52">
        <f>(amnt+J61)*(1+'Q.2 Data'!K61)</f>
        <v>62044.184355969868</v>
      </c>
      <c r="L61" s="52">
        <f>(amnt+K61)*(1+'Q.2 Data'!L61)</f>
        <v>75452.342862219346</v>
      </c>
      <c r="M61" s="52">
        <f>(amnt+L61)*(1+'Q.2 Data'!M61)</f>
        <v>83209.145756545768</v>
      </c>
      <c r="N61" s="52">
        <f>(amnt+M61)*(1+'Q.2 Data'!N61)</f>
        <v>92362.226117529324</v>
      </c>
      <c r="O61" s="52">
        <f>(amnt+N61)*(1+'Q.2 Data'!O61)</f>
        <v>97882.424869107315</v>
      </c>
      <c r="P61" s="52">
        <f>(amnt+O61)*(1+'Q.2 Data'!P61)</f>
        <v>119088.60281414175</v>
      </c>
      <c r="Q61" s="52">
        <f>(amnt+P61)*(1+'Q.2 Data'!Q61)</f>
        <v>130080.65448136609</v>
      </c>
      <c r="R61" s="52">
        <f>(amnt+Q61)*(1+'Q.2 Data'!R61)</f>
        <v>162613.44969018182</v>
      </c>
      <c r="S61" s="52">
        <f>(amnt+R61)*(1+'Q.2 Data'!S61)</f>
        <v>170063.11267190214</v>
      </c>
      <c r="T61" s="52">
        <f>(amnt+S61)*(1+'Q.2 Data'!T61)</f>
        <v>188047.11562149483</v>
      </c>
      <c r="U61" s="52">
        <f>(amnt+T61)*(1+'Q.2 Data'!U61)</f>
        <v>223094.40646045058</v>
      </c>
    </row>
    <row r="62" spans="1:21" x14ac:dyDescent="0.25">
      <c r="A62" s="47">
        <v>56</v>
      </c>
      <c r="B62" s="52">
        <f>amnt*(1+'Q.2 Data'!B62)</f>
        <v>4822.6749498005902</v>
      </c>
      <c r="C62" s="52">
        <f>(amnt+B62)*(1+'Q.2 Data'!C62)</f>
        <v>10110.956680265015</v>
      </c>
      <c r="D62" s="52">
        <f>(amnt+C62)*(1+'Q.2 Data'!D62)</f>
        <v>14739.32636970053</v>
      </c>
      <c r="E62" s="52">
        <f>(amnt+D62)*(1+'Q.2 Data'!E62)</f>
        <v>19788.450963089446</v>
      </c>
      <c r="F62" s="52">
        <f>(amnt+E62)*(1+'Q.2 Data'!F62)</f>
        <v>23926.0127369158</v>
      </c>
      <c r="G62" s="52">
        <f>(amnt+F62)*(1+'Q.2 Data'!G62)</f>
        <v>29382.026923583227</v>
      </c>
      <c r="H62" s="52">
        <f>(amnt+G62)*(1+'Q.2 Data'!H62)</f>
        <v>40409.194857018039</v>
      </c>
      <c r="I62" s="52">
        <f>(amnt+H62)*(1+'Q.2 Data'!I62)</f>
        <v>44642.135353870042</v>
      </c>
      <c r="J62" s="52">
        <f>(amnt+I62)*(1+'Q.2 Data'!J62)</f>
        <v>53331.79182613804</v>
      </c>
      <c r="K62" s="52">
        <f>(amnt+J62)*(1+'Q.2 Data'!K62)</f>
        <v>56559.808964300966</v>
      </c>
      <c r="L62" s="52">
        <f>(amnt+K62)*(1+'Q.2 Data'!L62)</f>
        <v>62230.662995129278</v>
      </c>
      <c r="M62" s="52">
        <f>(amnt+L62)*(1+'Q.2 Data'!M62)</f>
        <v>63810.276114738765</v>
      </c>
      <c r="N62" s="52">
        <f>(amnt+M62)*(1+'Q.2 Data'!N62)</f>
        <v>75128.610210610655</v>
      </c>
      <c r="O62" s="52">
        <f>(amnt+N62)*(1+'Q.2 Data'!O62)</f>
        <v>86997.26884071021</v>
      </c>
      <c r="P62" s="52">
        <f>(amnt+O62)*(1+'Q.2 Data'!P62)</f>
        <v>99137.613015411</v>
      </c>
      <c r="Q62" s="52">
        <f>(amnt+P62)*(1+'Q.2 Data'!Q62)</f>
        <v>118666.2736634832</v>
      </c>
      <c r="R62" s="52">
        <f>(amnt+Q62)*(1+'Q.2 Data'!R62)</f>
        <v>134473.61672585309</v>
      </c>
      <c r="S62" s="52">
        <f>(amnt+R62)*(1+'Q.2 Data'!S62)</f>
        <v>164629.93501875072</v>
      </c>
      <c r="T62" s="52">
        <f>(amnt+S62)*(1+'Q.2 Data'!T62)</f>
        <v>162795.03257833177</v>
      </c>
      <c r="U62" s="52">
        <f>(amnt+T62)*(1+'Q.2 Data'!U62)</f>
        <v>180542.01846923475</v>
      </c>
    </row>
    <row r="63" spans="1:21" x14ac:dyDescent="0.25">
      <c r="A63" s="47">
        <v>57</v>
      </c>
      <c r="B63" s="52">
        <f>amnt*(1+'Q.2 Data'!B63)</f>
        <v>4462.9267410094653</v>
      </c>
      <c r="C63" s="52">
        <f>(amnt+B63)*(1+'Q.2 Data'!C63)</f>
        <v>10565.167213864994</v>
      </c>
      <c r="D63" s="52">
        <f>(amnt+C63)*(1+'Q.2 Data'!D63)</f>
        <v>14197.909179445009</v>
      </c>
      <c r="E63" s="52">
        <f>(amnt+D63)*(1+'Q.2 Data'!E63)</f>
        <v>21029.623899769274</v>
      </c>
      <c r="F63" s="52">
        <f>(amnt+E63)*(1+'Q.2 Data'!F63)</f>
        <v>24568.625612076587</v>
      </c>
      <c r="G63" s="52">
        <f>(amnt+F63)*(1+'Q.2 Data'!G63)</f>
        <v>30364.256479278316</v>
      </c>
      <c r="H63" s="52">
        <f>(amnt+G63)*(1+'Q.2 Data'!H63)</f>
        <v>33798.242523609049</v>
      </c>
      <c r="I63" s="52">
        <f>(amnt+H63)*(1+'Q.2 Data'!I63)</f>
        <v>39309.690086473216</v>
      </c>
      <c r="J63" s="52">
        <f>(amnt+I63)*(1+'Q.2 Data'!J63)</f>
        <v>43165.248170099585</v>
      </c>
      <c r="K63" s="52">
        <f>(amnt+J63)*(1+'Q.2 Data'!K63)</f>
        <v>46569.554881578515</v>
      </c>
      <c r="L63" s="52">
        <f>(amnt+K63)*(1+'Q.2 Data'!L63)</f>
        <v>51368.99075494369</v>
      </c>
      <c r="M63" s="52">
        <f>(amnt+L63)*(1+'Q.2 Data'!M63)</f>
        <v>62176.866687347268</v>
      </c>
      <c r="N63" s="52">
        <f>(amnt+M63)*(1+'Q.2 Data'!N63)</f>
        <v>67222.238588127148</v>
      </c>
      <c r="O63" s="52">
        <f>(amnt+N63)*(1+'Q.2 Data'!O63)</f>
        <v>73516.810183900947</v>
      </c>
      <c r="P63" s="52">
        <f>(amnt+O63)*(1+'Q.2 Data'!P63)</f>
        <v>74459.844362052841</v>
      </c>
      <c r="Q63" s="52">
        <f>(amnt+P63)*(1+'Q.2 Data'!Q63)</f>
        <v>82116.750839371205</v>
      </c>
      <c r="R63" s="52">
        <f>(amnt+Q63)*(1+'Q.2 Data'!R63)</f>
        <v>90912.318813251273</v>
      </c>
      <c r="S63" s="52">
        <f>(amnt+R63)*(1+'Q.2 Data'!S63)</f>
        <v>95674.149212289252</v>
      </c>
      <c r="T63" s="52">
        <f>(amnt+S63)*(1+'Q.2 Data'!T63)</f>
        <v>101546.9135934825</v>
      </c>
      <c r="U63" s="52">
        <f>(amnt+T63)*(1+'Q.2 Data'!U63)</f>
        <v>109483.87143545918</v>
      </c>
    </row>
    <row r="64" spans="1:21" x14ac:dyDescent="0.25">
      <c r="A64" s="51">
        <v>58</v>
      </c>
      <c r="B64" s="52">
        <f>amnt*(1+'Q.2 Data'!B64)</f>
        <v>4879.3149917899063</v>
      </c>
      <c r="C64" s="52">
        <f>(amnt+B64)*(1+'Q.2 Data'!C64)</f>
        <v>9506.5719709744171</v>
      </c>
      <c r="D64" s="52">
        <f>(amnt+C64)*(1+'Q.2 Data'!D64)</f>
        <v>15245.224629101785</v>
      </c>
      <c r="E64" s="52">
        <f>(amnt+D64)*(1+'Q.2 Data'!E64)</f>
        <v>20905.605619738981</v>
      </c>
      <c r="F64" s="52">
        <f>(amnt+E64)*(1+'Q.2 Data'!F64)</f>
        <v>22684.089907210157</v>
      </c>
      <c r="G64" s="52">
        <f>(amnt+F64)*(1+'Q.2 Data'!G64)</f>
        <v>26575.738819439721</v>
      </c>
      <c r="H64" s="52">
        <f>(amnt+G64)*(1+'Q.2 Data'!H64)</f>
        <v>32184.275967070153</v>
      </c>
      <c r="I64" s="52">
        <f>(amnt+H64)*(1+'Q.2 Data'!I64)</f>
        <v>38839.284934935647</v>
      </c>
      <c r="J64" s="52">
        <f>(amnt+I64)*(1+'Q.2 Data'!J64)</f>
        <v>39216.527479148834</v>
      </c>
      <c r="K64" s="52">
        <f>(amnt+J64)*(1+'Q.2 Data'!K64)</f>
        <v>45261.155166709643</v>
      </c>
      <c r="L64" s="52">
        <f>(amnt+K64)*(1+'Q.2 Data'!L64)</f>
        <v>51536.69709212624</v>
      </c>
      <c r="M64" s="52">
        <f>(amnt+L64)*(1+'Q.2 Data'!M64)</f>
        <v>54646.99617546676</v>
      </c>
      <c r="N64" s="52">
        <f>(amnt+M64)*(1+'Q.2 Data'!N64)</f>
        <v>61413.178861957771</v>
      </c>
      <c r="O64" s="52">
        <f>(amnt+N64)*(1+'Q.2 Data'!O64)</f>
        <v>71197.309941795815</v>
      </c>
      <c r="P64" s="52">
        <f>(amnt+O64)*(1+'Q.2 Data'!P64)</f>
        <v>79574.209786720516</v>
      </c>
      <c r="Q64" s="52">
        <f>(amnt+P64)*(1+'Q.2 Data'!Q64)</f>
        <v>94349.84336290916</v>
      </c>
      <c r="R64" s="52">
        <f>(amnt+Q64)*(1+'Q.2 Data'!R64)</f>
        <v>111552.40814957515</v>
      </c>
      <c r="S64" s="52">
        <f>(amnt+R64)*(1+'Q.2 Data'!S64)</f>
        <v>109360.54520855365</v>
      </c>
      <c r="T64" s="52">
        <f>(amnt+S64)*(1+'Q.2 Data'!T64)</f>
        <v>117809.59755641833</v>
      </c>
      <c r="U64" s="52">
        <f>(amnt+T64)*(1+'Q.2 Data'!U64)</f>
        <v>125714.75818042252</v>
      </c>
    </row>
    <row r="65" spans="1:21" x14ac:dyDescent="0.25">
      <c r="A65" s="47">
        <v>59</v>
      </c>
      <c r="B65" s="52">
        <f>amnt*(1+'Q.2 Data'!B65)</f>
        <v>3982.9624837551073</v>
      </c>
      <c r="C65" s="52">
        <f>(amnt+B65)*(1+'Q.2 Data'!C65)</f>
        <v>9083.1709668038275</v>
      </c>
      <c r="D65" s="52">
        <f>(amnt+C65)*(1+'Q.2 Data'!D65)</f>
        <v>13249.579304018554</v>
      </c>
      <c r="E65" s="52">
        <f>(amnt+D65)*(1+'Q.2 Data'!E65)</f>
        <v>18489.73308925701</v>
      </c>
      <c r="F65" s="52">
        <f>(amnt+E65)*(1+'Q.2 Data'!F65)</f>
        <v>22137.741596193326</v>
      </c>
      <c r="G65" s="52">
        <f>(amnt+F65)*(1+'Q.2 Data'!G65)</f>
        <v>28198.39682743917</v>
      </c>
      <c r="H65" s="52">
        <f>(amnt+G65)*(1+'Q.2 Data'!H65)</f>
        <v>34120.037596512178</v>
      </c>
      <c r="I65" s="52">
        <f>(amnt+H65)*(1+'Q.2 Data'!I65)</f>
        <v>40417.741969777642</v>
      </c>
      <c r="J65" s="52">
        <f>(amnt+I65)*(1+'Q.2 Data'!J65)</f>
        <v>45075.598822728934</v>
      </c>
      <c r="K65" s="52">
        <f>(amnt+J65)*(1+'Q.2 Data'!K65)</f>
        <v>52216.563773259433</v>
      </c>
      <c r="L65" s="52">
        <f>(amnt+K65)*(1+'Q.2 Data'!L65)</f>
        <v>57835.552511393667</v>
      </c>
      <c r="M65" s="52">
        <f>(amnt+L65)*(1+'Q.2 Data'!M65)</f>
        <v>59260.414981014423</v>
      </c>
      <c r="N65" s="52">
        <f>(amnt+M65)*(1+'Q.2 Data'!N65)</f>
        <v>69052.516070326572</v>
      </c>
      <c r="O65" s="52">
        <f>(amnt+N65)*(1+'Q.2 Data'!O65)</f>
        <v>73145.714348124486</v>
      </c>
      <c r="P65" s="52">
        <f>(amnt+O65)*(1+'Q.2 Data'!P65)</f>
        <v>86163.973282223029</v>
      </c>
      <c r="Q65" s="52">
        <f>(amnt+P65)*(1+'Q.2 Data'!Q65)</f>
        <v>94547.414031398701</v>
      </c>
      <c r="R65" s="52">
        <f>(amnt+Q65)*(1+'Q.2 Data'!R65)</f>
        <v>95542.199180263473</v>
      </c>
      <c r="S65" s="52">
        <f>(amnt+R65)*(1+'Q.2 Data'!S65)</f>
        <v>108682.52925545113</v>
      </c>
      <c r="T65" s="52">
        <f>(amnt+S65)*(1+'Q.2 Data'!T65)</f>
        <v>118233.53091998334</v>
      </c>
      <c r="U65" s="52">
        <f>(amnt+T65)*(1+'Q.2 Data'!U65)</f>
        <v>143801.73639794646</v>
      </c>
    </row>
    <row r="66" spans="1:21" x14ac:dyDescent="0.25">
      <c r="A66" s="47">
        <v>60</v>
      </c>
      <c r="B66" s="52">
        <f>amnt*(1+'Q.2 Data'!B66)</f>
        <v>4360.7525340072352</v>
      </c>
      <c r="C66" s="52">
        <f>(amnt+B66)*(1+'Q.2 Data'!C66)</f>
        <v>10453.636745215363</v>
      </c>
      <c r="D66" s="52">
        <f>(amnt+C66)*(1+'Q.2 Data'!D66)</f>
        <v>15126.154894437035</v>
      </c>
      <c r="E66" s="52">
        <f>(amnt+D66)*(1+'Q.2 Data'!E66)</f>
        <v>19746.182245841555</v>
      </c>
      <c r="F66" s="52">
        <f>(amnt+E66)*(1+'Q.2 Data'!F66)</f>
        <v>27128.105101445319</v>
      </c>
      <c r="G66" s="52">
        <f>(amnt+F66)*(1+'Q.2 Data'!G66)</f>
        <v>37038.973675958208</v>
      </c>
      <c r="H66" s="52">
        <f>(amnt+G66)*(1+'Q.2 Data'!H66)</f>
        <v>48917.187103157921</v>
      </c>
      <c r="I66" s="52">
        <f>(amnt+H66)*(1+'Q.2 Data'!I66)</f>
        <v>57234.442050740763</v>
      </c>
      <c r="J66" s="52">
        <f>(amnt+I66)*(1+'Q.2 Data'!J66)</f>
        <v>68729.725045533152</v>
      </c>
      <c r="K66" s="52">
        <f>(amnt+J66)*(1+'Q.2 Data'!K66)</f>
        <v>79843.754730173838</v>
      </c>
      <c r="L66" s="52">
        <f>(amnt+K66)*(1+'Q.2 Data'!L66)</f>
        <v>81190.834588385114</v>
      </c>
      <c r="M66" s="52">
        <f>(amnt+L66)*(1+'Q.2 Data'!M66)</f>
        <v>84296.5773765513</v>
      </c>
      <c r="N66" s="52">
        <f>(amnt+M66)*(1+'Q.2 Data'!N66)</f>
        <v>99062.040024740651</v>
      </c>
      <c r="O66" s="52">
        <f>(amnt+N66)*(1+'Q.2 Data'!O66)</f>
        <v>109535.7049081529</v>
      </c>
      <c r="P66" s="52">
        <f>(amnt+O66)*(1+'Q.2 Data'!P66)</f>
        <v>124341.84549581232</v>
      </c>
      <c r="Q66" s="52">
        <f>(amnt+P66)*(1+'Q.2 Data'!Q66)</f>
        <v>140459.18204391462</v>
      </c>
      <c r="R66" s="52">
        <f>(amnt+Q66)*(1+'Q.2 Data'!R66)</f>
        <v>156481.40988066516</v>
      </c>
      <c r="S66" s="52">
        <f>(amnt+R66)*(1+'Q.2 Data'!S66)</f>
        <v>165896.1983183845</v>
      </c>
      <c r="T66" s="52">
        <f>(amnt+S66)*(1+'Q.2 Data'!T66)</f>
        <v>178844.45337620389</v>
      </c>
      <c r="U66" s="52">
        <f>(amnt+T66)*(1+'Q.2 Data'!U66)</f>
        <v>183544.11781789284</v>
      </c>
    </row>
    <row r="67" spans="1:21" x14ac:dyDescent="0.25">
      <c r="A67" s="51">
        <v>61</v>
      </c>
      <c r="B67" s="52">
        <f>amnt*(1+'Q.2 Data'!B67)</f>
        <v>4419.3621943227708</v>
      </c>
      <c r="C67" s="52">
        <f>(amnt+B67)*(1+'Q.2 Data'!C67)</f>
        <v>9342.7386099901596</v>
      </c>
      <c r="D67" s="52">
        <f>(amnt+C67)*(1+'Q.2 Data'!D67)</f>
        <v>13459.138066769354</v>
      </c>
      <c r="E67" s="52">
        <f>(amnt+D67)*(1+'Q.2 Data'!E67)</f>
        <v>19748.715680495396</v>
      </c>
      <c r="F67" s="52">
        <f>(amnt+E67)*(1+'Q.2 Data'!F67)</f>
        <v>29169.802837462445</v>
      </c>
      <c r="G67" s="52">
        <f>(amnt+F67)*(1+'Q.2 Data'!G67)</f>
        <v>36467.314451940598</v>
      </c>
      <c r="H67" s="52">
        <f>(amnt+G67)*(1+'Q.2 Data'!H67)</f>
        <v>40930.479511468096</v>
      </c>
      <c r="I67" s="52">
        <f>(amnt+H67)*(1+'Q.2 Data'!I67)</f>
        <v>49048.724128732036</v>
      </c>
      <c r="J67" s="52">
        <f>(amnt+I67)*(1+'Q.2 Data'!J67)</f>
        <v>56947.567959137778</v>
      </c>
      <c r="K67" s="52">
        <f>(amnt+J67)*(1+'Q.2 Data'!K67)</f>
        <v>57153.067720200219</v>
      </c>
      <c r="L67" s="52">
        <f>(amnt+K67)*(1+'Q.2 Data'!L67)</f>
        <v>60639.484387216049</v>
      </c>
      <c r="M67" s="52">
        <f>(amnt+L67)*(1+'Q.2 Data'!M67)</f>
        <v>66757.683948107777</v>
      </c>
      <c r="N67" s="52">
        <f>(amnt+M67)*(1+'Q.2 Data'!N67)</f>
        <v>78523.013087251296</v>
      </c>
      <c r="O67" s="52">
        <f>(amnt+N67)*(1+'Q.2 Data'!O67)</f>
        <v>84517.583348672386</v>
      </c>
      <c r="P67" s="52">
        <f>(amnt+O67)*(1+'Q.2 Data'!P67)</f>
        <v>86192.769492793683</v>
      </c>
      <c r="Q67" s="52">
        <f>(amnt+P67)*(1+'Q.2 Data'!Q67)</f>
        <v>99406.830637653547</v>
      </c>
      <c r="R67" s="52">
        <f>(amnt+Q67)*(1+'Q.2 Data'!R67)</f>
        <v>121160.98610983607</v>
      </c>
      <c r="S67" s="52">
        <f>(amnt+R67)*(1+'Q.2 Data'!S67)</f>
        <v>132163.41117365137</v>
      </c>
      <c r="T67" s="52">
        <f>(amnt+S67)*(1+'Q.2 Data'!T67)</f>
        <v>145770.68573747121</v>
      </c>
      <c r="U67" s="52">
        <f>(amnt+T67)*(1+'Q.2 Data'!U67)</f>
        <v>161022.4222198292</v>
      </c>
    </row>
    <row r="68" spans="1:21" x14ac:dyDescent="0.25">
      <c r="A68" s="47">
        <v>62</v>
      </c>
      <c r="B68" s="52">
        <f>amnt*(1+'Q.2 Data'!B68)</f>
        <v>5339.931015847792</v>
      </c>
      <c r="C68" s="52">
        <f>(amnt+B68)*(1+'Q.2 Data'!C68)</f>
        <v>9989.6073973413513</v>
      </c>
      <c r="D68" s="52">
        <f>(amnt+C68)*(1+'Q.2 Data'!D68)</f>
        <v>15871.891744977444</v>
      </c>
      <c r="E68" s="52">
        <f>(amnt+D68)*(1+'Q.2 Data'!E68)</f>
        <v>22440.52032659953</v>
      </c>
      <c r="F68" s="52">
        <f>(amnt+E68)*(1+'Q.2 Data'!F68)</f>
        <v>27050.092025042217</v>
      </c>
      <c r="G68" s="52">
        <f>(amnt+F68)*(1+'Q.2 Data'!G68)</f>
        <v>35224.318362862643</v>
      </c>
      <c r="H68" s="52">
        <f>(amnt+G68)*(1+'Q.2 Data'!H68)</f>
        <v>47144.992663916448</v>
      </c>
      <c r="I68" s="52">
        <f>(amnt+H68)*(1+'Q.2 Data'!I68)</f>
        <v>53915.48065409952</v>
      </c>
      <c r="J68" s="52">
        <f>(amnt+I68)*(1+'Q.2 Data'!J68)</f>
        <v>63049.319371672405</v>
      </c>
      <c r="K68" s="52">
        <f>(amnt+J68)*(1+'Q.2 Data'!K68)</f>
        <v>83625.491613941704</v>
      </c>
      <c r="L68" s="52">
        <f>(amnt+K68)*(1+'Q.2 Data'!L68)</f>
        <v>90065.635585920158</v>
      </c>
      <c r="M68" s="52">
        <f>(amnt+L68)*(1+'Q.2 Data'!M68)</f>
        <v>94098.714450174477</v>
      </c>
      <c r="N68" s="52">
        <f>(amnt+M68)*(1+'Q.2 Data'!N68)</f>
        <v>114362.17469224922</v>
      </c>
      <c r="O68" s="52">
        <f>(amnt+N68)*(1+'Q.2 Data'!O68)</f>
        <v>129255.31286952914</v>
      </c>
      <c r="P68" s="52">
        <f>(amnt+O68)*(1+'Q.2 Data'!P68)</f>
        <v>129909.11774647422</v>
      </c>
      <c r="Q68" s="52">
        <f>(amnt+P68)*(1+'Q.2 Data'!Q68)</f>
        <v>125337.11900334107</v>
      </c>
      <c r="R68" s="52">
        <f>(amnt+Q68)*(1+'Q.2 Data'!R68)</f>
        <v>132310.820887557</v>
      </c>
      <c r="S68" s="52">
        <f>(amnt+R68)*(1+'Q.2 Data'!S68)</f>
        <v>141667.95577228305</v>
      </c>
      <c r="T68" s="52">
        <f>(amnt+S68)*(1+'Q.2 Data'!T68)</f>
        <v>139609.97766425519</v>
      </c>
      <c r="U68" s="52">
        <f>(amnt+T68)*(1+'Q.2 Data'!U68)</f>
        <v>143169.99432195383</v>
      </c>
    </row>
    <row r="69" spans="1:21" x14ac:dyDescent="0.25">
      <c r="A69" s="47">
        <v>63</v>
      </c>
      <c r="B69" s="52">
        <f>amnt*(1+'Q.2 Data'!B69)</f>
        <v>5168.5788627114925</v>
      </c>
      <c r="C69" s="52">
        <f>(amnt+B69)*(1+'Q.2 Data'!C69)</f>
        <v>10875.797447932831</v>
      </c>
      <c r="D69" s="52">
        <f>(amnt+C69)*(1+'Q.2 Data'!D69)</f>
        <v>15706.845423521992</v>
      </c>
      <c r="E69" s="52">
        <f>(amnt+D69)*(1+'Q.2 Data'!E69)</f>
        <v>19414.562556465302</v>
      </c>
      <c r="F69" s="52">
        <f>(amnt+E69)*(1+'Q.2 Data'!F69)</f>
        <v>23019.813173295028</v>
      </c>
      <c r="G69" s="52">
        <f>(amnt+F69)*(1+'Q.2 Data'!G69)</f>
        <v>27586.511989841169</v>
      </c>
      <c r="H69" s="52">
        <f>(amnt+G69)*(1+'Q.2 Data'!H69)</f>
        <v>32017.620510265733</v>
      </c>
      <c r="I69" s="52">
        <f>(amnt+H69)*(1+'Q.2 Data'!I69)</f>
        <v>36332.782447925681</v>
      </c>
      <c r="J69" s="52">
        <f>(amnt+I69)*(1+'Q.2 Data'!J69)</f>
        <v>42103.537117599684</v>
      </c>
      <c r="K69" s="52">
        <f>(amnt+J69)*(1+'Q.2 Data'!K69)</f>
        <v>49223.955921458561</v>
      </c>
      <c r="L69" s="52">
        <f>(amnt+K69)*(1+'Q.2 Data'!L69)</f>
        <v>55509.878994555489</v>
      </c>
      <c r="M69" s="52">
        <f>(amnt+L69)*(1+'Q.2 Data'!M69)</f>
        <v>63769.055835144471</v>
      </c>
      <c r="N69" s="52">
        <f>(amnt+M69)*(1+'Q.2 Data'!N69)</f>
        <v>75819.322597412174</v>
      </c>
      <c r="O69" s="52">
        <f>(amnt+N69)*(1+'Q.2 Data'!O69)</f>
        <v>82170.753593397822</v>
      </c>
      <c r="P69" s="52">
        <f>(amnt+O69)*(1+'Q.2 Data'!P69)</f>
        <v>94215.179669176505</v>
      </c>
      <c r="Q69" s="52">
        <f>(amnt+P69)*(1+'Q.2 Data'!Q69)</f>
        <v>102184.24898787995</v>
      </c>
      <c r="R69" s="52">
        <f>(amnt+Q69)*(1+'Q.2 Data'!R69)</f>
        <v>110651.3442228675</v>
      </c>
      <c r="S69" s="52">
        <f>(amnt+R69)*(1+'Q.2 Data'!S69)</f>
        <v>116938.67890108141</v>
      </c>
      <c r="T69" s="52">
        <f>(amnt+S69)*(1+'Q.2 Data'!T69)</f>
        <v>139638.20051340107</v>
      </c>
      <c r="U69" s="52">
        <f>(amnt+T69)*(1+'Q.2 Data'!U69)</f>
        <v>158967.61743883163</v>
      </c>
    </row>
    <row r="70" spans="1:21" x14ac:dyDescent="0.25">
      <c r="A70" s="51">
        <v>64</v>
      </c>
      <c r="B70" s="52">
        <f>amnt*(1+'Q.2 Data'!B70)</f>
        <v>4728.239287852608</v>
      </c>
      <c r="C70" s="52">
        <f>(amnt+B70)*(1+'Q.2 Data'!C70)</f>
        <v>9127.7622206981341</v>
      </c>
      <c r="D70" s="52">
        <f>(amnt+C70)*(1+'Q.2 Data'!D70)</f>
        <v>14393.10181541326</v>
      </c>
      <c r="E70" s="52">
        <f>(amnt+D70)*(1+'Q.2 Data'!E70)</f>
        <v>21391.870477227923</v>
      </c>
      <c r="F70" s="52">
        <f>(amnt+E70)*(1+'Q.2 Data'!F70)</f>
        <v>28070.654376009705</v>
      </c>
      <c r="G70" s="52">
        <f>(amnt+F70)*(1+'Q.2 Data'!G70)</f>
        <v>35927.277214429065</v>
      </c>
      <c r="H70" s="52">
        <f>(amnt+G70)*(1+'Q.2 Data'!H70)</f>
        <v>44681.884920466247</v>
      </c>
      <c r="I70" s="52">
        <f>(amnt+H70)*(1+'Q.2 Data'!I70)</f>
        <v>53508.964108019318</v>
      </c>
      <c r="J70" s="52">
        <f>(amnt+I70)*(1+'Q.2 Data'!J70)</f>
        <v>66942.732518336197</v>
      </c>
      <c r="K70" s="52">
        <f>(amnt+J70)*(1+'Q.2 Data'!K70)</f>
        <v>71800.455393556025</v>
      </c>
      <c r="L70" s="52">
        <f>(amnt+K70)*(1+'Q.2 Data'!L70)</f>
        <v>87197.005375090754</v>
      </c>
      <c r="M70" s="52">
        <f>(amnt+L70)*(1+'Q.2 Data'!M70)</f>
        <v>92611.895424677772</v>
      </c>
      <c r="N70" s="52">
        <f>(amnt+M70)*(1+'Q.2 Data'!N70)</f>
        <v>85815.365567490211</v>
      </c>
      <c r="O70" s="52">
        <f>(amnt+N70)*(1+'Q.2 Data'!O70)</f>
        <v>93635.076898981511</v>
      </c>
      <c r="P70" s="52">
        <f>(amnt+O70)*(1+'Q.2 Data'!P70)</f>
        <v>111780.59601631618</v>
      </c>
      <c r="Q70" s="52">
        <f>(amnt+P70)*(1+'Q.2 Data'!Q70)</f>
        <v>116867.92734110175</v>
      </c>
      <c r="R70" s="52">
        <f>(amnt+Q70)*(1+'Q.2 Data'!R70)</f>
        <v>129293.54756315656</v>
      </c>
      <c r="S70" s="52">
        <f>(amnt+R70)*(1+'Q.2 Data'!S70)</f>
        <v>149867.43980639143</v>
      </c>
      <c r="T70" s="52">
        <f>(amnt+S70)*(1+'Q.2 Data'!T70)</f>
        <v>167464.35438360256</v>
      </c>
      <c r="U70" s="52">
        <f>(amnt+T70)*(1+'Q.2 Data'!U70)</f>
        <v>199318.25713875104</v>
      </c>
    </row>
    <row r="71" spans="1:21" x14ac:dyDescent="0.25">
      <c r="A71" s="47">
        <v>65</v>
      </c>
      <c r="B71" s="52">
        <f>amnt*(1+'Q.2 Data'!B71)</f>
        <v>4465.3359100329844</v>
      </c>
      <c r="C71" s="52">
        <f>(amnt+B71)*(1+'Q.2 Data'!C71)</f>
        <v>9959.2593614247126</v>
      </c>
      <c r="D71" s="52">
        <f>(amnt+C71)*(1+'Q.2 Data'!D71)</f>
        <v>15361.739188801237</v>
      </c>
      <c r="E71" s="52">
        <f>(amnt+D71)*(1+'Q.2 Data'!E71)</f>
        <v>20018.156267596241</v>
      </c>
      <c r="F71" s="52">
        <f>(amnt+E71)*(1+'Q.2 Data'!F71)</f>
        <v>26255.79761144887</v>
      </c>
      <c r="G71" s="52">
        <f>(amnt+F71)*(1+'Q.2 Data'!G71)</f>
        <v>35769.754690565132</v>
      </c>
      <c r="H71" s="52">
        <f>(amnt+G71)*(1+'Q.2 Data'!H71)</f>
        <v>40709.209607285055</v>
      </c>
      <c r="I71" s="52">
        <f>(amnt+H71)*(1+'Q.2 Data'!I71)</f>
        <v>49190.285874584166</v>
      </c>
      <c r="J71" s="52">
        <f>(amnt+I71)*(1+'Q.2 Data'!J71)</f>
        <v>56637.939221925168</v>
      </c>
      <c r="K71" s="52">
        <f>(amnt+J71)*(1+'Q.2 Data'!K71)</f>
        <v>66958.204222459521</v>
      </c>
      <c r="L71" s="52">
        <f>(amnt+K71)*(1+'Q.2 Data'!L71)</f>
        <v>71723.160331894571</v>
      </c>
      <c r="M71" s="52">
        <f>(amnt+L71)*(1+'Q.2 Data'!M71)</f>
        <v>79602.821045935663</v>
      </c>
      <c r="N71" s="52">
        <f>(amnt+M71)*(1+'Q.2 Data'!N71)</f>
        <v>82802.339651443865</v>
      </c>
      <c r="O71" s="52">
        <f>(amnt+N71)*(1+'Q.2 Data'!O71)</f>
        <v>87664.42765866332</v>
      </c>
      <c r="P71" s="52">
        <f>(amnt+O71)*(1+'Q.2 Data'!P71)</f>
        <v>101728.75376789951</v>
      </c>
      <c r="Q71" s="52">
        <f>(amnt+P71)*(1+'Q.2 Data'!Q71)</f>
        <v>111161.97474806402</v>
      </c>
      <c r="R71" s="52">
        <f>(amnt+Q71)*(1+'Q.2 Data'!R71)</f>
        <v>127587.31725120568</v>
      </c>
      <c r="S71" s="52">
        <f>(amnt+R71)*(1+'Q.2 Data'!S71)</f>
        <v>135297.8561631896</v>
      </c>
      <c r="T71" s="52">
        <f>(amnt+S71)*(1+'Q.2 Data'!T71)</f>
        <v>147481.02836466266</v>
      </c>
      <c r="U71" s="52">
        <f>(amnt+T71)*(1+'Q.2 Data'!U71)</f>
        <v>161379.30458485926</v>
      </c>
    </row>
    <row r="72" spans="1:21" x14ac:dyDescent="0.25">
      <c r="A72" s="47">
        <v>66</v>
      </c>
      <c r="B72" s="52">
        <f>amnt*(1+'Q.2 Data'!B72)</f>
        <v>5125.6199879314854</v>
      </c>
      <c r="C72" s="52">
        <f>(amnt+B72)*(1+'Q.2 Data'!C72)</f>
        <v>10096.853590490613</v>
      </c>
      <c r="D72" s="52">
        <f>(amnt+C72)*(1+'Q.2 Data'!D72)</f>
        <v>13658.265254680831</v>
      </c>
      <c r="E72" s="52">
        <f>(amnt+D72)*(1+'Q.2 Data'!E72)</f>
        <v>18055.880967317218</v>
      </c>
      <c r="F72" s="52">
        <f>(amnt+E72)*(1+'Q.2 Data'!F72)</f>
        <v>24465.454357977898</v>
      </c>
      <c r="G72" s="52">
        <f>(amnt+F72)*(1+'Q.2 Data'!G72)</f>
        <v>31509.218526863147</v>
      </c>
      <c r="H72" s="52">
        <f>(amnt+G72)*(1+'Q.2 Data'!H72)</f>
        <v>38000.991870143647</v>
      </c>
      <c r="I72" s="52">
        <f>(amnt+H72)*(1+'Q.2 Data'!I72)</f>
        <v>46451.768815226736</v>
      </c>
      <c r="J72" s="52">
        <f>(amnt+I72)*(1+'Q.2 Data'!J72)</f>
        <v>48394.83393990781</v>
      </c>
      <c r="K72" s="52">
        <f>(amnt+J72)*(1+'Q.2 Data'!K72)</f>
        <v>63015.639131733064</v>
      </c>
      <c r="L72" s="52">
        <f>(amnt+K72)*(1+'Q.2 Data'!L72)</f>
        <v>79937.886621127604</v>
      </c>
      <c r="M72" s="52">
        <f>(amnt+L72)*(1+'Q.2 Data'!M72)</f>
        <v>91107.531488660621</v>
      </c>
      <c r="N72" s="52">
        <f>(amnt+M72)*(1+'Q.2 Data'!N72)</f>
        <v>100414.20600484253</v>
      </c>
      <c r="O72" s="52">
        <f>(amnt+N72)*(1+'Q.2 Data'!O72)</f>
        <v>117397.81317890419</v>
      </c>
      <c r="P72" s="52">
        <f>(amnt+O72)*(1+'Q.2 Data'!P72)</f>
        <v>119190.01733049631</v>
      </c>
      <c r="Q72" s="52">
        <f>(amnt+P72)*(1+'Q.2 Data'!Q72)</f>
        <v>134887.65224035454</v>
      </c>
      <c r="R72" s="52">
        <f>(amnt+Q72)*(1+'Q.2 Data'!R72)</f>
        <v>159720.62397154359</v>
      </c>
      <c r="S72" s="52">
        <f>(amnt+R72)*(1+'Q.2 Data'!S72)</f>
        <v>170450.53224435213</v>
      </c>
      <c r="T72" s="52">
        <f>(amnt+S72)*(1+'Q.2 Data'!T72)</f>
        <v>158160.55560371096</v>
      </c>
      <c r="U72" s="52">
        <f>(amnt+T72)*(1+'Q.2 Data'!U72)</f>
        <v>173832.662095123</v>
      </c>
    </row>
    <row r="73" spans="1:21" x14ac:dyDescent="0.25">
      <c r="A73" s="51">
        <v>67</v>
      </c>
      <c r="B73" s="52">
        <f>amnt*(1+'Q.2 Data'!B73)</f>
        <v>5034.8785934471953</v>
      </c>
      <c r="C73" s="52">
        <f>(amnt+B73)*(1+'Q.2 Data'!C73)</f>
        <v>11292.614062103859</v>
      </c>
      <c r="D73" s="52">
        <f>(amnt+C73)*(1+'Q.2 Data'!D73)</f>
        <v>16240.82315150381</v>
      </c>
      <c r="E73" s="52">
        <f>(amnt+D73)*(1+'Q.2 Data'!E73)</f>
        <v>22268.948356156408</v>
      </c>
      <c r="F73" s="52">
        <f>(amnt+E73)*(1+'Q.2 Data'!F73)</f>
        <v>27495.418694872271</v>
      </c>
      <c r="G73" s="52">
        <f>(amnt+F73)*(1+'Q.2 Data'!G73)</f>
        <v>35263.316874004246</v>
      </c>
      <c r="H73" s="52">
        <f>(amnt+G73)*(1+'Q.2 Data'!H73)</f>
        <v>42506.540888220166</v>
      </c>
      <c r="I73" s="52">
        <f>(amnt+H73)*(1+'Q.2 Data'!I73)</f>
        <v>54386.881833633837</v>
      </c>
      <c r="J73" s="52">
        <f>(amnt+I73)*(1+'Q.2 Data'!J73)</f>
        <v>62482.689359769451</v>
      </c>
      <c r="K73" s="52">
        <f>(amnt+J73)*(1+'Q.2 Data'!K73)</f>
        <v>70136.953438271201</v>
      </c>
      <c r="L73" s="52">
        <f>(amnt+K73)*(1+'Q.2 Data'!L73)</f>
        <v>85720.6573720585</v>
      </c>
      <c r="M73" s="52">
        <f>(amnt+L73)*(1+'Q.2 Data'!M73)</f>
        <v>103983.9612090679</v>
      </c>
      <c r="N73" s="52">
        <f>(amnt+M73)*(1+'Q.2 Data'!N73)</f>
        <v>107015.59971960918</v>
      </c>
      <c r="O73" s="52">
        <f>(amnt+N73)*(1+'Q.2 Data'!O73)</f>
        <v>127890.81976522655</v>
      </c>
      <c r="P73" s="52">
        <f>(amnt+O73)*(1+'Q.2 Data'!P73)</f>
        <v>135374.61249833385</v>
      </c>
      <c r="Q73" s="52">
        <f>(amnt+P73)*(1+'Q.2 Data'!Q73)</f>
        <v>138155.90732846028</v>
      </c>
      <c r="R73" s="52">
        <f>(amnt+Q73)*(1+'Q.2 Data'!R73)</f>
        <v>147806.22878621667</v>
      </c>
      <c r="S73" s="52">
        <f>(amnt+R73)*(1+'Q.2 Data'!S73)</f>
        <v>185722.44615639758</v>
      </c>
      <c r="T73" s="52">
        <f>(amnt+S73)*(1+'Q.2 Data'!T73)</f>
        <v>212195.05935297278</v>
      </c>
      <c r="U73" s="52">
        <f>(amnt+T73)*(1+'Q.2 Data'!U73)</f>
        <v>217570.06222414927</v>
      </c>
    </row>
    <row r="74" spans="1:21" x14ac:dyDescent="0.25">
      <c r="A74" s="47">
        <v>68</v>
      </c>
      <c r="B74" s="52">
        <f>amnt*(1+'Q.2 Data'!B74)</f>
        <v>4738.6054787133262</v>
      </c>
      <c r="C74" s="52">
        <f>(amnt+B74)*(1+'Q.2 Data'!C74)</f>
        <v>10032.558953057438</v>
      </c>
      <c r="D74" s="52">
        <f>(amnt+C74)*(1+'Q.2 Data'!D74)</f>
        <v>15456.421416991865</v>
      </c>
      <c r="E74" s="52">
        <f>(amnt+D74)*(1+'Q.2 Data'!E74)</f>
        <v>19811.435443872611</v>
      </c>
      <c r="F74" s="52">
        <f>(amnt+E74)*(1+'Q.2 Data'!F74)</f>
        <v>26860.923221142617</v>
      </c>
      <c r="G74" s="52">
        <f>(amnt+F74)*(1+'Q.2 Data'!G74)</f>
        <v>31066.658532807276</v>
      </c>
      <c r="H74" s="52">
        <f>(amnt+G74)*(1+'Q.2 Data'!H74)</f>
        <v>40058.618282732707</v>
      </c>
      <c r="I74" s="52">
        <f>(amnt+H74)*(1+'Q.2 Data'!I74)</f>
        <v>49155.604874791796</v>
      </c>
      <c r="J74" s="52">
        <f>(amnt+I74)*(1+'Q.2 Data'!J74)</f>
        <v>62469.147792666321</v>
      </c>
      <c r="K74" s="52">
        <f>(amnt+J74)*(1+'Q.2 Data'!K74)</f>
        <v>77468.836030236795</v>
      </c>
      <c r="L74" s="52">
        <f>(amnt+K74)*(1+'Q.2 Data'!L74)</f>
        <v>91000.272676295615</v>
      </c>
      <c r="M74" s="52">
        <f>(amnt+L74)*(1+'Q.2 Data'!M74)</f>
        <v>102024.73336697307</v>
      </c>
      <c r="N74" s="52">
        <f>(amnt+M74)*(1+'Q.2 Data'!N74)</f>
        <v>97189.175268426668</v>
      </c>
      <c r="O74" s="52">
        <f>(amnt+N74)*(1+'Q.2 Data'!O74)</f>
        <v>110013.59826104737</v>
      </c>
      <c r="P74" s="52">
        <f>(amnt+O74)*(1+'Q.2 Data'!P74)</f>
        <v>118827.65643133</v>
      </c>
      <c r="Q74" s="52">
        <f>(amnt+P74)*(1+'Q.2 Data'!Q74)</f>
        <v>127074.75611591167</v>
      </c>
      <c r="R74" s="52">
        <f>(amnt+Q74)*(1+'Q.2 Data'!R74)</f>
        <v>137481.19003069392</v>
      </c>
      <c r="S74" s="52">
        <f>(amnt+R74)*(1+'Q.2 Data'!S74)</f>
        <v>155695.74999002411</v>
      </c>
      <c r="T74" s="52">
        <f>(amnt+S74)*(1+'Q.2 Data'!T74)</f>
        <v>181734.21315314175</v>
      </c>
      <c r="U74" s="52">
        <f>(amnt+T74)*(1+'Q.2 Data'!U74)</f>
        <v>214367.46623452846</v>
      </c>
    </row>
    <row r="75" spans="1:21" x14ac:dyDescent="0.25">
      <c r="A75" s="47">
        <v>69</v>
      </c>
      <c r="B75" s="52">
        <f>amnt*(1+'Q.2 Data'!B75)</f>
        <v>4261.8973403977307</v>
      </c>
      <c r="C75" s="52">
        <f>(amnt+B75)*(1+'Q.2 Data'!C75)</f>
        <v>8544.1505580794728</v>
      </c>
      <c r="D75" s="52">
        <f>(amnt+C75)*(1+'Q.2 Data'!D75)</f>
        <v>13093.47295429539</v>
      </c>
      <c r="E75" s="52">
        <f>(amnt+D75)*(1+'Q.2 Data'!E75)</f>
        <v>17304.111486672609</v>
      </c>
      <c r="F75" s="52">
        <f>(amnt+E75)*(1+'Q.2 Data'!F75)</f>
        <v>23974.569193358497</v>
      </c>
      <c r="G75" s="52">
        <f>(amnt+F75)*(1+'Q.2 Data'!G75)</f>
        <v>31952.516201742394</v>
      </c>
      <c r="H75" s="52">
        <f>(amnt+G75)*(1+'Q.2 Data'!H75)</f>
        <v>36508.019895487669</v>
      </c>
      <c r="I75" s="52">
        <f>(amnt+H75)*(1+'Q.2 Data'!I75)</f>
        <v>44586.219554978568</v>
      </c>
      <c r="J75" s="52">
        <f>(amnt+I75)*(1+'Q.2 Data'!J75)</f>
        <v>51450.718901803863</v>
      </c>
      <c r="K75" s="52">
        <f>(amnt+J75)*(1+'Q.2 Data'!K75)</f>
        <v>55905.028771063146</v>
      </c>
      <c r="L75" s="52">
        <f>(amnt+K75)*(1+'Q.2 Data'!L75)</f>
        <v>56282.066139166353</v>
      </c>
      <c r="M75" s="52">
        <f>(amnt+L75)*(1+'Q.2 Data'!M75)</f>
        <v>68163.391225147658</v>
      </c>
      <c r="N75" s="52">
        <f>(amnt+M75)*(1+'Q.2 Data'!N75)</f>
        <v>78919.826577672095</v>
      </c>
      <c r="O75" s="52">
        <f>(amnt+N75)*(1+'Q.2 Data'!O75)</f>
        <v>82410.866712840842</v>
      </c>
      <c r="P75" s="52">
        <f>(amnt+O75)*(1+'Q.2 Data'!P75)</f>
        <v>92059.635701702748</v>
      </c>
      <c r="Q75" s="52">
        <f>(amnt+P75)*(1+'Q.2 Data'!Q75)</f>
        <v>109883.64413524298</v>
      </c>
      <c r="R75" s="52">
        <f>(amnt+Q75)*(1+'Q.2 Data'!R75)</f>
        <v>113311.29534286188</v>
      </c>
      <c r="S75" s="52">
        <f>(amnt+R75)*(1+'Q.2 Data'!S75)</f>
        <v>117454.45891882603</v>
      </c>
      <c r="T75" s="52">
        <f>(amnt+S75)*(1+'Q.2 Data'!T75)</f>
        <v>120035.40970142385</v>
      </c>
      <c r="U75" s="52">
        <f>(amnt+T75)*(1+'Q.2 Data'!U75)</f>
        <v>143391.22135701406</v>
      </c>
    </row>
    <row r="76" spans="1:21" x14ac:dyDescent="0.25">
      <c r="A76" s="51">
        <v>70</v>
      </c>
      <c r="B76" s="52">
        <f>amnt*(1+'Q.2 Data'!B76)</f>
        <v>5305.7357355955155</v>
      </c>
      <c r="C76" s="52">
        <f>(amnt+B76)*(1+'Q.2 Data'!C76)</f>
        <v>10948.381716900059</v>
      </c>
      <c r="D76" s="52">
        <f>(amnt+C76)*(1+'Q.2 Data'!D76)</f>
        <v>15402.143359751333</v>
      </c>
      <c r="E76" s="52">
        <f>(amnt+D76)*(1+'Q.2 Data'!E76)</f>
        <v>21389.25321730354</v>
      </c>
      <c r="F76" s="52">
        <f>(amnt+E76)*(1+'Q.2 Data'!F76)</f>
        <v>26333.954203081481</v>
      </c>
      <c r="G76" s="52">
        <f>(amnt+F76)*(1+'Q.2 Data'!G76)</f>
        <v>34764.417354986341</v>
      </c>
      <c r="H76" s="52">
        <f>(amnt+G76)*(1+'Q.2 Data'!H76)</f>
        <v>43632.924548888797</v>
      </c>
      <c r="I76" s="52">
        <f>(amnt+H76)*(1+'Q.2 Data'!I76)</f>
        <v>46669.776264710512</v>
      </c>
      <c r="J76" s="52">
        <f>(amnt+I76)*(1+'Q.2 Data'!J76)</f>
        <v>55180.649449581339</v>
      </c>
      <c r="K76" s="52">
        <f>(amnt+J76)*(1+'Q.2 Data'!K76)</f>
        <v>66040.727443847587</v>
      </c>
      <c r="L76" s="52">
        <f>(amnt+K76)*(1+'Q.2 Data'!L76)</f>
        <v>78595.042901962894</v>
      </c>
      <c r="M76" s="52">
        <f>(amnt+L76)*(1+'Q.2 Data'!M76)</f>
        <v>82551.668517309357</v>
      </c>
      <c r="N76" s="52">
        <f>(amnt+M76)*(1+'Q.2 Data'!N76)</f>
        <v>105298.19449891819</v>
      </c>
      <c r="O76" s="52">
        <f>(amnt+N76)*(1+'Q.2 Data'!O76)</f>
        <v>102650.81590214492</v>
      </c>
      <c r="P76" s="52">
        <f>(amnt+O76)*(1+'Q.2 Data'!P76)</f>
        <v>115976.71533278278</v>
      </c>
      <c r="Q76" s="52">
        <f>(amnt+P76)*(1+'Q.2 Data'!Q76)</f>
        <v>135833.53791431771</v>
      </c>
      <c r="R76" s="52">
        <f>(amnt+Q76)*(1+'Q.2 Data'!R76)</f>
        <v>147872.85644796636</v>
      </c>
      <c r="S76" s="52">
        <f>(amnt+R76)*(1+'Q.2 Data'!S76)</f>
        <v>122969.17205700054</v>
      </c>
      <c r="T76" s="52">
        <f>(amnt+S76)*(1+'Q.2 Data'!T76)</f>
        <v>114934.13737000161</v>
      </c>
      <c r="U76" s="52">
        <f>(amnt+T76)*(1+'Q.2 Data'!U76)</f>
        <v>129272.05563552932</v>
      </c>
    </row>
    <row r="77" spans="1:21" x14ac:dyDescent="0.25">
      <c r="A77" s="47">
        <v>71</v>
      </c>
      <c r="B77" s="52">
        <f>amnt*(1+'Q.2 Data'!B77)</f>
        <v>4743.0689001367036</v>
      </c>
      <c r="C77" s="52">
        <f>(amnt+B77)*(1+'Q.2 Data'!C77)</f>
        <v>9721.527401360454</v>
      </c>
      <c r="D77" s="52">
        <f>(amnt+C77)*(1+'Q.2 Data'!D77)</f>
        <v>14860.008183753209</v>
      </c>
      <c r="E77" s="52">
        <f>(amnt+D77)*(1+'Q.2 Data'!E77)</f>
        <v>19712.76867980036</v>
      </c>
      <c r="F77" s="52">
        <f>(amnt+E77)*(1+'Q.2 Data'!F77)</f>
        <v>26001.151546855963</v>
      </c>
      <c r="G77" s="52">
        <f>(amnt+F77)*(1+'Q.2 Data'!G77)</f>
        <v>30084.643307715491</v>
      </c>
      <c r="H77" s="52">
        <f>(amnt+G77)*(1+'Q.2 Data'!H77)</f>
        <v>35010.93491084336</v>
      </c>
      <c r="I77" s="52">
        <f>(amnt+H77)*(1+'Q.2 Data'!I77)</f>
        <v>38916.997304043573</v>
      </c>
      <c r="J77" s="52">
        <f>(amnt+I77)*(1+'Q.2 Data'!J77)</f>
        <v>48060.844941399344</v>
      </c>
      <c r="K77" s="52">
        <f>(amnt+J77)*(1+'Q.2 Data'!K77)</f>
        <v>56481.124523517996</v>
      </c>
      <c r="L77" s="52">
        <f>(amnt+K77)*(1+'Q.2 Data'!L77)</f>
        <v>67432.309024489339</v>
      </c>
      <c r="M77" s="52">
        <f>(amnt+L77)*(1+'Q.2 Data'!M77)</f>
        <v>71901.291360036514</v>
      </c>
      <c r="N77" s="52">
        <f>(amnt+M77)*(1+'Q.2 Data'!N77)</f>
        <v>71101.23512427129</v>
      </c>
      <c r="O77" s="52">
        <f>(amnt+N77)*(1+'Q.2 Data'!O77)</f>
        <v>80192.580749117929</v>
      </c>
      <c r="P77" s="52">
        <f>(amnt+O77)*(1+'Q.2 Data'!P77)</f>
        <v>92576.096672952772</v>
      </c>
      <c r="Q77" s="52">
        <f>(amnt+P77)*(1+'Q.2 Data'!Q77)</f>
        <v>99144.113835221913</v>
      </c>
      <c r="R77" s="52">
        <f>(amnt+Q77)*(1+'Q.2 Data'!R77)</f>
        <v>97245.298346340365</v>
      </c>
      <c r="S77" s="52">
        <f>(amnt+R77)*(1+'Q.2 Data'!S77)</f>
        <v>104119.33594139804</v>
      </c>
      <c r="T77" s="52">
        <f>(amnt+S77)*(1+'Q.2 Data'!T77)</f>
        <v>112339.98502698526</v>
      </c>
      <c r="U77" s="52">
        <f>(amnt+T77)*(1+'Q.2 Data'!U77)</f>
        <v>125180.54655116827</v>
      </c>
    </row>
    <row r="78" spans="1:21" x14ac:dyDescent="0.25">
      <c r="A78" s="47">
        <v>72</v>
      </c>
      <c r="B78" s="52">
        <f>amnt*(1+'Q.2 Data'!B78)</f>
        <v>4855.2601439484188</v>
      </c>
      <c r="C78" s="52">
        <f>(amnt+B78)*(1+'Q.2 Data'!C78)</f>
        <v>10446.022880340272</v>
      </c>
      <c r="D78" s="52">
        <f>(amnt+C78)*(1+'Q.2 Data'!D78)</f>
        <v>15043.428294303776</v>
      </c>
      <c r="E78" s="52">
        <f>(amnt+D78)*(1+'Q.2 Data'!E78)</f>
        <v>21955.983972566333</v>
      </c>
      <c r="F78" s="52">
        <f>(amnt+E78)*(1+'Q.2 Data'!F78)</f>
        <v>27562.705452771352</v>
      </c>
      <c r="G78" s="52">
        <f>(amnt+F78)*(1+'Q.2 Data'!G78)</f>
        <v>33209.425589363484</v>
      </c>
      <c r="H78" s="52">
        <f>(amnt+G78)*(1+'Q.2 Data'!H78)</f>
        <v>38809.412880418524</v>
      </c>
      <c r="I78" s="52">
        <f>(amnt+H78)*(1+'Q.2 Data'!I78)</f>
        <v>45130.606044793858</v>
      </c>
      <c r="J78" s="52">
        <f>(amnt+I78)*(1+'Q.2 Data'!J78)</f>
        <v>46165.046893892722</v>
      </c>
      <c r="K78" s="52">
        <f>(amnt+J78)*(1+'Q.2 Data'!K78)</f>
        <v>56296.821572662098</v>
      </c>
      <c r="L78" s="52">
        <f>(amnt+K78)*(1+'Q.2 Data'!L78)</f>
        <v>60667.263350923058</v>
      </c>
      <c r="M78" s="52">
        <f>(amnt+L78)*(1+'Q.2 Data'!M78)</f>
        <v>66809.647602357465</v>
      </c>
      <c r="N78" s="52">
        <f>(amnt+M78)*(1+'Q.2 Data'!N78)</f>
        <v>76021.578748525513</v>
      </c>
      <c r="O78" s="52">
        <f>(amnt+N78)*(1+'Q.2 Data'!O78)</f>
        <v>82760.512165820837</v>
      </c>
      <c r="P78" s="52">
        <f>(amnt+O78)*(1+'Q.2 Data'!P78)</f>
        <v>89463.173688507508</v>
      </c>
      <c r="Q78" s="52">
        <f>(amnt+P78)*(1+'Q.2 Data'!Q78)</f>
        <v>108340.54531960227</v>
      </c>
      <c r="R78" s="52">
        <f>(amnt+Q78)*(1+'Q.2 Data'!R78)</f>
        <v>132774.49082744794</v>
      </c>
      <c r="S78" s="52">
        <f>(amnt+R78)*(1+'Q.2 Data'!S78)</f>
        <v>131990.89828490021</v>
      </c>
      <c r="T78" s="52">
        <f>(amnt+S78)*(1+'Q.2 Data'!T78)</f>
        <v>142417.88586297154</v>
      </c>
      <c r="U78" s="52">
        <f>(amnt+T78)*(1+'Q.2 Data'!U78)</f>
        <v>143417.74943802797</v>
      </c>
    </row>
    <row r="79" spans="1:21" x14ac:dyDescent="0.25">
      <c r="A79" s="51">
        <v>73</v>
      </c>
      <c r="B79" s="52">
        <f>amnt*(1+'Q.2 Data'!B79)</f>
        <v>5037.3310779624435</v>
      </c>
      <c r="C79" s="52">
        <f>(amnt+B79)*(1+'Q.2 Data'!C79)</f>
        <v>10744.311540284612</v>
      </c>
      <c r="D79" s="52">
        <f>(amnt+C79)*(1+'Q.2 Data'!D79)</f>
        <v>16549.495244751073</v>
      </c>
      <c r="E79" s="52">
        <f>(amnt+D79)*(1+'Q.2 Data'!E79)</f>
        <v>22793.414100211376</v>
      </c>
      <c r="F79" s="52">
        <f>(amnt+E79)*(1+'Q.2 Data'!F79)</f>
        <v>27045.806689568592</v>
      </c>
      <c r="G79" s="52">
        <f>(amnt+F79)*(1+'Q.2 Data'!G79)</f>
        <v>32803.02246610821</v>
      </c>
      <c r="H79" s="52">
        <f>(amnt+G79)*(1+'Q.2 Data'!H79)</f>
        <v>39710.648178583418</v>
      </c>
      <c r="I79" s="52">
        <f>(amnt+H79)*(1+'Q.2 Data'!I79)</f>
        <v>41959.982083594135</v>
      </c>
      <c r="J79" s="52">
        <f>(amnt+I79)*(1+'Q.2 Data'!J79)</f>
        <v>51629.239141296835</v>
      </c>
      <c r="K79" s="52">
        <f>(amnt+J79)*(1+'Q.2 Data'!K79)</f>
        <v>56790.522482330271</v>
      </c>
      <c r="L79" s="52">
        <f>(amnt+K79)*(1+'Q.2 Data'!L79)</f>
        <v>61732.944911659317</v>
      </c>
      <c r="M79" s="52">
        <f>(amnt+L79)*(1+'Q.2 Data'!M79)</f>
        <v>73601.85262061315</v>
      </c>
      <c r="N79" s="52">
        <f>(amnt+M79)*(1+'Q.2 Data'!N79)</f>
        <v>83499.904838639457</v>
      </c>
      <c r="O79" s="52">
        <f>(amnt+N79)*(1+'Q.2 Data'!O79)</f>
        <v>93056.199192292799</v>
      </c>
      <c r="P79" s="52">
        <f>(amnt+O79)*(1+'Q.2 Data'!P79)</f>
        <v>96241.993254651039</v>
      </c>
      <c r="Q79" s="52">
        <f>(amnt+P79)*(1+'Q.2 Data'!Q79)</f>
        <v>118075.86496984551</v>
      </c>
      <c r="R79" s="52">
        <f>(amnt+Q79)*(1+'Q.2 Data'!R79)</f>
        <v>120612.71535266217</v>
      </c>
      <c r="S79" s="52">
        <f>(amnt+R79)*(1+'Q.2 Data'!S79)</f>
        <v>131903.99504641342</v>
      </c>
      <c r="T79" s="52">
        <f>(amnt+S79)*(1+'Q.2 Data'!T79)</f>
        <v>146755.383456443</v>
      </c>
      <c r="U79" s="52">
        <f>(amnt+T79)*(1+'Q.2 Data'!U79)</f>
        <v>153672.90363787601</v>
      </c>
    </row>
    <row r="80" spans="1:21" x14ac:dyDescent="0.25">
      <c r="A80" s="47">
        <v>74</v>
      </c>
      <c r="B80" s="52">
        <f>amnt*(1+'Q.2 Data'!B80)</f>
        <v>5068.3100521326633</v>
      </c>
      <c r="C80" s="52">
        <f>(amnt+B80)*(1+'Q.2 Data'!C80)</f>
        <v>9335.2017852683202</v>
      </c>
      <c r="D80" s="52">
        <f>(amnt+C80)*(1+'Q.2 Data'!D80)</f>
        <v>14243.925392602139</v>
      </c>
      <c r="E80" s="52">
        <f>(amnt+D80)*(1+'Q.2 Data'!E80)</f>
        <v>20214.103813006539</v>
      </c>
      <c r="F80" s="52">
        <f>(amnt+E80)*(1+'Q.2 Data'!F80)</f>
        <v>24674.886964352652</v>
      </c>
      <c r="G80" s="52">
        <f>(amnt+F80)*(1+'Q.2 Data'!G80)</f>
        <v>26211.285434524765</v>
      </c>
      <c r="H80" s="52">
        <f>(amnt+G80)*(1+'Q.2 Data'!H80)</f>
        <v>31073.19848542181</v>
      </c>
      <c r="I80" s="52">
        <f>(amnt+H80)*(1+'Q.2 Data'!I80)</f>
        <v>36826.01366529378</v>
      </c>
      <c r="J80" s="52">
        <f>(amnt+I80)*(1+'Q.2 Data'!J80)</f>
        <v>41917.829794591678</v>
      </c>
      <c r="K80" s="52">
        <f>(amnt+J80)*(1+'Q.2 Data'!K80)</f>
        <v>46057.991138739475</v>
      </c>
      <c r="L80" s="52">
        <f>(amnt+K80)*(1+'Q.2 Data'!L80)</f>
        <v>50841.214538304834</v>
      </c>
      <c r="M80" s="52">
        <f>(amnt+L80)*(1+'Q.2 Data'!M80)</f>
        <v>60419.525471080895</v>
      </c>
      <c r="N80" s="52">
        <f>(amnt+M80)*(1+'Q.2 Data'!N80)</f>
        <v>72587.845583967443</v>
      </c>
      <c r="O80" s="52">
        <f>(amnt+N80)*(1+'Q.2 Data'!O80)</f>
        <v>85024.150802896431</v>
      </c>
      <c r="P80" s="52">
        <f>(amnt+O80)*(1+'Q.2 Data'!P80)</f>
        <v>92492.35577572207</v>
      </c>
      <c r="Q80" s="52">
        <f>(amnt+P80)*(1+'Q.2 Data'!Q80)</f>
        <v>102100.17156926393</v>
      </c>
      <c r="R80" s="52">
        <f>(amnt+Q80)*(1+'Q.2 Data'!R80)</f>
        <v>102555.49361982344</v>
      </c>
      <c r="S80" s="52">
        <f>(amnt+R80)*(1+'Q.2 Data'!S80)</f>
        <v>113702.35072493365</v>
      </c>
      <c r="T80" s="52">
        <f>(amnt+S80)*(1+'Q.2 Data'!T80)</f>
        <v>123391.92756178578</v>
      </c>
      <c r="U80" s="52">
        <f>(amnt+T80)*(1+'Q.2 Data'!U80)</f>
        <v>123245.75478732455</v>
      </c>
    </row>
    <row r="81" spans="1:21" x14ac:dyDescent="0.25">
      <c r="A81" s="47">
        <v>75</v>
      </c>
      <c r="B81" s="52">
        <f>amnt*(1+'Q.2 Data'!B81)</f>
        <v>4591.6512284568362</v>
      </c>
      <c r="C81" s="52">
        <f>(amnt+B81)*(1+'Q.2 Data'!C81)</f>
        <v>10156.263567574008</v>
      </c>
      <c r="D81" s="52">
        <f>(amnt+C81)*(1+'Q.2 Data'!D81)</f>
        <v>15855.694639739651</v>
      </c>
      <c r="E81" s="52">
        <f>(amnt+D81)*(1+'Q.2 Data'!E81)</f>
        <v>22210.743062846868</v>
      </c>
      <c r="F81" s="52">
        <f>(amnt+E81)*(1+'Q.2 Data'!F81)</f>
        <v>29701.818229038283</v>
      </c>
      <c r="G81" s="52">
        <f>(amnt+F81)*(1+'Q.2 Data'!G81)</f>
        <v>33980.909780100228</v>
      </c>
      <c r="H81" s="52">
        <f>(amnt+G81)*(1+'Q.2 Data'!H81)</f>
        <v>42662.597424793028</v>
      </c>
      <c r="I81" s="52">
        <f>(amnt+H81)*(1+'Q.2 Data'!I81)</f>
        <v>48286.210390000801</v>
      </c>
      <c r="J81" s="52">
        <f>(amnt+I81)*(1+'Q.2 Data'!J81)</f>
        <v>54815.381411048838</v>
      </c>
      <c r="K81" s="52">
        <f>(amnt+J81)*(1+'Q.2 Data'!K81)</f>
        <v>67232.627334803663</v>
      </c>
      <c r="L81" s="52">
        <f>(amnt+K81)*(1+'Q.2 Data'!L81)</f>
        <v>72982.94016397727</v>
      </c>
      <c r="M81" s="52">
        <f>(amnt+L81)*(1+'Q.2 Data'!M81)</f>
        <v>85208.239659511091</v>
      </c>
      <c r="N81" s="52">
        <f>(amnt+M81)*(1+'Q.2 Data'!N81)</f>
        <v>97557.401143802039</v>
      </c>
      <c r="O81" s="52">
        <f>(amnt+N81)*(1+'Q.2 Data'!O81)</f>
        <v>105520.51757527176</v>
      </c>
      <c r="P81" s="52">
        <f>(amnt+O81)*(1+'Q.2 Data'!P81)</f>
        <v>117624.4800043396</v>
      </c>
      <c r="Q81" s="52">
        <f>(amnt+P81)*(1+'Q.2 Data'!Q81)</f>
        <v>130735.76330122651</v>
      </c>
      <c r="R81" s="52">
        <f>(amnt+Q81)*(1+'Q.2 Data'!R81)</f>
        <v>159319.82530999504</v>
      </c>
      <c r="S81" s="52">
        <f>(amnt+R81)*(1+'Q.2 Data'!S81)</f>
        <v>152926.61247347345</v>
      </c>
      <c r="T81" s="52">
        <f>(amnt+S81)*(1+'Q.2 Data'!T81)</f>
        <v>177424.6456379189</v>
      </c>
      <c r="U81" s="52">
        <f>(amnt+T81)*(1+'Q.2 Data'!U81)</f>
        <v>182968.30898558997</v>
      </c>
    </row>
    <row r="82" spans="1:21" x14ac:dyDescent="0.25">
      <c r="A82" s="51">
        <v>76</v>
      </c>
      <c r="B82" s="52">
        <f>amnt*(1+'Q.2 Data'!B82)</f>
        <v>4388.0878780198627</v>
      </c>
      <c r="C82" s="52">
        <f>(amnt+B82)*(1+'Q.2 Data'!C82)</f>
        <v>11003.974748606677</v>
      </c>
      <c r="D82" s="52">
        <f>(amnt+C82)*(1+'Q.2 Data'!D82)</f>
        <v>15433.603444459373</v>
      </c>
      <c r="E82" s="52">
        <f>(amnt+D82)*(1+'Q.2 Data'!E82)</f>
        <v>22050.249598173603</v>
      </c>
      <c r="F82" s="52">
        <f>(amnt+E82)*(1+'Q.2 Data'!F82)</f>
        <v>29942.805095264979</v>
      </c>
      <c r="G82" s="52">
        <f>(amnt+F82)*(1+'Q.2 Data'!G82)</f>
        <v>35383.889667767726</v>
      </c>
      <c r="H82" s="52">
        <f>(amnt+G82)*(1+'Q.2 Data'!H82)</f>
        <v>42348.360582310037</v>
      </c>
      <c r="I82" s="52">
        <f>(amnt+H82)*(1+'Q.2 Data'!I82)</f>
        <v>46317.81754358043</v>
      </c>
      <c r="J82" s="52">
        <f>(amnt+I82)*(1+'Q.2 Data'!J82)</f>
        <v>49757.716793389482</v>
      </c>
      <c r="K82" s="52">
        <f>(amnt+J82)*(1+'Q.2 Data'!K82)</f>
        <v>53582.720061124019</v>
      </c>
      <c r="L82" s="52">
        <f>(amnt+K82)*(1+'Q.2 Data'!L82)</f>
        <v>61984.774974894935</v>
      </c>
      <c r="M82" s="52">
        <f>(amnt+L82)*(1+'Q.2 Data'!M82)</f>
        <v>65139.036619229446</v>
      </c>
      <c r="N82" s="52">
        <f>(amnt+M82)*(1+'Q.2 Data'!N82)</f>
        <v>78451.186096031641</v>
      </c>
      <c r="O82" s="52">
        <f>(amnt+N82)*(1+'Q.2 Data'!O82)</f>
        <v>81804.921190465888</v>
      </c>
      <c r="P82" s="52">
        <f>(amnt+O82)*(1+'Q.2 Data'!P82)</f>
        <v>89881.424996942151</v>
      </c>
      <c r="Q82" s="52">
        <f>(amnt+P82)*(1+'Q.2 Data'!Q82)</f>
        <v>95265.394290700962</v>
      </c>
      <c r="R82" s="52">
        <f>(amnt+Q82)*(1+'Q.2 Data'!R82)</f>
        <v>107019.57636710731</v>
      </c>
      <c r="S82" s="52">
        <f>(amnt+R82)*(1+'Q.2 Data'!S82)</f>
        <v>109423.68580005081</v>
      </c>
      <c r="T82" s="52">
        <f>(amnt+S82)*(1+'Q.2 Data'!T82)</f>
        <v>122163.0490833225</v>
      </c>
      <c r="U82" s="52">
        <f>(amnt+T82)*(1+'Q.2 Data'!U82)</f>
        <v>154637.82546490751</v>
      </c>
    </row>
    <row r="83" spans="1:21" x14ac:dyDescent="0.25">
      <c r="A83" s="47">
        <v>77</v>
      </c>
      <c r="B83" s="52">
        <f>amnt*(1+'Q.2 Data'!B83)</f>
        <v>4479.8558216329302</v>
      </c>
      <c r="C83" s="52">
        <f>(amnt+B83)*(1+'Q.2 Data'!C83)</f>
        <v>8699.8536319477025</v>
      </c>
      <c r="D83" s="52">
        <f>(amnt+C83)*(1+'Q.2 Data'!D83)</f>
        <v>13998.461664897333</v>
      </c>
      <c r="E83" s="52">
        <f>(amnt+D83)*(1+'Q.2 Data'!E83)</f>
        <v>20765.228205877815</v>
      </c>
      <c r="F83" s="52">
        <f>(amnt+E83)*(1+'Q.2 Data'!F83)</f>
        <v>30380.645688262277</v>
      </c>
      <c r="G83" s="52">
        <f>(amnt+F83)*(1+'Q.2 Data'!G83)</f>
        <v>35555.526093112494</v>
      </c>
      <c r="H83" s="52">
        <f>(amnt+G83)*(1+'Q.2 Data'!H83)</f>
        <v>46686.317459077996</v>
      </c>
      <c r="I83" s="52">
        <f>(amnt+H83)*(1+'Q.2 Data'!I83)</f>
        <v>53076.627679383571</v>
      </c>
      <c r="J83" s="52">
        <f>(amnt+I83)*(1+'Q.2 Data'!J83)</f>
        <v>63503.136608038483</v>
      </c>
      <c r="K83" s="52">
        <f>(amnt+J83)*(1+'Q.2 Data'!K83)</f>
        <v>75891.796032637256</v>
      </c>
      <c r="L83" s="52">
        <f>(amnt+K83)*(1+'Q.2 Data'!L83)</f>
        <v>86228.776238554012</v>
      </c>
      <c r="M83" s="52">
        <f>(amnt+L83)*(1+'Q.2 Data'!M83)</f>
        <v>106787.65943053775</v>
      </c>
      <c r="N83" s="52">
        <f>(amnt+M83)*(1+'Q.2 Data'!N83)</f>
        <v>115528.03692824004</v>
      </c>
      <c r="O83" s="52">
        <f>(amnt+N83)*(1+'Q.2 Data'!O83)</f>
        <v>127216.12144590636</v>
      </c>
      <c r="P83" s="52">
        <f>(amnt+O83)*(1+'Q.2 Data'!P83)</f>
        <v>144552.87171176021</v>
      </c>
      <c r="Q83" s="52">
        <f>(amnt+P83)*(1+'Q.2 Data'!Q83)</f>
        <v>152508.52891029554</v>
      </c>
      <c r="R83" s="52">
        <f>(amnt+Q83)*(1+'Q.2 Data'!R83)</f>
        <v>180681.44634723704</v>
      </c>
      <c r="S83" s="52">
        <f>(amnt+R83)*(1+'Q.2 Data'!S83)</f>
        <v>200425.48558302358</v>
      </c>
      <c r="T83" s="52">
        <f>(amnt+S83)*(1+'Q.2 Data'!T83)</f>
        <v>267486.3677559924</v>
      </c>
      <c r="U83" s="52">
        <f>(amnt+T83)*(1+'Q.2 Data'!U83)</f>
        <v>289687.37475585489</v>
      </c>
    </row>
    <row r="84" spans="1:21" x14ac:dyDescent="0.25">
      <c r="A84" s="47">
        <v>78</v>
      </c>
      <c r="B84" s="52">
        <f>amnt*(1+'Q.2 Data'!B84)</f>
        <v>4888.3349056786374</v>
      </c>
      <c r="C84" s="52">
        <f>(amnt+B84)*(1+'Q.2 Data'!C84)</f>
        <v>8848.7764609671449</v>
      </c>
      <c r="D84" s="52">
        <f>(amnt+C84)*(1+'Q.2 Data'!D84)</f>
        <v>14358.518284487476</v>
      </c>
      <c r="E84" s="52">
        <f>(amnt+D84)*(1+'Q.2 Data'!E84)</f>
        <v>18743.311738753371</v>
      </c>
      <c r="F84" s="52">
        <f>(amnt+E84)*(1+'Q.2 Data'!F84)</f>
        <v>24252.781433152511</v>
      </c>
      <c r="G84" s="52">
        <f>(amnt+F84)*(1+'Q.2 Data'!G84)</f>
        <v>30171.747510441288</v>
      </c>
      <c r="H84" s="52">
        <f>(amnt+G84)*(1+'Q.2 Data'!H84)</f>
        <v>36804.893069943966</v>
      </c>
      <c r="I84" s="52">
        <f>(amnt+H84)*(1+'Q.2 Data'!I84)</f>
        <v>42405.163108475121</v>
      </c>
      <c r="J84" s="52">
        <f>(amnt+I84)*(1+'Q.2 Data'!J84)</f>
        <v>50065.051764141019</v>
      </c>
      <c r="K84" s="52">
        <f>(amnt+J84)*(1+'Q.2 Data'!K84)</f>
        <v>56944.340842135818</v>
      </c>
      <c r="L84" s="52">
        <f>(amnt+K84)*(1+'Q.2 Data'!L84)</f>
        <v>65694.427143556182</v>
      </c>
      <c r="M84" s="52">
        <f>(amnt+L84)*(1+'Q.2 Data'!M84)</f>
        <v>64932.721337394512</v>
      </c>
      <c r="N84" s="52">
        <f>(amnt+M84)*(1+'Q.2 Data'!N84)</f>
        <v>70711.513015624951</v>
      </c>
      <c r="O84" s="52">
        <f>(amnt+N84)*(1+'Q.2 Data'!O84)</f>
        <v>83153.060425875927</v>
      </c>
      <c r="P84" s="52">
        <f>(amnt+O84)*(1+'Q.2 Data'!P84)</f>
        <v>95403.435492056291</v>
      </c>
      <c r="Q84" s="52">
        <f>(amnt+P84)*(1+'Q.2 Data'!Q84)</f>
        <v>99509.260548861988</v>
      </c>
      <c r="R84" s="52">
        <f>(amnt+Q84)*(1+'Q.2 Data'!R84)</f>
        <v>112115.16551802255</v>
      </c>
      <c r="S84" s="52">
        <f>(amnt+R84)*(1+'Q.2 Data'!S84)</f>
        <v>118007.78395651166</v>
      </c>
      <c r="T84" s="52">
        <f>(amnt+S84)*(1+'Q.2 Data'!T84)</f>
        <v>144318.81215445127</v>
      </c>
      <c r="U84" s="52">
        <f>(amnt+T84)*(1+'Q.2 Data'!U84)</f>
        <v>169992.38535411231</v>
      </c>
    </row>
    <row r="85" spans="1:21" x14ac:dyDescent="0.25">
      <c r="A85" s="51">
        <v>79</v>
      </c>
      <c r="B85" s="52">
        <f>amnt*(1+'Q.2 Data'!B85)</f>
        <v>4710.8812509003692</v>
      </c>
      <c r="C85" s="52">
        <f>(amnt+B85)*(1+'Q.2 Data'!C85)</f>
        <v>9161.2085816030321</v>
      </c>
      <c r="D85" s="52">
        <f>(amnt+C85)*(1+'Q.2 Data'!D85)</f>
        <v>14929.930800949</v>
      </c>
      <c r="E85" s="52">
        <f>(amnt+D85)*(1+'Q.2 Data'!E85)</f>
        <v>20043.19524609212</v>
      </c>
      <c r="F85" s="52">
        <f>(amnt+E85)*(1+'Q.2 Data'!F85)</f>
        <v>28436.751072378305</v>
      </c>
      <c r="G85" s="52">
        <f>(amnt+F85)*(1+'Q.2 Data'!G85)</f>
        <v>34885.224931735116</v>
      </c>
      <c r="H85" s="52">
        <f>(amnt+G85)*(1+'Q.2 Data'!H85)</f>
        <v>41017.330805751488</v>
      </c>
      <c r="I85" s="52">
        <f>(amnt+H85)*(1+'Q.2 Data'!I85)</f>
        <v>41679.146552791848</v>
      </c>
      <c r="J85" s="52">
        <f>(amnt+I85)*(1+'Q.2 Data'!J85)</f>
        <v>48152.715210736897</v>
      </c>
      <c r="K85" s="52">
        <f>(amnt+J85)*(1+'Q.2 Data'!K85)</f>
        <v>56560.895093045649</v>
      </c>
      <c r="L85" s="52">
        <f>(amnt+K85)*(1+'Q.2 Data'!L85)</f>
        <v>66892.199920332365</v>
      </c>
      <c r="M85" s="52">
        <f>(amnt+L85)*(1+'Q.2 Data'!M85)</f>
        <v>80391.933938253715</v>
      </c>
      <c r="N85" s="52">
        <f>(amnt+M85)*(1+'Q.2 Data'!N85)</f>
        <v>83302.97967356036</v>
      </c>
      <c r="O85" s="52">
        <f>(amnt+N85)*(1+'Q.2 Data'!O85)</f>
        <v>89921.738211649223</v>
      </c>
      <c r="P85" s="52">
        <f>(amnt+O85)*(1+'Q.2 Data'!P85)</f>
        <v>99755.985877747429</v>
      </c>
      <c r="Q85" s="52">
        <f>(amnt+P85)*(1+'Q.2 Data'!Q85)</f>
        <v>116174.9030501425</v>
      </c>
      <c r="R85" s="52">
        <f>(amnt+Q85)*(1+'Q.2 Data'!R85)</f>
        <v>134827.20382598334</v>
      </c>
      <c r="S85" s="52">
        <f>(amnt+R85)*(1+'Q.2 Data'!S85)</f>
        <v>148619.17674077561</v>
      </c>
      <c r="T85" s="52">
        <f>(amnt+S85)*(1+'Q.2 Data'!T85)</f>
        <v>167442.53273597552</v>
      </c>
      <c r="U85" s="52">
        <f>(amnt+T85)*(1+'Q.2 Data'!U85)</f>
        <v>173335.55765052862</v>
      </c>
    </row>
    <row r="86" spans="1:21" x14ac:dyDescent="0.25">
      <c r="A86" s="47">
        <v>80</v>
      </c>
      <c r="B86" s="52">
        <f>amnt*(1+'Q.2 Data'!B86)</f>
        <v>5310.6764742704445</v>
      </c>
      <c r="C86" s="52">
        <f>(amnt+B86)*(1+'Q.2 Data'!C86)</f>
        <v>10090.810959751063</v>
      </c>
      <c r="D86" s="52">
        <f>(amnt+C86)*(1+'Q.2 Data'!D86)</f>
        <v>15322.66111479543</v>
      </c>
      <c r="E86" s="52">
        <f>(amnt+D86)*(1+'Q.2 Data'!E86)</f>
        <v>23426.858452027289</v>
      </c>
      <c r="F86" s="52">
        <f>(amnt+E86)*(1+'Q.2 Data'!F86)</f>
        <v>27222.556335375197</v>
      </c>
      <c r="G86" s="52">
        <f>(amnt+F86)*(1+'Q.2 Data'!G86)</f>
        <v>31042.00870391151</v>
      </c>
      <c r="H86" s="52">
        <f>(amnt+G86)*(1+'Q.2 Data'!H86)</f>
        <v>36001.590476396967</v>
      </c>
      <c r="I86" s="52">
        <f>(amnt+H86)*(1+'Q.2 Data'!I86)</f>
        <v>38256.851344907416</v>
      </c>
      <c r="J86" s="52">
        <f>(amnt+I86)*(1+'Q.2 Data'!J86)</f>
        <v>48168.003493801858</v>
      </c>
      <c r="K86" s="52">
        <f>(amnt+J86)*(1+'Q.2 Data'!K86)</f>
        <v>50706.228559051015</v>
      </c>
      <c r="L86" s="52">
        <f>(amnt+K86)*(1+'Q.2 Data'!L86)</f>
        <v>60257.730061048809</v>
      </c>
      <c r="M86" s="52">
        <f>(amnt+L86)*(1+'Q.2 Data'!M86)</f>
        <v>67817.314222961941</v>
      </c>
      <c r="N86" s="52">
        <f>(amnt+M86)*(1+'Q.2 Data'!N86)</f>
        <v>84056.531709240677</v>
      </c>
      <c r="O86" s="52">
        <f>(amnt+N86)*(1+'Q.2 Data'!O86)</f>
        <v>95687.040691294795</v>
      </c>
      <c r="P86" s="52">
        <f>(amnt+O86)*(1+'Q.2 Data'!P86)</f>
        <v>108858.96394773999</v>
      </c>
      <c r="Q86" s="52">
        <f>(amnt+P86)*(1+'Q.2 Data'!Q86)</f>
        <v>117252.53195772749</v>
      </c>
      <c r="R86" s="52">
        <f>(amnt+Q86)*(1+'Q.2 Data'!R86)</f>
        <v>137297.86420141792</v>
      </c>
      <c r="S86" s="52">
        <f>(amnt+R86)*(1+'Q.2 Data'!S86)</f>
        <v>151993.92512379104</v>
      </c>
      <c r="T86" s="52">
        <f>(amnt+S86)*(1+'Q.2 Data'!T86)</f>
        <v>168710.72193974443</v>
      </c>
      <c r="U86" s="52">
        <f>(amnt+T86)*(1+'Q.2 Data'!U86)</f>
        <v>188367.59383052847</v>
      </c>
    </row>
    <row r="87" spans="1:21" x14ac:dyDescent="0.25">
      <c r="A87" s="47">
        <v>81</v>
      </c>
      <c r="B87" s="52">
        <f>amnt*(1+'Q.2 Data'!B87)</f>
        <v>4839.1466614971541</v>
      </c>
      <c r="C87" s="52">
        <f>(amnt+B87)*(1+'Q.2 Data'!C87)</f>
        <v>10272.721702347148</v>
      </c>
      <c r="D87" s="52">
        <f>(amnt+C87)*(1+'Q.2 Data'!D87)</f>
        <v>14657.248623972564</v>
      </c>
      <c r="E87" s="52">
        <f>(amnt+D87)*(1+'Q.2 Data'!E87)</f>
        <v>19871.405793347247</v>
      </c>
      <c r="F87" s="52">
        <f>(amnt+E87)*(1+'Q.2 Data'!F87)</f>
        <v>25178.463211949358</v>
      </c>
      <c r="G87" s="52">
        <f>(amnt+F87)*(1+'Q.2 Data'!G87)</f>
        <v>33798.258266751276</v>
      </c>
      <c r="H87" s="52">
        <f>(amnt+G87)*(1+'Q.2 Data'!H87)</f>
        <v>44458.204587127853</v>
      </c>
      <c r="I87" s="52">
        <f>(amnt+H87)*(1+'Q.2 Data'!I87)</f>
        <v>47938.281128085218</v>
      </c>
      <c r="J87" s="52">
        <f>(amnt+I87)*(1+'Q.2 Data'!J87)</f>
        <v>58591.10656697923</v>
      </c>
      <c r="K87" s="52">
        <f>(amnt+J87)*(1+'Q.2 Data'!K87)</f>
        <v>69775.126593439229</v>
      </c>
      <c r="L87" s="52">
        <f>(amnt+K87)*(1+'Q.2 Data'!L87)</f>
        <v>81441.446409442273</v>
      </c>
      <c r="M87" s="52">
        <f>(amnt+L87)*(1+'Q.2 Data'!M87)</f>
        <v>87344.056296282564</v>
      </c>
      <c r="N87" s="52">
        <f>(amnt+M87)*(1+'Q.2 Data'!N87)</f>
        <v>92380.727998066548</v>
      </c>
      <c r="O87" s="52">
        <f>(amnt+N87)*(1+'Q.2 Data'!O87)</f>
        <v>93591.773543140458</v>
      </c>
      <c r="P87" s="52">
        <f>(amnt+O87)*(1+'Q.2 Data'!P87)</f>
        <v>104519.65804078011</v>
      </c>
      <c r="Q87" s="52">
        <f>(amnt+P87)*(1+'Q.2 Data'!Q87)</f>
        <v>122948.76332595297</v>
      </c>
      <c r="R87" s="52">
        <f>(amnt+Q87)*(1+'Q.2 Data'!R87)</f>
        <v>131286.70026178943</v>
      </c>
      <c r="S87" s="52">
        <f>(amnt+R87)*(1+'Q.2 Data'!S87)</f>
        <v>141780.42207617394</v>
      </c>
      <c r="T87" s="52">
        <f>(amnt+S87)*(1+'Q.2 Data'!T87)</f>
        <v>147994.226049335</v>
      </c>
      <c r="U87" s="52">
        <f>(amnt+T87)*(1+'Q.2 Data'!U87)</f>
        <v>158035.88785954975</v>
      </c>
    </row>
    <row r="88" spans="1:21" x14ac:dyDescent="0.25">
      <c r="A88" s="51">
        <v>82</v>
      </c>
      <c r="B88" s="52">
        <f>amnt*(1+'Q.2 Data'!B88)</f>
        <v>5186.6601854750515</v>
      </c>
      <c r="C88" s="52">
        <f>(amnt+B88)*(1+'Q.2 Data'!C88)</f>
        <v>10617.481449585144</v>
      </c>
      <c r="D88" s="52">
        <f>(amnt+C88)*(1+'Q.2 Data'!D88)</f>
        <v>15059.479913285768</v>
      </c>
      <c r="E88" s="52">
        <f>(amnt+D88)*(1+'Q.2 Data'!E88)</f>
        <v>20577.538668533882</v>
      </c>
      <c r="F88" s="52">
        <f>(amnt+E88)*(1+'Q.2 Data'!F88)</f>
        <v>27984.818032659361</v>
      </c>
      <c r="G88" s="52">
        <f>(amnt+F88)*(1+'Q.2 Data'!G88)</f>
        <v>36151.307909002258</v>
      </c>
      <c r="H88" s="52">
        <f>(amnt+G88)*(1+'Q.2 Data'!H88)</f>
        <v>43842.136088399428</v>
      </c>
      <c r="I88" s="52">
        <f>(amnt+H88)*(1+'Q.2 Data'!I88)</f>
        <v>50887.825661801544</v>
      </c>
      <c r="J88" s="52">
        <f>(amnt+I88)*(1+'Q.2 Data'!J88)</f>
        <v>57505.219707215168</v>
      </c>
      <c r="K88" s="52">
        <f>(amnt+J88)*(1+'Q.2 Data'!K88)</f>
        <v>66447.699110474525</v>
      </c>
      <c r="L88" s="52">
        <f>(amnt+K88)*(1+'Q.2 Data'!L88)</f>
        <v>77337.04872325169</v>
      </c>
      <c r="M88" s="52">
        <f>(amnt+L88)*(1+'Q.2 Data'!M88)</f>
        <v>104234.07090641055</v>
      </c>
      <c r="N88" s="52">
        <f>(amnt+M88)*(1+'Q.2 Data'!N88)</f>
        <v>116779.50018203157</v>
      </c>
      <c r="O88" s="52">
        <f>(amnt+N88)*(1+'Q.2 Data'!O88)</f>
        <v>122296.43723844687</v>
      </c>
      <c r="P88" s="52">
        <f>(amnt+O88)*(1+'Q.2 Data'!P88)</f>
        <v>137345.80262799803</v>
      </c>
      <c r="Q88" s="52">
        <f>(amnt+P88)*(1+'Q.2 Data'!Q88)</f>
        <v>150039.46895797466</v>
      </c>
      <c r="R88" s="52">
        <f>(amnt+Q88)*(1+'Q.2 Data'!R88)</f>
        <v>152289.84511956005</v>
      </c>
      <c r="S88" s="52">
        <f>(amnt+R88)*(1+'Q.2 Data'!S88)</f>
        <v>162369.24092047487</v>
      </c>
      <c r="T88" s="52">
        <f>(amnt+S88)*(1+'Q.2 Data'!T88)</f>
        <v>189041.98596837747</v>
      </c>
      <c r="U88" s="52">
        <f>(amnt+T88)*(1+'Q.2 Data'!U88)</f>
        <v>183403.23889901867</v>
      </c>
    </row>
    <row r="89" spans="1:21" x14ac:dyDescent="0.25">
      <c r="A89" s="47">
        <v>83</v>
      </c>
      <c r="B89" s="52">
        <f>amnt*(1+'Q.2 Data'!B89)</f>
        <v>5166.1533234563094</v>
      </c>
      <c r="C89" s="52">
        <f>(amnt+B89)*(1+'Q.2 Data'!C89)</f>
        <v>9212.074913472039</v>
      </c>
      <c r="D89" s="52">
        <f>(amnt+C89)*(1+'Q.2 Data'!D89)</f>
        <v>14688.026771255254</v>
      </c>
      <c r="E89" s="52">
        <f>(amnt+D89)*(1+'Q.2 Data'!E89)</f>
        <v>21850.71848058141</v>
      </c>
      <c r="F89" s="52">
        <f>(amnt+E89)*(1+'Q.2 Data'!F89)</f>
        <v>27010.486071696927</v>
      </c>
      <c r="G89" s="52">
        <f>(amnt+F89)*(1+'Q.2 Data'!G89)</f>
        <v>35135.512443089028</v>
      </c>
      <c r="H89" s="52">
        <f>(amnt+G89)*(1+'Q.2 Data'!H89)</f>
        <v>44718.904590214617</v>
      </c>
      <c r="I89" s="52">
        <f>(amnt+H89)*(1+'Q.2 Data'!I89)</f>
        <v>47953.708742121969</v>
      </c>
      <c r="J89" s="52">
        <f>(amnt+I89)*(1+'Q.2 Data'!J89)</f>
        <v>52782.253452741774</v>
      </c>
      <c r="K89" s="52">
        <f>(amnt+J89)*(1+'Q.2 Data'!K89)</f>
        <v>62880.048521786062</v>
      </c>
      <c r="L89" s="52">
        <f>(amnt+K89)*(1+'Q.2 Data'!L89)</f>
        <v>68105.364777227573</v>
      </c>
      <c r="M89" s="52">
        <f>(amnt+L89)*(1+'Q.2 Data'!M89)</f>
        <v>76502.850498842468</v>
      </c>
      <c r="N89" s="52">
        <f>(amnt+M89)*(1+'Q.2 Data'!N89)</f>
        <v>76542.453294479055</v>
      </c>
      <c r="O89" s="52">
        <f>(amnt+N89)*(1+'Q.2 Data'!O89)</f>
        <v>86768.119961197444</v>
      </c>
      <c r="P89" s="52">
        <f>(amnt+O89)*(1+'Q.2 Data'!P89)</f>
        <v>97737.290540502916</v>
      </c>
      <c r="Q89" s="52">
        <f>(amnt+P89)*(1+'Q.2 Data'!Q89)</f>
        <v>107295.7909528149</v>
      </c>
      <c r="R89" s="52">
        <f>(amnt+Q89)*(1+'Q.2 Data'!R89)</f>
        <v>104700.49953513345</v>
      </c>
      <c r="S89" s="52">
        <f>(amnt+R89)*(1+'Q.2 Data'!S89)</f>
        <v>103707.93101221419</v>
      </c>
      <c r="T89" s="52">
        <f>(amnt+S89)*(1+'Q.2 Data'!T89)</f>
        <v>139731.58836569896</v>
      </c>
      <c r="U89" s="52">
        <f>(amnt+T89)*(1+'Q.2 Data'!U89)</f>
        <v>143897.54448176821</v>
      </c>
    </row>
    <row r="90" spans="1:21" x14ac:dyDescent="0.25">
      <c r="A90" s="47">
        <v>84</v>
      </c>
      <c r="B90" s="52">
        <f>amnt*(1+'Q.2 Data'!B90)</f>
        <v>4958.845125108096</v>
      </c>
      <c r="C90" s="52">
        <f>(amnt+B90)*(1+'Q.2 Data'!C90)</f>
        <v>11540.371710898889</v>
      </c>
      <c r="D90" s="52">
        <f>(amnt+C90)*(1+'Q.2 Data'!D90)</f>
        <v>16122.740706399147</v>
      </c>
      <c r="E90" s="52">
        <f>(amnt+D90)*(1+'Q.2 Data'!E90)</f>
        <v>22415.503272637619</v>
      </c>
      <c r="F90" s="52">
        <f>(amnt+E90)*(1+'Q.2 Data'!F90)</f>
        <v>25160.725875200518</v>
      </c>
      <c r="G90" s="52">
        <f>(amnt+F90)*(1+'Q.2 Data'!G90)</f>
        <v>31766.607526718664</v>
      </c>
      <c r="H90" s="52">
        <f>(amnt+G90)*(1+'Q.2 Data'!H90)</f>
        <v>34808.04441506524</v>
      </c>
      <c r="I90" s="52">
        <f>(amnt+H90)*(1+'Q.2 Data'!I90)</f>
        <v>46236.09864674617</v>
      </c>
      <c r="J90" s="52">
        <f>(amnt+I90)*(1+'Q.2 Data'!J90)</f>
        <v>49988.341950117298</v>
      </c>
      <c r="K90" s="52">
        <f>(amnt+J90)*(1+'Q.2 Data'!K90)</f>
        <v>58641.598311719106</v>
      </c>
      <c r="L90" s="52">
        <f>(amnt+K90)*(1+'Q.2 Data'!L90)</f>
        <v>62786.590496153549</v>
      </c>
      <c r="M90" s="52">
        <f>(amnt+L90)*(1+'Q.2 Data'!M90)</f>
        <v>70375.625032962766</v>
      </c>
      <c r="N90" s="52">
        <f>(amnt+M90)*(1+'Q.2 Data'!N90)</f>
        <v>78189.663149364889</v>
      </c>
      <c r="O90" s="52">
        <f>(amnt+N90)*(1+'Q.2 Data'!O90)</f>
        <v>77474.008726086642</v>
      </c>
      <c r="P90" s="52">
        <f>(amnt+O90)*(1+'Q.2 Data'!P90)</f>
        <v>92670.67539649579</v>
      </c>
      <c r="Q90" s="52">
        <f>(amnt+P90)*(1+'Q.2 Data'!Q90)</f>
        <v>98883.993185686326</v>
      </c>
      <c r="R90" s="52">
        <f>(amnt+Q90)*(1+'Q.2 Data'!R90)</f>
        <v>106145.89555169766</v>
      </c>
      <c r="S90" s="52">
        <f>(amnt+R90)*(1+'Q.2 Data'!S90)</f>
        <v>112956.99000634727</v>
      </c>
      <c r="T90" s="52">
        <f>(amnt+S90)*(1+'Q.2 Data'!T90)</f>
        <v>125239.45881135251</v>
      </c>
      <c r="U90" s="52">
        <f>(amnt+T90)*(1+'Q.2 Data'!U90)</f>
        <v>145367.52387785297</v>
      </c>
    </row>
    <row r="91" spans="1:21" x14ac:dyDescent="0.25">
      <c r="A91" s="51">
        <v>85</v>
      </c>
      <c r="B91" s="52">
        <f>amnt*(1+'Q.2 Data'!B91)</f>
        <v>4832.1096066952896</v>
      </c>
      <c r="C91" s="52">
        <f>(amnt+B91)*(1+'Q.2 Data'!C91)</f>
        <v>9877.712475630673</v>
      </c>
      <c r="D91" s="52">
        <f>(amnt+C91)*(1+'Q.2 Data'!D91)</f>
        <v>14793.702153747845</v>
      </c>
      <c r="E91" s="52">
        <f>(amnt+D91)*(1+'Q.2 Data'!E91)</f>
        <v>18581.150839906368</v>
      </c>
      <c r="F91" s="52">
        <f>(amnt+E91)*(1+'Q.2 Data'!F91)</f>
        <v>23278.31457524098</v>
      </c>
      <c r="G91" s="52">
        <f>(amnt+F91)*(1+'Q.2 Data'!G91)</f>
        <v>29863.574565170773</v>
      </c>
      <c r="H91" s="52">
        <f>(amnt+G91)*(1+'Q.2 Data'!H91)</f>
        <v>32838.77659357644</v>
      </c>
      <c r="I91" s="52">
        <f>(amnt+H91)*(1+'Q.2 Data'!I91)</f>
        <v>40654.232494160242</v>
      </c>
      <c r="J91" s="52">
        <f>(amnt+I91)*(1+'Q.2 Data'!J91)</f>
        <v>45645.902680586078</v>
      </c>
      <c r="K91" s="52">
        <f>(amnt+J91)*(1+'Q.2 Data'!K91)</f>
        <v>50723.171857044232</v>
      </c>
      <c r="L91" s="52">
        <f>(amnt+K91)*(1+'Q.2 Data'!L91)</f>
        <v>53452.904207278989</v>
      </c>
      <c r="M91" s="52">
        <f>(amnt+L91)*(1+'Q.2 Data'!M91)</f>
        <v>53474.492688106795</v>
      </c>
      <c r="N91" s="52">
        <f>(amnt+M91)*(1+'Q.2 Data'!N91)</f>
        <v>59684.404995471996</v>
      </c>
      <c r="O91" s="52">
        <f>(amnt+N91)*(1+'Q.2 Data'!O91)</f>
        <v>74030.797712627987</v>
      </c>
      <c r="P91" s="52">
        <f>(amnt+O91)*(1+'Q.2 Data'!P91)</f>
        <v>80824.114253030086</v>
      </c>
      <c r="Q91" s="52">
        <f>(amnt+P91)*(1+'Q.2 Data'!Q91)</f>
        <v>92391.13850863972</v>
      </c>
      <c r="R91" s="52">
        <f>(amnt+Q91)*(1+'Q.2 Data'!R91)</f>
        <v>110525.73778842959</v>
      </c>
      <c r="S91" s="52">
        <f>(amnt+R91)*(1+'Q.2 Data'!S91)</f>
        <v>109034.43384757782</v>
      </c>
      <c r="T91" s="52">
        <f>(amnt+S91)*(1+'Q.2 Data'!T91)</f>
        <v>127377.83331260855</v>
      </c>
      <c r="U91" s="52">
        <f>(amnt+T91)*(1+'Q.2 Data'!U91)</f>
        <v>130355.85548510248</v>
      </c>
    </row>
    <row r="92" spans="1:21" x14ac:dyDescent="0.25">
      <c r="A92" s="47">
        <v>86</v>
      </c>
      <c r="B92" s="52">
        <f>amnt*(1+'Q.2 Data'!B92)</f>
        <v>4981.9719452727195</v>
      </c>
      <c r="C92" s="52">
        <f>(amnt+B92)*(1+'Q.2 Data'!C92)</f>
        <v>9863.2691275398756</v>
      </c>
      <c r="D92" s="52">
        <f>(amnt+C92)*(1+'Q.2 Data'!D92)</f>
        <v>15357.473757005575</v>
      </c>
      <c r="E92" s="52">
        <f>(amnt+D92)*(1+'Q.2 Data'!E92)</f>
        <v>18811.719617099741</v>
      </c>
      <c r="F92" s="52">
        <f>(amnt+E92)*(1+'Q.2 Data'!F92)</f>
        <v>23896.473775319042</v>
      </c>
      <c r="G92" s="52">
        <f>(amnt+F92)*(1+'Q.2 Data'!G92)</f>
        <v>27701.767027185797</v>
      </c>
      <c r="H92" s="52">
        <f>(amnt+G92)*(1+'Q.2 Data'!H92)</f>
        <v>33754.495768525238</v>
      </c>
      <c r="I92" s="52">
        <f>(amnt+H92)*(1+'Q.2 Data'!I92)</f>
        <v>40121.207867502053</v>
      </c>
      <c r="J92" s="52">
        <f>(amnt+I92)*(1+'Q.2 Data'!J92)</f>
        <v>50826.946034299785</v>
      </c>
      <c r="K92" s="52">
        <f>(amnt+J92)*(1+'Q.2 Data'!K92)</f>
        <v>52948.922983294084</v>
      </c>
      <c r="L92" s="52">
        <f>(amnt+K92)*(1+'Q.2 Data'!L92)</f>
        <v>66036.662812547336</v>
      </c>
      <c r="M92" s="52">
        <f>(amnt+L92)*(1+'Q.2 Data'!M92)</f>
        <v>76371.72502610198</v>
      </c>
      <c r="N92" s="52">
        <f>(amnt+M92)*(1+'Q.2 Data'!N92)</f>
        <v>84233.413640560379</v>
      </c>
      <c r="O92" s="52">
        <f>(amnt+N92)*(1+'Q.2 Data'!O92)</f>
        <v>92142.601084830763</v>
      </c>
      <c r="P92" s="52">
        <f>(amnt+O92)*(1+'Q.2 Data'!P92)</f>
        <v>100560.25377803358</v>
      </c>
      <c r="Q92" s="52">
        <f>(amnt+P92)*(1+'Q.2 Data'!Q92)</f>
        <v>105060.51901208468</v>
      </c>
      <c r="R92" s="52">
        <f>(amnt+Q92)*(1+'Q.2 Data'!R92)</f>
        <v>112387.79224645492</v>
      </c>
      <c r="S92" s="52">
        <f>(amnt+R92)*(1+'Q.2 Data'!S92)</f>
        <v>134946.22406005202</v>
      </c>
      <c r="T92" s="52">
        <f>(amnt+S92)*(1+'Q.2 Data'!T92)</f>
        <v>158908.96986865133</v>
      </c>
      <c r="U92" s="52">
        <f>(amnt+T92)*(1+'Q.2 Data'!U92)</f>
        <v>170474.57524000425</v>
      </c>
    </row>
    <row r="93" spans="1:21" x14ac:dyDescent="0.25">
      <c r="A93" s="47">
        <v>87</v>
      </c>
      <c r="B93" s="52">
        <f>amnt*(1+'Q.2 Data'!B93)</f>
        <v>4663.9341699199867</v>
      </c>
      <c r="C93" s="52">
        <f>(amnt+B93)*(1+'Q.2 Data'!C93)</f>
        <v>9913.6611883411588</v>
      </c>
      <c r="D93" s="52">
        <f>(amnt+C93)*(1+'Q.2 Data'!D93)</f>
        <v>15373.955639875059</v>
      </c>
      <c r="E93" s="52">
        <f>(amnt+D93)*(1+'Q.2 Data'!E93)</f>
        <v>24157.506130547685</v>
      </c>
      <c r="F93" s="52">
        <f>(amnt+E93)*(1+'Q.2 Data'!F93)</f>
        <v>29358.080858336543</v>
      </c>
      <c r="G93" s="52">
        <f>(amnt+F93)*(1+'Q.2 Data'!G93)</f>
        <v>35377.262354644263</v>
      </c>
      <c r="H93" s="52">
        <f>(amnt+G93)*(1+'Q.2 Data'!H93)</f>
        <v>39414.683925717582</v>
      </c>
      <c r="I93" s="52">
        <f>(amnt+H93)*(1+'Q.2 Data'!I93)</f>
        <v>40370.753571902649</v>
      </c>
      <c r="J93" s="52">
        <f>(amnt+I93)*(1+'Q.2 Data'!J93)</f>
        <v>50605.393755472229</v>
      </c>
      <c r="K93" s="52">
        <f>(amnt+J93)*(1+'Q.2 Data'!K93)</f>
        <v>60408.780561782165</v>
      </c>
      <c r="L93" s="52">
        <f>(amnt+K93)*(1+'Q.2 Data'!L93)</f>
        <v>69048.592693230297</v>
      </c>
      <c r="M93" s="52">
        <f>(amnt+L93)*(1+'Q.2 Data'!M93)</f>
        <v>71842.884747769451</v>
      </c>
      <c r="N93" s="52">
        <f>(amnt+M93)*(1+'Q.2 Data'!N93)</f>
        <v>69176.052650695419</v>
      </c>
      <c r="O93" s="52">
        <f>(amnt+N93)*(1+'Q.2 Data'!O93)</f>
        <v>84224.690486472478</v>
      </c>
      <c r="P93" s="52">
        <f>(amnt+O93)*(1+'Q.2 Data'!P93)</f>
        <v>89751.762267247512</v>
      </c>
      <c r="Q93" s="52">
        <f>(amnt+P93)*(1+'Q.2 Data'!Q93)</f>
        <v>95677.131111965777</v>
      </c>
      <c r="R93" s="52">
        <f>(amnt+Q93)*(1+'Q.2 Data'!R93)</f>
        <v>103170.9520727147</v>
      </c>
      <c r="S93" s="52">
        <f>(amnt+R93)*(1+'Q.2 Data'!S93)</f>
        <v>120452.95342312208</v>
      </c>
      <c r="T93" s="52">
        <f>(amnt+S93)*(1+'Q.2 Data'!T93)</f>
        <v>120926.24402949082</v>
      </c>
      <c r="U93" s="52">
        <f>(amnt+T93)*(1+'Q.2 Data'!U93)</f>
        <v>130462.94997028704</v>
      </c>
    </row>
    <row r="94" spans="1:21" x14ac:dyDescent="0.25">
      <c r="A94" s="51">
        <v>88</v>
      </c>
      <c r="B94" s="52">
        <f>amnt*(1+'Q.2 Data'!B94)</f>
        <v>4276.5362855955291</v>
      </c>
      <c r="C94" s="52">
        <f>(amnt+B94)*(1+'Q.2 Data'!C94)</f>
        <v>8868.3400121188697</v>
      </c>
      <c r="D94" s="52">
        <f>(amnt+C94)*(1+'Q.2 Data'!D94)</f>
        <v>13588.907445837205</v>
      </c>
      <c r="E94" s="52">
        <f>(amnt+D94)*(1+'Q.2 Data'!E94)</f>
        <v>19425.878298985666</v>
      </c>
      <c r="F94" s="52">
        <f>(amnt+E94)*(1+'Q.2 Data'!F94)</f>
        <v>25435.270743547455</v>
      </c>
      <c r="G94" s="52">
        <f>(amnt+F94)*(1+'Q.2 Data'!G94)</f>
        <v>29565.492675126075</v>
      </c>
      <c r="H94" s="52">
        <f>(amnt+G94)*(1+'Q.2 Data'!H94)</f>
        <v>32707.847370216055</v>
      </c>
      <c r="I94" s="52">
        <f>(amnt+H94)*(1+'Q.2 Data'!I94)</f>
        <v>42302.309730836292</v>
      </c>
      <c r="J94" s="52">
        <f>(amnt+I94)*(1+'Q.2 Data'!J94)</f>
        <v>49586.664574065166</v>
      </c>
      <c r="K94" s="52">
        <f>(amnt+J94)*(1+'Q.2 Data'!K94)</f>
        <v>55727.609140173656</v>
      </c>
      <c r="L94" s="52">
        <f>(amnt+K94)*(1+'Q.2 Data'!L94)</f>
        <v>70517.817069422919</v>
      </c>
      <c r="M94" s="52">
        <f>(amnt+L94)*(1+'Q.2 Data'!M94)</f>
        <v>76872.517094130497</v>
      </c>
      <c r="N94" s="52">
        <f>(amnt+M94)*(1+'Q.2 Data'!N94)</f>
        <v>86387.734373092113</v>
      </c>
      <c r="O94" s="52">
        <f>(amnt+N94)*(1+'Q.2 Data'!O94)</f>
        <v>99552.841130443339</v>
      </c>
      <c r="P94" s="52">
        <f>(amnt+O94)*(1+'Q.2 Data'!P94)</f>
        <v>104532.64355811257</v>
      </c>
      <c r="Q94" s="52">
        <f>(amnt+P94)*(1+'Q.2 Data'!Q94)</f>
        <v>124421.7958422943</v>
      </c>
      <c r="R94" s="52">
        <f>(amnt+Q94)*(1+'Q.2 Data'!R94)</f>
        <v>130671.22633636228</v>
      </c>
      <c r="S94" s="52">
        <f>(amnt+R94)*(1+'Q.2 Data'!S94)</f>
        <v>157018.64323522581</v>
      </c>
      <c r="T94" s="52">
        <f>(amnt+S94)*(1+'Q.2 Data'!T94)</f>
        <v>178862.10723234463</v>
      </c>
      <c r="U94" s="52">
        <f>(amnt+T94)*(1+'Q.2 Data'!U94)</f>
        <v>192562.75938206931</v>
      </c>
    </row>
    <row r="95" spans="1:21" x14ac:dyDescent="0.25">
      <c r="A95" s="47">
        <v>89</v>
      </c>
      <c r="B95" s="52">
        <f>amnt*(1+'Q.2 Data'!B95)</f>
        <v>4549.1545486872719</v>
      </c>
      <c r="C95" s="52">
        <f>(amnt+B95)*(1+'Q.2 Data'!C95)</f>
        <v>8846.8681804662901</v>
      </c>
      <c r="D95" s="52">
        <f>(amnt+C95)*(1+'Q.2 Data'!D95)</f>
        <v>13372.187536873449</v>
      </c>
      <c r="E95" s="52">
        <f>(amnt+D95)*(1+'Q.2 Data'!E95)</f>
        <v>18623.874788467761</v>
      </c>
      <c r="F95" s="52">
        <f>(amnt+E95)*(1+'Q.2 Data'!F95)</f>
        <v>26700.293355112291</v>
      </c>
      <c r="G95" s="52">
        <f>(amnt+F95)*(1+'Q.2 Data'!G95)</f>
        <v>29798.327951411731</v>
      </c>
      <c r="H95" s="52">
        <f>(amnt+G95)*(1+'Q.2 Data'!H95)</f>
        <v>36529.346234324279</v>
      </c>
      <c r="I95" s="52">
        <f>(amnt+H95)*(1+'Q.2 Data'!I95)</f>
        <v>40912.87026594358</v>
      </c>
      <c r="J95" s="52">
        <f>(amnt+I95)*(1+'Q.2 Data'!J95)</f>
        <v>54612.043318452001</v>
      </c>
      <c r="K95" s="52">
        <f>(amnt+J95)*(1+'Q.2 Data'!K95)</f>
        <v>62314.36140360358</v>
      </c>
      <c r="L95" s="52">
        <f>(amnt+K95)*(1+'Q.2 Data'!L95)</f>
        <v>67493.319433717508</v>
      </c>
      <c r="M95" s="52">
        <f>(amnt+L95)*(1+'Q.2 Data'!M95)</f>
        <v>76662.440128881062</v>
      </c>
      <c r="N95" s="52">
        <f>(amnt+M95)*(1+'Q.2 Data'!N95)</f>
        <v>88781.498435063928</v>
      </c>
      <c r="O95" s="52">
        <f>(amnt+N95)*(1+'Q.2 Data'!O95)</f>
        <v>98075.018637077897</v>
      </c>
      <c r="P95" s="52">
        <f>(amnt+O95)*(1+'Q.2 Data'!P95)</f>
        <v>99919.244128839389</v>
      </c>
      <c r="Q95" s="52">
        <f>(amnt+P95)*(1+'Q.2 Data'!Q95)</f>
        <v>111794.41590262076</v>
      </c>
      <c r="R95" s="52">
        <f>(amnt+Q95)*(1+'Q.2 Data'!R95)</f>
        <v>120171.51730632476</v>
      </c>
      <c r="S95" s="52">
        <f>(amnt+R95)*(1+'Q.2 Data'!S95)</f>
        <v>119729.96007650014</v>
      </c>
      <c r="T95" s="52">
        <f>(amnt+S95)*(1+'Q.2 Data'!T95)</f>
        <v>137099.66307556338</v>
      </c>
      <c r="U95" s="52">
        <f>(amnt+T95)*(1+'Q.2 Data'!U95)</f>
        <v>143635.76095907425</v>
      </c>
    </row>
    <row r="96" spans="1:21" x14ac:dyDescent="0.25">
      <c r="A96" s="47">
        <v>90</v>
      </c>
      <c r="B96" s="52">
        <f>amnt*(1+'Q.2 Data'!B96)</f>
        <v>4952.7882908533593</v>
      </c>
      <c r="C96" s="52">
        <f>(amnt+B96)*(1+'Q.2 Data'!C96)</f>
        <v>10206.356865201938</v>
      </c>
      <c r="D96" s="52">
        <f>(amnt+C96)*(1+'Q.2 Data'!D96)</f>
        <v>15097.26989042356</v>
      </c>
      <c r="E96" s="52">
        <f>(amnt+D96)*(1+'Q.2 Data'!E96)</f>
        <v>21621.446672723894</v>
      </c>
      <c r="F96" s="52">
        <f>(amnt+E96)*(1+'Q.2 Data'!F96)</f>
        <v>26065.048620813497</v>
      </c>
      <c r="G96" s="52">
        <f>(amnt+F96)*(1+'Q.2 Data'!G96)</f>
        <v>32752.647807200436</v>
      </c>
      <c r="H96" s="52">
        <f>(amnt+G96)*(1+'Q.2 Data'!H96)</f>
        <v>38660.063699501428</v>
      </c>
      <c r="I96" s="52">
        <f>(amnt+H96)*(1+'Q.2 Data'!I96)</f>
        <v>45767.128492020369</v>
      </c>
      <c r="J96" s="52">
        <f>(amnt+I96)*(1+'Q.2 Data'!J96)</f>
        <v>53628.250442831224</v>
      </c>
      <c r="K96" s="52">
        <f>(amnt+J96)*(1+'Q.2 Data'!K96)</f>
        <v>64332.372188239999</v>
      </c>
      <c r="L96" s="52">
        <f>(amnt+K96)*(1+'Q.2 Data'!L96)</f>
        <v>69146.509409826715</v>
      </c>
      <c r="M96" s="52">
        <f>(amnt+L96)*(1+'Q.2 Data'!M96)</f>
        <v>85167.469198149047</v>
      </c>
      <c r="N96" s="52">
        <f>(amnt+M96)*(1+'Q.2 Data'!N96)</f>
        <v>99776.43912287656</v>
      </c>
      <c r="O96" s="52">
        <f>(amnt+N96)*(1+'Q.2 Data'!O96)</f>
        <v>108247.76457289778</v>
      </c>
      <c r="P96" s="52">
        <f>(amnt+O96)*(1+'Q.2 Data'!P96)</f>
        <v>114575.24930478886</v>
      </c>
      <c r="Q96" s="52">
        <f>(amnt+P96)*(1+'Q.2 Data'!Q96)</f>
        <v>114847.01438612993</v>
      </c>
      <c r="R96" s="52">
        <f>(amnt+Q96)*(1+'Q.2 Data'!R96)</f>
        <v>137350.96397702166</v>
      </c>
      <c r="S96" s="52">
        <f>(amnt+R96)*(1+'Q.2 Data'!S96)</f>
        <v>143239.54422032522</v>
      </c>
      <c r="T96" s="52">
        <f>(amnt+S96)*(1+'Q.2 Data'!T96)</f>
        <v>157494.25445623131</v>
      </c>
      <c r="U96" s="52">
        <f>(amnt+T96)*(1+'Q.2 Data'!U96)</f>
        <v>189055.32038943828</v>
      </c>
    </row>
    <row r="97" spans="1:21" x14ac:dyDescent="0.25">
      <c r="A97" s="51">
        <v>91</v>
      </c>
      <c r="B97" s="52">
        <f>amnt*(1+'Q.2 Data'!B97)</f>
        <v>4908.1288960262309</v>
      </c>
      <c r="C97" s="52">
        <f>(amnt+B97)*(1+'Q.2 Data'!C97)</f>
        <v>9955.989954376435</v>
      </c>
      <c r="D97" s="52">
        <f>(amnt+C97)*(1+'Q.2 Data'!D97)</f>
        <v>14166.289846394728</v>
      </c>
      <c r="E97" s="52">
        <f>(amnt+D97)*(1+'Q.2 Data'!E97)</f>
        <v>19966.669041037763</v>
      </c>
      <c r="F97" s="52">
        <f>(amnt+E97)*(1+'Q.2 Data'!F97)</f>
        <v>30510.283047775207</v>
      </c>
      <c r="G97" s="52">
        <f>(amnt+F97)*(1+'Q.2 Data'!G97)</f>
        <v>38293.398422458085</v>
      </c>
      <c r="H97" s="52">
        <f>(amnt+G97)*(1+'Q.2 Data'!H97)</f>
        <v>45304.383624556976</v>
      </c>
      <c r="I97" s="52">
        <f>(amnt+H97)*(1+'Q.2 Data'!I97)</f>
        <v>51084.348825163273</v>
      </c>
      <c r="J97" s="52">
        <f>(amnt+I97)*(1+'Q.2 Data'!J97)</f>
        <v>51563.333294103031</v>
      </c>
      <c r="K97" s="52">
        <f>(amnt+J97)*(1+'Q.2 Data'!K97)</f>
        <v>55833.976034744912</v>
      </c>
      <c r="L97" s="52">
        <f>(amnt+K97)*(1+'Q.2 Data'!L97)</f>
        <v>67886.202759455322</v>
      </c>
      <c r="M97" s="52">
        <f>(amnt+L97)*(1+'Q.2 Data'!M97)</f>
        <v>83168.673501829355</v>
      </c>
      <c r="N97" s="52">
        <f>(amnt+M97)*(1+'Q.2 Data'!N97)</f>
        <v>110479.52379279182</v>
      </c>
      <c r="O97" s="52">
        <f>(amnt+N97)*(1+'Q.2 Data'!O97)</f>
        <v>127346.13730991365</v>
      </c>
      <c r="P97" s="52">
        <f>(amnt+O97)*(1+'Q.2 Data'!P97)</f>
        <v>128393.08612125178</v>
      </c>
      <c r="Q97" s="52">
        <f>(amnt+P97)*(1+'Q.2 Data'!Q97)</f>
        <v>134959.70129186005</v>
      </c>
      <c r="R97" s="52">
        <f>(amnt+Q97)*(1+'Q.2 Data'!R97)</f>
        <v>156806.009975327</v>
      </c>
      <c r="S97" s="52">
        <f>(amnt+R97)*(1+'Q.2 Data'!S97)</f>
        <v>167586.35565322556</v>
      </c>
      <c r="T97" s="52">
        <f>(amnt+S97)*(1+'Q.2 Data'!T97)</f>
        <v>193330.8966131873</v>
      </c>
      <c r="U97" s="52">
        <f>(amnt+T97)*(1+'Q.2 Data'!U97)</f>
        <v>192481.22410636061</v>
      </c>
    </row>
    <row r="98" spans="1:21" x14ac:dyDescent="0.25">
      <c r="A98" s="47">
        <v>92</v>
      </c>
      <c r="B98" s="52">
        <f>amnt*(1+'Q.2 Data'!B98)</f>
        <v>4427.5364370496645</v>
      </c>
      <c r="C98" s="52">
        <f>(amnt+B98)*(1+'Q.2 Data'!C98)</f>
        <v>8756.4982685256782</v>
      </c>
      <c r="D98" s="52">
        <f>(amnt+C98)*(1+'Q.2 Data'!D98)</f>
        <v>14387.641077096234</v>
      </c>
      <c r="E98" s="52">
        <f>(amnt+D98)*(1+'Q.2 Data'!E98)</f>
        <v>20205.673400075459</v>
      </c>
      <c r="F98" s="52">
        <f>(amnt+E98)*(1+'Q.2 Data'!F98)</f>
        <v>25298.125531754933</v>
      </c>
      <c r="G98" s="52">
        <f>(amnt+F98)*(1+'Q.2 Data'!G98)</f>
        <v>31166.696537008469</v>
      </c>
      <c r="H98" s="52">
        <f>(amnt+G98)*(1+'Q.2 Data'!H98)</f>
        <v>39620.355634369298</v>
      </c>
      <c r="I98" s="52">
        <f>(amnt+H98)*(1+'Q.2 Data'!I98)</f>
        <v>46280.842591598281</v>
      </c>
      <c r="J98" s="52">
        <f>(amnt+I98)*(1+'Q.2 Data'!J98)</f>
        <v>55797.467995517974</v>
      </c>
      <c r="K98" s="52">
        <f>(amnt+J98)*(1+'Q.2 Data'!K98)</f>
        <v>62576.882042098681</v>
      </c>
      <c r="L98" s="52">
        <f>(amnt+K98)*(1+'Q.2 Data'!L98)</f>
        <v>71431.247757917663</v>
      </c>
      <c r="M98" s="52">
        <f>(amnt+L98)*(1+'Q.2 Data'!M98)</f>
        <v>85471.401124361917</v>
      </c>
      <c r="N98" s="52">
        <f>(amnt+M98)*(1+'Q.2 Data'!N98)</f>
        <v>92475.985448845793</v>
      </c>
      <c r="O98" s="52">
        <f>(amnt+N98)*(1+'Q.2 Data'!O98)</f>
        <v>89507.850269549512</v>
      </c>
      <c r="P98" s="52">
        <f>(amnt+O98)*(1+'Q.2 Data'!P98)</f>
        <v>100774.97512289396</v>
      </c>
      <c r="Q98" s="52">
        <f>(amnt+P98)*(1+'Q.2 Data'!Q98)</f>
        <v>122328.35431428753</v>
      </c>
      <c r="R98" s="52">
        <f>(amnt+Q98)*(1+'Q.2 Data'!R98)</f>
        <v>131690.80143313308</v>
      </c>
      <c r="S98" s="52">
        <f>(amnt+R98)*(1+'Q.2 Data'!S98)</f>
        <v>137520.79393968257</v>
      </c>
      <c r="T98" s="52">
        <f>(amnt+S98)*(1+'Q.2 Data'!T98)</f>
        <v>144651.35130905311</v>
      </c>
      <c r="U98" s="52">
        <f>(amnt+T98)*(1+'Q.2 Data'!U98)</f>
        <v>163362.32612479728</v>
      </c>
    </row>
    <row r="99" spans="1:21" x14ac:dyDescent="0.25">
      <c r="A99" s="47">
        <v>93</v>
      </c>
      <c r="B99" s="52">
        <f>amnt*(1+'Q.2 Data'!B99)</f>
        <v>4780.5185132231773</v>
      </c>
      <c r="C99" s="52">
        <f>(amnt+B99)*(1+'Q.2 Data'!C99)</f>
        <v>9216.5716558034892</v>
      </c>
      <c r="D99" s="52">
        <f>(amnt+C99)*(1+'Q.2 Data'!D99)</f>
        <v>12629.873758572796</v>
      </c>
      <c r="E99" s="52">
        <f>(amnt+D99)*(1+'Q.2 Data'!E99)</f>
        <v>16581.922824136269</v>
      </c>
      <c r="F99" s="52">
        <f>(amnt+E99)*(1+'Q.2 Data'!F99)</f>
        <v>21576.872691765249</v>
      </c>
      <c r="G99" s="52">
        <f>(amnt+F99)*(1+'Q.2 Data'!G99)</f>
        <v>23902.784160243697</v>
      </c>
      <c r="H99" s="52">
        <f>(amnt+G99)*(1+'Q.2 Data'!H99)</f>
        <v>32130.561385235662</v>
      </c>
      <c r="I99" s="52">
        <f>(amnt+H99)*(1+'Q.2 Data'!I99)</f>
        <v>37153.724958171493</v>
      </c>
      <c r="J99" s="52">
        <f>(amnt+I99)*(1+'Q.2 Data'!J99)</f>
        <v>42795.022312319248</v>
      </c>
      <c r="K99" s="52">
        <f>(amnt+J99)*(1+'Q.2 Data'!K99)</f>
        <v>55473.951772722619</v>
      </c>
      <c r="L99" s="52">
        <f>(amnt+K99)*(1+'Q.2 Data'!L99)</f>
        <v>62208.717446545052</v>
      </c>
      <c r="M99" s="52">
        <f>(amnt+L99)*(1+'Q.2 Data'!M99)</f>
        <v>66553.72291558783</v>
      </c>
      <c r="N99" s="52">
        <f>(amnt+M99)*(1+'Q.2 Data'!N99)</f>
        <v>84783.507113139567</v>
      </c>
      <c r="O99" s="52">
        <f>(amnt+N99)*(1+'Q.2 Data'!O99)</f>
        <v>96269.981255175488</v>
      </c>
      <c r="P99" s="52">
        <f>(amnt+O99)*(1+'Q.2 Data'!P99)</f>
        <v>106563.26451444742</v>
      </c>
      <c r="Q99" s="52">
        <f>(amnt+P99)*(1+'Q.2 Data'!Q99)</f>
        <v>123851.56569492146</v>
      </c>
      <c r="R99" s="52">
        <f>(amnt+Q99)*(1+'Q.2 Data'!R99)</f>
        <v>125557.32791215011</v>
      </c>
      <c r="S99" s="52">
        <f>(amnt+R99)*(1+'Q.2 Data'!S99)</f>
        <v>135907.02265880536</v>
      </c>
      <c r="T99" s="52">
        <f>(amnt+S99)*(1+'Q.2 Data'!T99)</f>
        <v>149257.53950157229</v>
      </c>
      <c r="U99" s="52">
        <f>(amnt+T99)*(1+'Q.2 Data'!U99)</f>
        <v>176602.72028373505</v>
      </c>
    </row>
    <row r="100" spans="1:21" x14ac:dyDescent="0.25">
      <c r="A100" s="51">
        <v>94</v>
      </c>
      <c r="B100" s="52">
        <f>amnt*(1+'Q.2 Data'!B100)</f>
        <v>4421.5651584252846</v>
      </c>
      <c r="C100" s="52">
        <f>(amnt+B100)*(1+'Q.2 Data'!C100)</f>
        <v>10086.64009943639</v>
      </c>
      <c r="D100" s="52">
        <f>(amnt+C100)*(1+'Q.2 Data'!D100)</f>
        <v>14354.405343736753</v>
      </c>
      <c r="E100" s="52">
        <f>(amnt+D100)*(1+'Q.2 Data'!E100)</f>
        <v>19958.843320402135</v>
      </c>
      <c r="F100" s="52">
        <f>(amnt+E100)*(1+'Q.2 Data'!F100)</f>
        <v>24896.432033008161</v>
      </c>
      <c r="G100" s="52">
        <f>(amnt+F100)*(1+'Q.2 Data'!G100)</f>
        <v>26735.731701656863</v>
      </c>
      <c r="H100" s="52">
        <f>(amnt+G100)*(1+'Q.2 Data'!H100)</f>
        <v>32021.986433164726</v>
      </c>
      <c r="I100" s="52">
        <f>(amnt+H100)*(1+'Q.2 Data'!I100)</f>
        <v>40445.714894787474</v>
      </c>
      <c r="J100" s="52">
        <f>(amnt+I100)*(1+'Q.2 Data'!J100)</f>
        <v>49529.156744276355</v>
      </c>
      <c r="K100" s="52">
        <f>(amnt+J100)*(1+'Q.2 Data'!K100)</f>
        <v>58863.665522726216</v>
      </c>
      <c r="L100" s="52">
        <f>(amnt+K100)*(1+'Q.2 Data'!L100)</f>
        <v>66869.245682058929</v>
      </c>
      <c r="M100" s="52">
        <f>(amnt+L100)*(1+'Q.2 Data'!M100)</f>
        <v>79488.711576527014</v>
      </c>
      <c r="N100" s="52">
        <f>(amnt+M100)*(1+'Q.2 Data'!N100)</f>
        <v>90305.46748633543</v>
      </c>
      <c r="O100" s="52">
        <f>(amnt+N100)*(1+'Q.2 Data'!O100)</f>
        <v>96811.684063777619</v>
      </c>
      <c r="P100" s="52">
        <f>(amnt+O100)*(1+'Q.2 Data'!P100)</f>
        <v>104686.63708776725</v>
      </c>
      <c r="Q100" s="52">
        <f>(amnt+P100)*(1+'Q.2 Data'!Q100)</f>
        <v>96668.934018327578</v>
      </c>
      <c r="R100" s="52">
        <f>(amnt+Q100)*(1+'Q.2 Data'!R100)</f>
        <v>107844.3713516084</v>
      </c>
      <c r="S100" s="52">
        <f>(amnt+R100)*(1+'Q.2 Data'!S100)</f>
        <v>108463.63545104518</v>
      </c>
      <c r="T100" s="52">
        <f>(amnt+S100)*(1+'Q.2 Data'!T100)</f>
        <v>109078.61560763634</v>
      </c>
      <c r="U100" s="52">
        <f>(amnt+T100)*(1+'Q.2 Data'!U100)</f>
        <v>121646.7362693363</v>
      </c>
    </row>
    <row r="101" spans="1:21" x14ac:dyDescent="0.25">
      <c r="A101" s="47">
        <v>95</v>
      </c>
      <c r="B101" s="52">
        <f>amnt*(1+'Q.2 Data'!B101)</f>
        <v>4677.8202419735062</v>
      </c>
      <c r="C101" s="52">
        <f>(amnt+B101)*(1+'Q.2 Data'!C101)</f>
        <v>10721.78665822708</v>
      </c>
      <c r="D101" s="52">
        <f>(amnt+C101)*(1+'Q.2 Data'!D101)</f>
        <v>16931.433393338692</v>
      </c>
      <c r="E101" s="52">
        <f>(amnt+D101)*(1+'Q.2 Data'!E101)</f>
        <v>21908.348135294309</v>
      </c>
      <c r="F101" s="52">
        <f>(amnt+E101)*(1+'Q.2 Data'!F101)</f>
        <v>26932.337252856963</v>
      </c>
      <c r="G101" s="52">
        <f>(amnt+F101)*(1+'Q.2 Data'!G101)</f>
        <v>32524.098073399626</v>
      </c>
      <c r="H101" s="52">
        <f>(amnt+G101)*(1+'Q.2 Data'!H101)</f>
        <v>38679.954452059355</v>
      </c>
      <c r="I101" s="52">
        <f>(amnt+H101)*(1+'Q.2 Data'!I101)</f>
        <v>41533.973942358432</v>
      </c>
      <c r="J101" s="52">
        <f>(amnt+I101)*(1+'Q.2 Data'!J101)</f>
        <v>46800.253558314871</v>
      </c>
      <c r="K101" s="52">
        <f>(amnt+J101)*(1+'Q.2 Data'!K101)</f>
        <v>52507.374100594396</v>
      </c>
      <c r="L101" s="52">
        <f>(amnt+K101)*(1+'Q.2 Data'!L101)</f>
        <v>60135.250783383068</v>
      </c>
      <c r="M101" s="52">
        <f>(amnt+L101)*(1+'Q.2 Data'!M101)</f>
        <v>61736.104693213187</v>
      </c>
      <c r="N101" s="52">
        <f>(amnt+M101)*(1+'Q.2 Data'!N101)</f>
        <v>67957.180096928278</v>
      </c>
      <c r="O101" s="52">
        <f>(amnt+N101)*(1+'Q.2 Data'!O101)</f>
        <v>74217.276293411429</v>
      </c>
      <c r="P101" s="52">
        <f>(amnt+O101)*(1+'Q.2 Data'!P101)</f>
        <v>98997.822080078404</v>
      </c>
      <c r="Q101" s="52">
        <f>(amnt+P101)*(1+'Q.2 Data'!Q101)</f>
        <v>102976.27121438792</v>
      </c>
      <c r="R101" s="52">
        <f>(amnt+Q101)*(1+'Q.2 Data'!R101)</f>
        <v>108890.04788654477</v>
      </c>
      <c r="S101" s="52">
        <f>(amnt+R101)*(1+'Q.2 Data'!S101)</f>
        <v>121306.0948637699</v>
      </c>
      <c r="T101" s="52">
        <f>(amnt+S101)*(1+'Q.2 Data'!T101)</f>
        <v>132586.87506542832</v>
      </c>
      <c r="U101" s="52">
        <f>(amnt+T101)*(1+'Q.2 Data'!U101)</f>
        <v>149878.72546447488</v>
      </c>
    </row>
    <row r="102" spans="1:21" x14ac:dyDescent="0.25">
      <c r="A102" s="47">
        <v>96</v>
      </c>
      <c r="B102" s="52">
        <f>amnt*(1+'Q.2 Data'!B102)</f>
        <v>4477.2776297765304</v>
      </c>
      <c r="C102" s="52">
        <f>(amnt+B102)*(1+'Q.2 Data'!C102)</f>
        <v>9129.0763092402176</v>
      </c>
      <c r="D102" s="52">
        <f>(amnt+C102)*(1+'Q.2 Data'!D102)</f>
        <v>16546.829961859563</v>
      </c>
      <c r="E102" s="52">
        <f>(amnt+D102)*(1+'Q.2 Data'!E102)</f>
        <v>20391.076895657417</v>
      </c>
      <c r="F102" s="52">
        <f>(amnt+E102)*(1+'Q.2 Data'!F102)</f>
        <v>24511.018826380594</v>
      </c>
      <c r="G102" s="52">
        <f>(amnt+F102)*(1+'Q.2 Data'!G102)</f>
        <v>27732.819693708421</v>
      </c>
      <c r="H102" s="52">
        <f>(amnt+G102)*(1+'Q.2 Data'!H102)</f>
        <v>31999.679091961927</v>
      </c>
      <c r="I102" s="52">
        <f>(amnt+H102)*(1+'Q.2 Data'!I102)</f>
        <v>38316.33626352562</v>
      </c>
      <c r="J102" s="52">
        <f>(amnt+I102)*(1+'Q.2 Data'!J102)</f>
        <v>45289.602252085569</v>
      </c>
      <c r="K102" s="52">
        <f>(amnt+J102)*(1+'Q.2 Data'!K102)</f>
        <v>55331.468541825503</v>
      </c>
      <c r="L102" s="52">
        <f>(amnt+K102)*(1+'Q.2 Data'!L102)</f>
        <v>71036.471092709209</v>
      </c>
      <c r="M102" s="52">
        <f>(amnt+L102)*(1+'Q.2 Data'!M102)</f>
        <v>74759.810337809802</v>
      </c>
      <c r="N102" s="52">
        <f>(amnt+M102)*(1+'Q.2 Data'!N102)</f>
        <v>85032.422567240108</v>
      </c>
      <c r="O102" s="52">
        <f>(amnt+N102)*(1+'Q.2 Data'!O102)</f>
        <v>95986.514588139587</v>
      </c>
      <c r="P102" s="52">
        <f>(amnt+O102)*(1+'Q.2 Data'!P102)</f>
        <v>115853.35848495037</v>
      </c>
      <c r="Q102" s="52">
        <f>(amnt+P102)*(1+'Q.2 Data'!Q102)</f>
        <v>123647.12175699955</v>
      </c>
      <c r="R102" s="52">
        <f>(amnt+Q102)*(1+'Q.2 Data'!R102)</f>
        <v>134925.24902229349</v>
      </c>
      <c r="S102" s="52">
        <f>(amnt+R102)*(1+'Q.2 Data'!S102)</f>
        <v>149228.60498374177</v>
      </c>
      <c r="T102" s="52">
        <f>(amnt+S102)*(1+'Q.2 Data'!T102)</f>
        <v>140729.59387883573</v>
      </c>
      <c r="U102" s="52">
        <f>(amnt+T102)*(1+'Q.2 Data'!U102)</f>
        <v>147967.10342065612</v>
      </c>
    </row>
    <row r="103" spans="1:21" x14ac:dyDescent="0.25">
      <c r="A103" s="51">
        <v>97</v>
      </c>
      <c r="B103" s="52">
        <f>amnt*(1+'Q.2 Data'!B103)</f>
        <v>4686.9592115721962</v>
      </c>
      <c r="C103" s="52">
        <f>(amnt+B103)*(1+'Q.2 Data'!C103)</f>
        <v>10315.302303838351</v>
      </c>
      <c r="D103" s="52">
        <f>(amnt+C103)*(1+'Q.2 Data'!D103)</f>
        <v>13823.284332533225</v>
      </c>
      <c r="E103" s="52">
        <f>(amnt+D103)*(1+'Q.2 Data'!E103)</f>
        <v>22440.204092432359</v>
      </c>
      <c r="F103" s="52">
        <f>(amnt+E103)*(1+'Q.2 Data'!F103)</f>
        <v>27171.968799607304</v>
      </c>
      <c r="G103" s="52">
        <f>(amnt+F103)*(1+'Q.2 Data'!G103)</f>
        <v>32792.264568293089</v>
      </c>
      <c r="H103" s="52">
        <f>(amnt+G103)*(1+'Q.2 Data'!H103)</f>
        <v>36797.171284640346</v>
      </c>
      <c r="I103" s="52">
        <f>(amnt+H103)*(1+'Q.2 Data'!I103)</f>
        <v>42601.28488108192</v>
      </c>
      <c r="J103" s="52">
        <f>(amnt+I103)*(1+'Q.2 Data'!J103)</f>
        <v>47564.29553715315</v>
      </c>
      <c r="K103" s="52">
        <f>(amnt+J103)*(1+'Q.2 Data'!K103)</f>
        <v>60125.002382989704</v>
      </c>
      <c r="L103" s="52">
        <f>(amnt+K103)*(1+'Q.2 Data'!L103)</f>
        <v>68036.996787722499</v>
      </c>
      <c r="M103" s="52">
        <f>(amnt+L103)*(1+'Q.2 Data'!M103)</f>
        <v>74813.20007863699</v>
      </c>
      <c r="N103" s="52">
        <f>(amnt+M103)*(1+'Q.2 Data'!N103)</f>
        <v>74384.131104637767</v>
      </c>
      <c r="O103" s="52">
        <f>(amnt+N103)*(1+'Q.2 Data'!O103)</f>
        <v>77580.254275516898</v>
      </c>
      <c r="P103" s="52">
        <f>(amnt+O103)*(1+'Q.2 Data'!P103)</f>
        <v>91355.167823856682</v>
      </c>
      <c r="Q103" s="52">
        <f>(amnt+P103)*(1+'Q.2 Data'!Q103)</f>
        <v>111733.83285411375</v>
      </c>
      <c r="R103" s="52">
        <f>(amnt+Q103)*(1+'Q.2 Data'!R103)</f>
        <v>114136.52503725982</v>
      </c>
      <c r="S103" s="52">
        <f>(amnt+R103)*(1+'Q.2 Data'!S103)</f>
        <v>131110.2993804508</v>
      </c>
      <c r="T103" s="52">
        <f>(amnt+S103)*(1+'Q.2 Data'!T103)</f>
        <v>134759.48959573868</v>
      </c>
      <c r="U103" s="52">
        <f>(amnt+T103)*(1+'Q.2 Data'!U103)</f>
        <v>131935.1271841274</v>
      </c>
    </row>
    <row r="104" spans="1:21" x14ac:dyDescent="0.25">
      <c r="A104" s="47">
        <v>98</v>
      </c>
      <c r="B104" s="52">
        <f>amnt*(1+'Q.2 Data'!B104)</f>
        <v>4612.8577706529431</v>
      </c>
      <c r="C104" s="52">
        <f>(amnt+B104)*(1+'Q.2 Data'!C104)</f>
        <v>9909.5974067845109</v>
      </c>
      <c r="D104" s="52">
        <f>(amnt+C104)*(1+'Q.2 Data'!D104)</f>
        <v>15608.20976404475</v>
      </c>
      <c r="E104" s="52">
        <f>(amnt+D104)*(1+'Q.2 Data'!E104)</f>
        <v>19261.012630423731</v>
      </c>
      <c r="F104" s="52">
        <f>(amnt+E104)*(1+'Q.2 Data'!F104)</f>
        <v>24969.949339140083</v>
      </c>
      <c r="G104" s="52">
        <f>(amnt+F104)*(1+'Q.2 Data'!G104)</f>
        <v>28785.429760239895</v>
      </c>
      <c r="H104" s="52">
        <f>(amnt+G104)*(1+'Q.2 Data'!H104)</f>
        <v>33921.792617623272</v>
      </c>
      <c r="I104" s="52">
        <f>(amnt+H104)*(1+'Q.2 Data'!I104)</f>
        <v>40288.003458718107</v>
      </c>
      <c r="J104" s="52">
        <f>(amnt+I104)*(1+'Q.2 Data'!J104)</f>
        <v>50719.552671898957</v>
      </c>
      <c r="K104" s="52">
        <f>(amnt+J104)*(1+'Q.2 Data'!K104)</f>
        <v>57687.082117320082</v>
      </c>
      <c r="L104" s="52">
        <f>(amnt+K104)*(1+'Q.2 Data'!L104)</f>
        <v>64419.185684136835</v>
      </c>
      <c r="M104" s="52">
        <f>(amnt+L104)*(1+'Q.2 Data'!M104)</f>
        <v>66521.870337040207</v>
      </c>
      <c r="N104" s="52">
        <f>(amnt+M104)*(1+'Q.2 Data'!N104)</f>
        <v>69987.071362321425</v>
      </c>
      <c r="O104" s="52">
        <f>(amnt+N104)*(1+'Q.2 Data'!O104)</f>
        <v>79949.311632899684</v>
      </c>
      <c r="P104" s="52">
        <f>(amnt+O104)*(1+'Q.2 Data'!P104)</f>
        <v>93125.138161141367</v>
      </c>
      <c r="Q104" s="52">
        <f>(amnt+P104)*(1+'Q.2 Data'!Q104)</f>
        <v>103163.64253468334</v>
      </c>
      <c r="R104" s="52">
        <f>(amnt+Q104)*(1+'Q.2 Data'!R104)</f>
        <v>97579.938266786266</v>
      </c>
      <c r="S104" s="52">
        <f>(amnt+R104)*(1+'Q.2 Data'!S104)</f>
        <v>106815.14434797423</v>
      </c>
      <c r="T104" s="52">
        <f>(amnt+S104)*(1+'Q.2 Data'!T104)</f>
        <v>117739.67088546095</v>
      </c>
      <c r="U104" s="52">
        <f>(amnt+T104)*(1+'Q.2 Data'!U104)</f>
        <v>129091.66111392318</v>
      </c>
    </row>
    <row r="105" spans="1:21" x14ac:dyDescent="0.25">
      <c r="A105" s="47">
        <v>99</v>
      </c>
      <c r="B105" s="52">
        <f>amnt*(1+'Q.2 Data'!B105)</f>
        <v>4885.9238562117998</v>
      </c>
      <c r="C105" s="52">
        <f>(amnt+B105)*(1+'Q.2 Data'!C105)</f>
        <v>11154.108762440617</v>
      </c>
      <c r="D105" s="52">
        <f>(amnt+C105)*(1+'Q.2 Data'!D105)</f>
        <v>17137.832756761418</v>
      </c>
      <c r="E105" s="52">
        <f>(amnt+D105)*(1+'Q.2 Data'!E105)</f>
        <v>22428.278502992143</v>
      </c>
      <c r="F105" s="52">
        <f>(amnt+E105)*(1+'Q.2 Data'!F105)</f>
        <v>28279.564428864742</v>
      </c>
      <c r="G105" s="52">
        <f>(amnt+F105)*(1+'Q.2 Data'!G105)</f>
        <v>32564.291599707252</v>
      </c>
      <c r="H105" s="52">
        <f>(amnt+G105)*(1+'Q.2 Data'!H105)</f>
        <v>40431.045370236192</v>
      </c>
      <c r="I105" s="52">
        <f>(amnt+H105)*(1+'Q.2 Data'!I105)</f>
        <v>45507.458897312448</v>
      </c>
      <c r="J105" s="52">
        <f>(amnt+I105)*(1+'Q.2 Data'!J105)</f>
        <v>56558.606367861816</v>
      </c>
      <c r="K105" s="52">
        <f>(amnt+J105)*(1+'Q.2 Data'!K105)</f>
        <v>61278.398785084159</v>
      </c>
      <c r="L105" s="52">
        <f>(amnt+K105)*(1+'Q.2 Data'!L105)</f>
        <v>64749.074218667854</v>
      </c>
      <c r="M105" s="52">
        <f>(amnt+L105)*(1+'Q.2 Data'!M105)</f>
        <v>59100.280559283376</v>
      </c>
      <c r="N105" s="52">
        <f>(amnt+M105)*(1+'Q.2 Data'!N105)</f>
        <v>68801.692480160476</v>
      </c>
      <c r="O105" s="52">
        <f>(amnt+N105)*(1+'Q.2 Data'!O105)</f>
        <v>83228.612106501329</v>
      </c>
      <c r="P105" s="52">
        <f>(amnt+O105)*(1+'Q.2 Data'!P105)</f>
        <v>83086.362559591056</v>
      </c>
      <c r="Q105" s="52">
        <f>(amnt+P105)*(1+'Q.2 Data'!Q105)</f>
        <v>85881.897641219242</v>
      </c>
      <c r="R105" s="52">
        <f>(amnt+Q105)*(1+'Q.2 Data'!R105)</f>
        <v>88347.381164388426</v>
      </c>
      <c r="S105" s="52">
        <f>(amnt+R105)*(1+'Q.2 Data'!S105)</f>
        <v>103886.19750831154</v>
      </c>
      <c r="T105" s="52">
        <f>(amnt+S105)*(1+'Q.2 Data'!T105)</f>
        <v>116124.71830625965</v>
      </c>
      <c r="U105" s="52">
        <f>(amnt+T105)*(1+'Q.2 Data'!U105)</f>
        <v>125132.69569424175</v>
      </c>
    </row>
    <row r="106" spans="1:21" x14ac:dyDescent="0.25">
      <c r="A106" s="51">
        <v>100</v>
      </c>
      <c r="B106" s="52">
        <f>amnt*(1+'Q.2 Data'!B106)</f>
        <v>4887.6444437517675</v>
      </c>
      <c r="C106" s="52">
        <f>(amnt+B106)*(1+'Q.2 Data'!C106)</f>
        <v>9921.9154397507627</v>
      </c>
      <c r="D106" s="52">
        <f>(amnt+C106)*(1+'Q.2 Data'!D106)</f>
        <v>15456.269910587396</v>
      </c>
      <c r="E106" s="52">
        <f>(amnt+D106)*(1+'Q.2 Data'!E106)</f>
        <v>20917.98766592886</v>
      </c>
      <c r="F106" s="52">
        <f>(amnt+E106)*(1+'Q.2 Data'!F106)</f>
        <v>29001.264369817411</v>
      </c>
      <c r="G106" s="52">
        <f>(amnt+F106)*(1+'Q.2 Data'!G106)</f>
        <v>36654.792091586263</v>
      </c>
      <c r="H106" s="52">
        <f>(amnt+G106)*(1+'Q.2 Data'!H106)</f>
        <v>44062.561378342827</v>
      </c>
      <c r="I106" s="52">
        <f>(amnt+H106)*(1+'Q.2 Data'!I106)</f>
        <v>51540.563856926514</v>
      </c>
      <c r="J106" s="52">
        <f>(amnt+I106)*(1+'Q.2 Data'!J106)</f>
        <v>56330.408877288144</v>
      </c>
      <c r="K106" s="52">
        <f>(amnt+J106)*(1+'Q.2 Data'!K106)</f>
        <v>62556.862663000829</v>
      </c>
      <c r="L106" s="52">
        <f>(amnt+K106)*(1+'Q.2 Data'!L106)</f>
        <v>66058.07879058292</v>
      </c>
      <c r="M106" s="52">
        <f>(amnt+L106)*(1+'Q.2 Data'!M106)</f>
        <v>71555.461546557723</v>
      </c>
      <c r="N106" s="52">
        <f>(amnt+M106)*(1+'Q.2 Data'!N106)</f>
        <v>75936.17692958875</v>
      </c>
      <c r="O106" s="52">
        <f>(amnt+N106)*(1+'Q.2 Data'!O106)</f>
        <v>83751.663381575985</v>
      </c>
      <c r="P106" s="52">
        <f>(amnt+O106)*(1+'Q.2 Data'!P106)</f>
        <v>93247.502108573754</v>
      </c>
      <c r="Q106" s="52">
        <f>(amnt+P106)*(1+'Q.2 Data'!Q106)</f>
        <v>111757.88456385746</v>
      </c>
      <c r="R106" s="52">
        <f>(amnt+Q106)*(1+'Q.2 Data'!R106)</f>
        <v>121536.73108671965</v>
      </c>
      <c r="S106" s="52">
        <f>(amnt+R106)*(1+'Q.2 Data'!S106)</f>
        <v>117836.33948739243</v>
      </c>
      <c r="T106" s="52">
        <f>(amnt+S106)*(1+'Q.2 Data'!T106)</f>
        <v>123366.86400533793</v>
      </c>
      <c r="U106" s="52">
        <f>(amnt+T106)*(1+'Q.2 Data'!U106)</f>
        <v>145190.70239454295</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19"/>
  <sheetViews>
    <sheetView workbookViewId="0"/>
  </sheetViews>
  <sheetFormatPr defaultRowHeight="15" x14ac:dyDescent="0.25"/>
  <cols>
    <col min="1" max="16384" width="9.140625" style="43"/>
  </cols>
  <sheetData>
    <row r="2" spans="2:13" x14ac:dyDescent="0.25">
      <c r="B2" s="43" t="s">
        <v>90</v>
      </c>
    </row>
    <row r="3" spans="2:13" x14ac:dyDescent="0.25">
      <c r="B3" s="59" t="s">
        <v>91</v>
      </c>
      <c r="C3" s="59"/>
      <c r="D3" s="59"/>
      <c r="E3" s="59"/>
      <c r="F3" s="59"/>
      <c r="G3" s="59"/>
      <c r="H3" s="59"/>
      <c r="I3" s="59"/>
      <c r="J3" s="59"/>
      <c r="K3" s="59"/>
      <c r="L3" s="59"/>
      <c r="M3" s="50" t="s">
        <v>22</v>
      </c>
    </row>
    <row r="4" spans="2:13" x14ac:dyDescent="0.25">
      <c r="B4" s="59" t="s">
        <v>92</v>
      </c>
      <c r="C4" s="59"/>
      <c r="D4" s="59"/>
      <c r="E4" s="59"/>
      <c r="F4" s="59"/>
      <c r="G4" s="59"/>
      <c r="H4" s="59"/>
      <c r="I4" s="59"/>
      <c r="J4" s="59"/>
      <c r="K4" s="59"/>
      <c r="L4" s="59"/>
      <c r="M4" s="50" t="s">
        <v>22</v>
      </c>
    </row>
    <row r="5" spans="2:13" x14ac:dyDescent="0.25">
      <c r="B5" s="59" t="s">
        <v>93</v>
      </c>
      <c r="C5" s="59"/>
      <c r="D5" s="59"/>
      <c r="E5" s="59"/>
      <c r="F5" s="59"/>
      <c r="G5" s="59"/>
      <c r="H5" s="59"/>
      <c r="I5" s="59"/>
      <c r="J5" s="59"/>
      <c r="K5" s="59"/>
      <c r="L5" s="59"/>
      <c r="M5" s="50" t="s">
        <v>94</v>
      </c>
    </row>
    <row r="6" spans="2:13" x14ac:dyDescent="0.25">
      <c r="B6" s="59" t="s">
        <v>95</v>
      </c>
      <c r="C6" s="59"/>
      <c r="D6" s="59"/>
      <c r="E6" s="59"/>
      <c r="F6" s="59"/>
      <c r="G6" s="59"/>
      <c r="H6" s="59"/>
      <c r="I6" s="59"/>
      <c r="J6" s="59"/>
      <c r="K6" s="59"/>
      <c r="L6" s="59"/>
      <c r="M6" s="50" t="s">
        <v>94</v>
      </c>
    </row>
    <row r="7" spans="2:13" x14ac:dyDescent="0.25">
      <c r="B7" s="59" t="s">
        <v>96</v>
      </c>
      <c r="C7" s="59"/>
      <c r="D7" s="59"/>
      <c r="E7" s="59"/>
      <c r="F7" s="59"/>
      <c r="G7" s="59"/>
      <c r="H7" s="59"/>
      <c r="I7" s="59"/>
      <c r="J7" s="59"/>
      <c r="K7" s="59"/>
      <c r="L7" s="59"/>
      <c r="M7" s="50" t="s">
        <v>94</v>
      </c>
    </row>
    <row r="8" spans="2:13" x14ac:dyDescent="0.25">
      <c r="B8" s="59" t="s">
        <v>97</v>
      </c>
      <c r="C8" s="59"/>
      <c r="D8" s="59"/>
      <c r="E8" s="59"/>
      <c r="F8" s="59"/>
      <c r="G8" s="59"/>
      <c r="H8" s="59"/>
      <c r="I8" s="59"/>
      <c r="J8" s="59"/>
      <c r="K8" s="59"/>
      <c r="L8" s="59"/>
      <c r="M8" s="50" t="s">
        <v>94</v>
      </c>
    </row>
    <row r="9" spans="2:13" x14ac:dyDescent="0.25">
      <c r="B9" s="59"/>
      <c r="C9" s="59"/>
      <c r="D9" s="59"/>
      <c r="E9" s="59"/>
      <c r="F9" s="59"/>
      <c r="G9" s="59"/>
      <c r="H9" s="59"/>
      <c r="I9" s="59"/>
      <c r="J9" s="59"/>
      <c r="K9" s="59"/>
      <c r="L9" s="59"/>
      <c r="M9" s="50" t="s">
        <v>141</v>
      </c>
    </row>
    <row r="10" spans="2:13" x14ac:dyDescent="0.25">
      <c r="B10" s="59"/>
      <c r="C10" s="59"/>
      <c r="D10" s="59"/>
      <c r="E10" s="59"/>
      <c r="F10" s="59"/>
      <c r="G10" s="59"/>
      <c r="H10" s="59"/>
      <c r="I10" s="59"/>
      <c r="J10" s="59"/>
      <c r="K10" s="59"/>
      <c r="L10" s="59"/>
      <c r="M10" s="50" t="s">
        <v>98</v>
      </c>
    </row>
    <row r="11" spans="2:13" x14ac:dyDescent="0.25">
      <c r="B11" s="59"/>
      <c r="C11" s="59"/>
      <c r="D11" s="59"/>
      <c r="E11" s="59"/>
      <c r="F11" s="59"/>
      <c r="G11" s="59"/>
      <c r="H11" s="59"/>
      <c r="I11" s="59"/>
      <c r="J11" s="59"/>
      <c r="K11" s="59"/>
      <c r="L11" s="59"/>
    </row>
    <row r="12" spans="2:13" x14ac:dyDescent="0.25">
      <c r="B12" s="59"/>
      <c r="C12" s="59"/>
      <c r="D12" s="59"/>
      <c r="E12" s="59"/>
      <c r="F12" s="59"/>
      <c r="G12" s="59"/>
      <c r="H12" s="59"/>
      <c r="I12" s="59"/>
      <c r="J12" s="59"/>
      <c r="K12" s="59"/>
      <c r="L12" s="59"/>
    </row>
    <row r="13" spans="2:13" x14ac:dyDescent="0.25">
      <c r="B13" s="59"/>
      <c r="C13" s="59"/>
      <c r="D13" s="59"/>
      <c r="E13" s="59"/>
      <c r="F13" s="59"/>
      <c r="G13" s="59"/>
      <c r="H13" s="59"/>
      <c r="I13" s="59"/>
      <c r="J13" s="59"/>
      <c r="K13" s="59"/>
      <c r="L13" s="59"/>
    </row>
    <row r="14" spans="2:13" x14ac:dyDescent="0.25">
      <c r="B14" s="59"/>
      <c r="C14" s="59"/>
      <c r="D14" s="59"/>
      <c r="E14" s="59"/>
      <c r="F14" s="59"/>
      <c r="G14" s="59"/>
      <c r="H14" s="59"/>
      <c r="I14" s="59"/>
      <c r="J14" s="59"/>
      <c r="K14" s="59"/>
      <c r="L14" s="59"/>
    </row>
    <row r="15" spans="2:13" x14ac:dyDescent="0.25">
      <c r="B15" s="59"/>
      <c r="C15" s="59"/>
      <c r="D15" s="59"/>
      <c r="E15" s="59"/>
      <c r="F15" s="59"/>
      <c r="G15" s="59"/>
      <c r="H15" s="59"/>
      <c r="I15" s="59"/>
      <c r="J15" s="59"/>
      <c r="K15" s="59"/>
      <c r="L15" s="59"/>
    </row>
    <row r="16" spans="2:13" x14ac:dyDescent="0.25">
      <c r="B16" s="59"/>
      <c r="C16" s="59"/>
      <c r="D16" s="59"/>
      <c r="E16" s="59"/>
      <c r="F16" s="59"/>
      <c r="G16" s="59"/>
      <c r="H16" s="59"/>
      <c r="I16" s="59"/>
      <c r="J16" s="59"/>
      <c r="K16" s="59"/>
      <c r="L16" s="59"/>
    </row>
    <row r="17" spans="2:12" x14ac:dyDescent="0.25">
      <c r="B17" s="59"/>
      <c r="C17" s="59"/>
      <c r="D17" s="59"/>
      <c r="E17" s="59"/>
      <c r="F17" s="59"/>
      <c r="G17" s="59"/>
      <c r="H17" s="59"/>
      <c r="I17" s="59"/>
      <c r="J17" s="59"/>
      <c r="K17" s="59"/>
      <c r="L17" s="59"/>
    </row>
    <row r="18" spans="2:12" x14ac:dyDescent="0.25">
      <c r="B18" s="59"/>
      <c r="C18" s="59"/>
      <c r="D18" s="59"/>
      <c r="E18" s="59"/>
      <c r="F18" s="59"/>
      <c r="G18" s="59"/>
      <c r="H18" s="59"/>
      <c r="I18" s="59"/>
      <c r="J18" s="59"/>
      <c r="K18" s="59"/>
      <c r="L18" s="59"/>
    </row>
    <row r="19" spans="2:12" x14ac:dyDescent="0.25">
      <c r="B19" s="59"/>
      <c r="C19" s="59"/>
      <c r="D19" s="59"/>
      <c r="E19" s="59"/>
      <c r="F19" s="59"/>
      <c r="G19" s="59"/>
      <c r="H19" s="59"/>
      <c r="I19" s="59"/>
      <c r="J19" s="59"/>
      <c r="K19" s="59"/>
      <c r="L19" s="59"/>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56"/>
  <sheetViews>
    <sheetView workbookViewId="0"/>
  </sheetViews>
  <sheetFormatPr defaultRowHeight="15" x14ac:dyDescent="0.25"/>
  <cols>
    <col min="1" max="16384" width="9.140625" style="43"/>
  </cols>
  <sheetData>
    <row r="2" spans="2:17" x14ac:dyDescent="0.25">
      <c r="C2" s="50">
        <v>3</v>
      </c>
    </row>
    <row r="3" spans="2:17" x14ac:dyDescent="0.25">
      <c r="B3" s="60" t="s">
        <v>99</v>
      </c>
      <c r="C3" s="60" t="s">
        <v>100</v>
      </c>
      <c r="F3" s="43" t="s">
        <v>101</v>
      </c>
    </row>
    <row r="4" spans="2:17" x14ac:dyDescent="0.25">
      <c r="B4" s="63">
        <v>100000</v>
      </c>
      <c r="C4" s="111">
        <f>COUNTIF('Q.2(iii)'!$U$7:$U$106,"&gt;="&amp;'Q.2(v)'!B4)/100</f>
        <v>0.99</v>
      </c>
      <c r="F4" s="59"/>
      <c r="G4" s="59"/>
      <c r="H4" s="59"/>
      <c r="I4" s="59"/>
      <c r="J4" s="59"/>
      <c r="K4" s="59"/>
      <c r="L4" s="59"/>
      <c r="M4" s="59"/>
      <c r="N4" s="59"/>
      <c r="O4" s="59"/>
      <c r="P4" s="59"/>
      <c r="Q4" s="54"/>
    </row>
    <row r="5" spans="2:17" x14ac:dyDescent="0.25">
      <c r="B5" s="63">
        <v>105000</v>
      </c>
      <c r="C5" s="111">
        <f>COUNTIF('Q.2(iii)'!$U$7:$U$106,"&gt;="&amp;'Q.2(v)'!B5)/100</f>
        <v>0.96</v>
      </c>
      <c r="F5" s="59"/>
      <c r="G5" s="59"/>
      <c r="H5" s="59"/>
      <c r="I5" s="59"/>
      <c r="J5" s="59"/>
      <c r="K5" s="59"/>
      <c r="L5" s="59"/>
      <c r="M5" s="59"/>
      <c r="N5" s="59"/>
      <c r="O5" s="59"/>
      <c r="P5" s="59"/>
      <c r="Q5" s="54"/>
    </row>
    <row r="6" spans="2:17" x14ac:dyDescent="0.25">
      <c r="B6" s="63">
        <v>110000</v>
      </c>
      <c r="C6" s="111">
        <f>COUNTIF('Q.2(iii)'!$U$7:$U$106,"&gt;="&amp;'Q.2(v)'!B6)/100</f>
        <v>0.95</v>
      </c>
      <c r="F6" s="59"/>
      <c r="G6" s="59"/>
      <c r="H6" s="59"/>
      <c r="I6" s="59"/>
      <c r="J6" s="59"/>
      <c r="K6" s="59"/>
      <c r="L6" s="59"/>
      <c r="M6" s="59"/>
      <c r="N6" s="59"/>
      <c r="O6" s="59"/>
      <c r="P6" s="59"/>
      <c r="Q6" s="54"/>
    </row>
    <row r="7" spans="2:17" x14ac:dyDescent="0.25">
      <c r="B7" s="63">
        <v>115000</v>
      </c>
      <c r="C7" s="111">
        <f>COUNTIF('Q.2(iii)'!$U$7:$U$106,"&gt;="&amp;'Q.2(v)'!B7)/100</f>
        <v>0.94</v>
      </c>
      <c r="F7" s="59"/>
      <c r="G7" s="59"/>
      <c r="H7" s="59"/>
      <c r="I7" s="59"/>
      <c r="J7" s="59"/>
      <c r="K7" s="59"/>
      <c r="L7" s="59"/>
      <c r="M7" s="59"/>
      <c r="N7" s="59"/>
      <c r="O7" s="59"/>
      <c r="P7" s="59"/>
      <c r="Q7" s="54"/>
    </row>
    <row r="8" spans="2:17" x14ac:dyDescent="0.25">
      <c r="B8" s="63">
        <v>120000</v>
      </c>
      <c r="C8" s="111">
        <f>COUNTIF('Q.2(iii)'!$U$7:$U$106,"&gt;="&amp;'Q.2(v)'!B8)/100</f>
        <v>0.92</v>
      </c>
      <c r="F8" s="59"/>
      <c r="G8" s="59"/>
      <c r="H8" s="59"/>
      <c r="I8" s="59"/>
      <c r="J8" s="59"/>
      <c r="K8" s="59"/>
      <c r="L8" s="59"/>
      <c r="M8" s="59"/>
      <c r="N8" s="59"/>
      <c r="O8" s="59"/>
      <c r="P8" s="59"/>
      <c r="Q8" s="54"/>
    </row>
    <row r="9" spans="2:17" x14ac:dyDescent="0.25">
      <c r="B9" s="63">
        <v>125000</v>
      </c>
      <c r="C9" s="111">
        <f>COUNTIF('Q.2(iii)'!$U$7:$U$106,"&gt;="&amp;'Q.2(v)'!B9)/100</f>
        <v>0.88</v>
      </c>
      <c r="F9" s="59"/>
      <c r="G9" s="59"/>
      <c r="H9" s="59"/>
      <c r="I9" s="59"/>
      <c r="J9" s="59"/>
      <c r="K9" s="59"/>
      <c r="L9" s="59"/>
      <c r="M9" s="59"/>
      <c r="N9" s="59"/>
      <c r="O9" s="59"/>
      <c r="P9" s="59"/>
    </row>
    <row r="10" spans="2:17" x14ac:dyDescent="0.25">
      <c r="B10" s="63">
        <v>130000</v>
      </c>
      <c r="C10" s="111">
        <f>COUNTIF('Q.2(iii)'!$U$7:$U$106,"&gt;="&amp;'Q.2(v)'!B10)/100</f>
        <v>0.8</v>
      </c>
      <c r="F10" s="59"/>
      <c r="G10" s="59"/>
      <c r="H10" s="59"/>
      <c r="I10" s="59"/>
      <c r="J10" s="59"/>
      <c r="K10" s="59"/>
      <c r="L10" s="59"/>
      <c r="M10" s="59"/>
      <c r="N10" s="59"/>
      <c r="O10" s="59"/>
      <c r="P10" s="59"/>
    </row>
    <row r="11" spans="2:17" x14ac:dyDescent="0.25">
      <c r="B11" s="63">
        <v>135000</v>
      </c>
      <c r="C11" s="111">
        <f>COUNTIF('Q.2(iii)'!$U$7:$U$106,"&gt;="&amp;'Q.2(v)'!B11)/100</f>
        <v>0.77</v>
      </c>
      <c r="F11" s="59"/>
      <c r="G11" s="59"/>
      <c r="H11" s="59"/>
      <c r="I11" s="59"/>
      <c r="J11" s="59"/>
      <c r="K11" s="59"/>
      <c r="L11" s="59"/>
      <c r="M11" s="59"/>
      <c r="N11" s="59"/>
      <c r="O11" s="59"/>
      <c r="P11" s="59"/>
    </row>
    <row r="12" spans="2:17" x14ac:dyDescent="0.25">
      <c r="B12" s="63">
        <v>140000</v>
      </c>
      <c r="C12" s="111">
        <f>COUNTIF('Q.2(iii)'!$U$7:$U$106,"&gt;="&amp;'Q.2(v)'!B12)/100</f>
        <v>0.75</v>
      </c>
      <c r="F12" s="59"/>
      <c r="G12" s="59"/>
      <c r="H12" s="59"/>
      <c r="I12" s="59"/>
      <c r="J12" s="59"/>
      <c r="K12" s="59"/>
      <c r="L12" s="59"/>
      <c r="M12" s="59"/>
      <c r="N12" s="59"/>
      <c r="O12" s="59"/>
      <c r="P12" s="59"/>
    </row>
    <row r="13" spans="2:17" x14ac:dyDescent="0.25">
      <c r="B13" s="63">
        <v>145000</v>
      </c>
      <c r="C13" s="111">
        <f>COUNTIF('Q.2(iii)'!$U$7:$U$106,"&gt;="&amp;'Q.2(v)'!B13)/100</f>
        <v>0.67</v>
      </c>
      <c r="F13" s="59"/>
      <c r="G13" s="59"/>
      <c r="H13" s="59"/>
      <c r="I13" s="59"/>
      <c r="J13" s="59"/>
      <c r="K13" s="59"/>
      <c r="L13" s="59"/>
      <c r="M13" s="59"/>
      <c r="N13" s="59"/>
      <c r="O13" s="59"/>
      <c r="P13" s="59"/>
    </row>
    <row r="14" spans="2:17" x14ac:dyDescent="0.25">
      <c r="B14" s="63">
        <v>150000</v>
      </c>
      <c r="C14" s="111">
        <f>COUNTIF('Q.2(iii)'!$U$7:$U$106,"&gt;="&amp;'Q.2(v)'!B14)/100</f>
        <v>0.59</v>
      </c>
      <c r="F14" s="59"/>
      <c r="G14" s="59"/>
      <c r="H14" s="59"/>
      <c r="I14" s="59"/>
      <c r="J14" s="59"/>
      <c r="K14" s="59"/>
      <c r="L14" s="59"/>
      <c r="M14" s="59"/>
      <c r="N14" s="59"/>
      <c r="O14" s="59"/>
      <c r="P14" s="59"/>
    </row>
    <row r="15" spans="2:17" x14ac:dyDescent="0.25">
      <c r="B15" s="63">
        <v>155000</v>
      </c>
      <c r="C15" s="111">
        <f>COUNTIF('Q.2(iii)'!$U$7:$U$106,"&gt;="&amp;'Q.2(v)'!B15)/100</f>
        <v>0.51</v>
      </c>
      <c r="F15" s="59"/>
      <c r="G15" s="59"/>
      <c r="H15" s="59"/>
      <c r="I15" s="59"/>
      <c r="J15" s="59"/>
      <c r="K15" s="59"/>
      <c r="L15" s="59"/>
      <c r="M15" s="59"/>
      <c r="N15" s="59"/>
      <c r="O15" s="59"/>
      <c r="P15" s="59"/>
    </row>
    <row r="16" spans="2:17" x14ac:dyDescent="0.25">
      <c r="B16" s="63">
        <v>160000</v>
      </c>
      <c r="C16" s="111">
        <f>COUNTIF('Q.2(iii)'!$U$7:$U$106,"&gt;="&amp;'Q.2(v)'!B16)/100</f>
        <v>0.42</v>
      </c>
      <c r="F16" s="59"/>
      <c r="G16" s="59"/>
      <c r="H16" s="59"/>
      <c r="I16" s="59"/>
      <c r="J16" s="59"/>
      <c r="K16" s="59"/>
      <c r="L16" s="59"/>
      <c r="M16" s="59"/>
      <c r="N16" s="59"/>
      <c r="O16" s="59"/>
      <c r="P16" s="59"/>
    </row>
    <row r="17" spans="2:17" x14ac:dyDescent="0.25">
      <c r="B17" s="63">
        <v>165000</v>
      </c>
      <c r="C17" s="111">
        <f>COUNTIF('Q.2(iii)'!$U$7:$U$106,"&gt;="&amp;'Q.2(v)'!B17)/100</f>
        <v>0.35</v>
      </c>
      <c r="F17" s="59"/>
      <c r="G17" s="59"/>
      <c r="H17" s="59"/>
      <c r="I17" s="59"/>
      <c r="J17" s="59"/>
      <c r="K17" s="59"/>
      <c r="L17" s="59"/>
      <c r="M17" s="59"/>
      <c r="N17" s="59"/>
      <c r="O17" s="59"/>
      <c r="P17" s="59"/>
    </row>
    <row r="18" spans="2:17" x14ac:dyDescent="0.25">
      <c r="B18" s="63">
        <v>170000</v>
      </c>
      <c r="C18" s="111">
        <f>COUNTIF('Q.2(iii)'!$U$7:$U$106,"&gt;="&amp;'Q.2(v)'!B18)/100</f>
        <v>0.32</v>
      </c>
      <c r="F18" s="59"/>
      <c r="G18" s="59"/>
      <c r="H18" s="59"/>
      <c r="I18" s="59"/>
      <c r="J18" s="59"/>
      <c r="K18" s="59"/>
      <c r="L18" s="59"/>
      <c r="M18" s="59"/>
      <c r="N18" s="59"/>
      <c r="O18" s="59"/>
      <c r="P18" s="59"/>
    </row>
    <row r="19" spans="2:17" x14ac:dyDescent="0.25">
      <c r="B19" s="63">
        <v>175000</v>
      </c>
      <c r="C19" s="111">
        <f>COUNTIF('Q.2(iii)'!$U$7:$U$106,"&gt;="&amp;'Q.2(v)'!B19)/100</f>
        <v>0.28999999999999998</v>
      </c>
      <c r="F19" s="59"/>
      <c r="G19" s="59"/>
      <c r="H19" s="59"/>
      <c r="I19" s="59"/>
      <c r="J19" s="59"/>
      <c r="K19" s="59"/>
      <c r="L19" s="59"/>
      <c r="M19" s="59"/>
      <c r="N19" s="59"/>
      <c r="O19" s="59"/>
      <c r="P19" s="59"/>
    </row>
    <row r="20" spans="2:17" x14ac:dyDescent="0.25">
      <c r="B20" s="63">
        <v>180000</v>
      </c>
      <c r="C20" s="111">
        <f>COUNTIF('Q.2(iii)'!$U$7:$U$106,"&gt;="&amp;'Q.2(v)'!B20)/100</f>
        <v>0.25</v>
      </c>
      <c r="F20" s="59"/>
      <c r="G20" s="59"/>
      <c r="H20" s="59"/>
      <c r="I20" s="59"/>
      <c r="J20" s="59"/>
      <c r="K20" s="59"/>
      <c r="L20" s="59"/>
      <c r="M20" s="59"/>
      <c r="N20" s="59"/>
      <c r="O20" s="59"/>
      <c r="P20" s="59"/>
    </row>
    <row r="21" spans="2:17" x14ac:dyDescent="0.25">
      <c r="B21" s="63">
        <v>185000</v>
      </c>
      <c r="C21" s="111">
        <f>COUNTIF('Q.2(iii)'!$U$7:$U$106,"&gt;="&amp;'Q.2(v)'!B21)/100</f>
        <v>0.19</v>
      </c>
    </row>
    <row r="22" spans="2:17" x14ac:dyDescent="0.25">
      <c r="B22" s="63">
        <v>190000</v>
      </c>
      <c r="C22" s="111">
        <f>COUNTIF('Q.2(iii)'!$U$7:$U$106,"&gt;="&amp;'Q.2(v)'!B22)/100</f>
        <v>0.14000000000000001</v>
      </c>
      <c r="F22" s="50" t="s">
        <v>102</v>
      </c>
    </row>
    <row r="23" spans="2:17" x14ac:dyDescent="0.25">
      <c r="B23" s="63">
        <v>195000</v>
      </c>
      <c r="C23" s="111">
        <f>COUNTIF('Q.2(iii)'!$U$7:$U$106,"&gt;="&amp;'Q.2(v)'!B23)/100</f>
        <v>0.11</v>
      </c>
      <c r="F23" s="50" t="s">
        <v>103</v>
      </c>
    </row>
    <row r="24" spans="2:17" x14ac:dyDescent="0.25">
      <c r="B24" s="63">
        <v>200000</v>
      </c>
      <c r="C24" s="111">
        <f>COUNTIF('Q.2(iii)'!$U$7:$U$106,"&gt;="&amp;'Q.2(v)'!B24)/100</f>
        <v>0.09</v>
      </c>
    </row>
    <row r="25" spans="2:17" x14ac:dyDescent="0.25">
      <c r="B25" s="63">
        <v>205000</v>
      </c>
      <c r="C25" s="111">
        <f>COUNTIF('Q.2(iii)'!$U$7:$U$106,"&gt;="&amp;'Q.2(v)'!B25)/100</f>
        <v>0.09</v>
      </c>
    </row>
    <row r="26" spans="2:17" x14ac:dyDescent="0.25">
      <c r="B26" s="63">
        <v>210000</v>
      </c>
      <c r="C26" s="111">
        <f>COUNTIF('Q.2(iii)'!$U$7:$U$106,"&gt;="&amp;'Q.2(v)'!B26)/100</f>
        <v>0.08</v>
      </c>
      <c r="F26" s="43" t="s">
        <v>90</v>
      </c>
    </row>
    <row r="27" spans="2:17" x14ac:dyDescent="0.25">
      <c r="B27" s="63">
        <v>215000</v>
      </c>
      <c r="C27" s="111">
        <f>COUNTIF('Q.2(iii)'!$U$7:$U$106,"&gt;="&amp;'Q.2(v)'!B27)/100</f>
        <v>7.0000000000000007E-2</v>
      </c>
      <c r="F27" s="59" t="s">
        <v>104</v>
      </c>
      <c r="G27" s="59"/>
      <c r="H27" s="59"/>
      <c r="I27" s="59"/>
      <c r="J27" s="59"/>
      <c r="K27" s="59"/>
      <c r="L27" s="59"/>
      <c r="M27" s="59"/>
      <c r="N27" s="59"/>
      <c r="O27" s="59"/>
      <c r="P27" s="59"/>
      <c r="Q27" s="50" t="s">
        <v>22</v>
      </c>
    </row>
    <row r="28" spans="2:17" x14ac:dyDescent="0.25">
      <c r="B28" s="63">
        <v>220000</v>
      </c>
      <c r="C28" s="111">
        <f>COUNTIF('Q.2(iii)'!$U$7:$U$106,"&gt;="&amp;'Q.2(v)'!B28)/100</f>
        <v>0.05</v>
      </c>
      <c r="F28" s="59" t="s">
        <v>105</v>
      </c>
      <c r="G28" s="59"/>
      <c r="H28" s="59"/>
      <c r="I28" s="59"/>
      <c r="J28" s="59"/>
      <c r="K28" s="59"/>
      <c r="L28" s="59"/>
      <c r="M28" s="59"/>
      <c r="N28" s="59"/>
      <c r="O28" s="59"/>
      <c r="P28" s="59"/>
      <c r="Q28" s="50" t="s">
        <v>94</v>
      </c>
    </row>
    <row r="29" spans="2:17" x14ac:dyDescent="0.25">
      <c r="B29" s="63">
        <v>225000</v>
      </c>
      <c r="C29" s="111">
        <f>COUNTIF('Q.2(iii)'!$U$7:$U$106,"&gt;="&amp;'Q.2(v)'!B29)/100</f>
        <v>0.02</v>
      </c>
      <c r="F29" s="59" t="s">
        <v>106</v>
      </c>
      <c r="G29" s="59"/>
      <c r="H29" s="59"/>
      <c r="I29" s="59"/>
      <c r="J29" s="59"/>
      <c r="K29" s="59"/>
      <c r="L29" s="59"/>
      <c r="M29" s="59"/>
      <c r="N29" s="59"/>
      <c r="O29" s="59"/>
      <c r="P29" s="59"/>
      <c r="Q29" s="50" t="s">
        <v>94</v>
      </c>
    </row>
    <row r="30" spans="2:17" x14ac:dyDescent="0.25">
      <c r="B30" s="63">
        <v>230000</v>
      </c>
      <c r="C30" s="111">
        <f>COUNTIF('Q.2(iii)'!$U$7:$U$106,"&gt;="&amp;'Q.2(v)'!B30)/100</f>
        <v>0.02</v>
      </c>
      <c r="F30" s="59" t="s">
        <v>107</v>
      </c>
      <c r="G30" s="59"/>
      <c r="H30" s="59"/>
      <c r="I30" s="59"/>
      <c r="J30" s="59"/>
      <c r="K30" s="59"/>
      <c r="L30" s="59"/>
      <c r="M30" s="59"/>
      <c r="N30" s="59"/>
      <c r="O30" s="59"/>
      <c r="P30" s="59"/>
      <c r="Q30" s="50" t="s">
        <v>94</v>
      </c>
    </row>
    <row r="31" spans="2:17" x14ac:dyDescent="0.25">
      <c r="B31" s="63">
        <v>235000</v>
      </c>
      <c r="C31" s="111">
        <f>COUNTIF('Q.2(iii)'!$U$7:$U$106,"&gt;="&amp;'Q.2(v)'!B31)/100</f>
        <v>0.02</v>
      </c>
      <c r="F31" s="59" t="s">
        <v>96</v>
      </c>
      <c r="G31" s="59"/>
      <c r="H31" s="59"/>
      <c r="I31" s="59"/>
      <c r="J31" s="59"/>
      <c r="K31" s="59"/>
      <c r="L31" s="59"/>
      <c r="M31" s="59"/>
      <c r="N31" s="59"/>
      <c r="O31" s="59"/>
      <c r="P31" s="59"/>
      <c r="Q31" s="50" t="s">
        <v>94</v>
      </c>
    </row>
    <row r="32" spans="2:17" x14ac:dyDescent="0.25">
      <c r="B32" s="63">
        <v>240000</v>
      </c>
      <c r="C32" s="111">
        <f>COUNTIF('Q.2(iii)'!$U$7:$U$106,"&gt;="&amp;'Q.2(v)'!B32)/100</f>
        <v>0.02</v>
      </c>
      <c r="F32" s="59"/>
      <c r="G32" s="59"/>
      <c r="H32" s="59"/>
      <c r="I32" s="59"/>
      <c r="J32" s="59"/>
      <c r="K32" s="59"/>
      <c r="L32" s="59"/>
      <c r="M32" s="59"/>
      <c r="N32" s="59"/>
      <c r="O32" s="59"/>
      <c r="P32" s="59"/>
      <c r="Q32" s="50" t="s">
        <v>141</v>
      </c>
    </row>
    <row r="33" spans="2:17" x14ac:dyDescent="0.25">
      <c r="B33" s="63">
        <v>245000</v>
      </c>
      <c r="C33" s="111">
        <f>COUNTIF('Q.2(iii)'!$U$7:$U$106,"&gt;="&amp;'Q.2(v)'!B33)/100</f>
        <v>0.02</v>
      </c>
      <c r="F33" s="59"/>
      <c r="G33" s="59"/>
      <c r="H33" s="59"/>
      <c r="I33" s="59"/>
      <c r="J33" s="59"/>
      <c r="K33" s="59"/>
      <c r="L33" s="59"/>
      <c r="M33" s="59"/>
      <c r="N33" s="59"/>
      <c r="O33" s="59"/>
      <c r="P33" s="59"/>
      <c r="Q33" s="50" t="s">
        <v>98</v>
      </c>
    </row>
    <row r="34" spans="2:17" x14ac:dyDescent="0.25">
      <c r="B34" s="63">
        <v>250000</v>
      </c>
      <c r="C34" s="111">
        <f>COUNTIF('Q.2(iii)'!$U$7:$U$106,"&gt;="&amp;'Q.2(v)'!B34)/100</f>
        <v>0.02</v>
      </c>
      <c r="F34" s="59"/>
      <c r="G34" s="59"/>
      <c r="H34" s="59"/>
      <c r="I34" s="59"/>
      <c r="J34" s="59"/>
      <c r="K34" s="59"/>
      <c r="L34" s="59"/>
      <c r="M34" s="59"/>
      <c r="N34" s="59"/>
      <c r="O34" s="59"/>
      <c r="P34" s="59"/>
    </row>
    <row r="35" spans="2:17" x14ac:dyDescent="0.25">
      <c r="B35" s="63">
        <v>255000</v>
      </c>
      <c r="C35" s="111">
        <f>COUNTIF('Q.2(iii)'!$U$7:$U$106,"&gt;="&amp;'Q.2(v)'!B35)/100</f>
        <v>0.01</v>
      </c>
      <c r="F35" s="59"/>
      <c r="G35" s="59"/>
      <c r="H35" s="59"/>
      <c r="I35" s="59"/>
      <c r="J35" s="59"/>
      <c r="K35" s="59"/>
      <c r="L35" s="59"/>
      <c r="M35" s="59"/>
      <c r="N35" s="59"/>
      <c r="O35" s="59"/>
      <c r="P35" s="59"/>
    </row>
    <row r="36" spans="2:17" x14ac:dyDescent="0.25">
      <c r="B36" s="63">
        <v>260000</v>
      </c>
      <c r="C36" s="111">
        <f>COUNTIF('Q.2(iii)'!$U$7:$U$106,"&gt;="&amp;'Q.2(v)'!B36)/100</f>
        <v>0.01</v>
      </c>
      <c r="F36" s="59"/>
      <c r="G36" s="59"/>
      <c r="H36" s="59"/>
      <c r="I36" s="59"/>
      <c r="J36" s="59"/>
      <c r="K36" s="59"/>
      <c r="L36" s="59"/>
      <c r="M36" s="59"/>
      <c r="N36" s="59"/>
      <c r="O36" s="59"/>
      <c r="P36" s="59"/>
    </row>
    <row r="37" spans="2:17" x14ac:dyDescent="0.25">
      <c r="B37" s="63">
        <v>265000</v>
      </c>
      <c r="C37" s="111">
        <f>COUNTIF('Q.2(iii)'!$U$7:$U$106,"&gt;="&amp;'Q.2(v)'!B37)/100</f>
        <v>0.01</v>
      </c>
      <c r="F37" s="59"/>
      <c r="G37" s="59"/>
      <c r="H37" s="59"/>
      <c r="I37" s="59"/>
      <c r="J37" s="59"/>
      <c r="K37" s="59"/>
      <c r="L37" s="59"/>
      <c r="M37" s="59"/>
      <c r="N37" s="59"/>
      <c r="O37" s="59"/>
      <c r="P37" s="59"/>
    </row>
    <row r="38" spans="2:17" x14ac:dyDescent="0.25">
      <c r="B38" s="63">
        <v>270000</v>
      </c>
      <c r="C38" s="111">
        <f>COUNTIF('Q.2(iii)'!$U$7:$U$106,"&gt;="&amp;'Q.2(v)'!B38)/100</f>
        <v>0.01</v>
      </c>
      <c r="F38" s="59"/>
      <c r="G38" s="59"/>
      <c r="H38" s="59"/>
      <c r="I38" s="59"/>
      <c r="J38" s="59"/>
      <c r="K38" s="59"/>
      <c r="L38" s="59"/>
      <c r="M38" s="59"/>
      <c r="N38" s="59"/>
      <c r="O38" s="59"/>
      <c r="P38" s="59"/>
    </row>
    <row r="39" spans="2:17" x14ac:dyDescent="0.25">
      <c r="B39" s="63">
        <v>275000</v>
      </c>
      <c r="C39" s="111">
        <f>COUNTIF('Q.2(iii)'!$U$7:$U$106,"&gt;="&amp;'Q.2(v)'!B39)/100</f>
        <v>0.01</v>
      </c>
      <c r="F39" s="59"/>
      <c r="G39" s="59"/>
      <c r="H39" s="59"/>
      <c r="I39" s="59"/>
      <c r="J39" s="59"/>
      <c r="K39" s="59"/>
      <c r="L39" s="59"/>
      <c r="M39" s="59"/>
      <c r="N39" s="59"/>
      <c r="O39" s="59"/>
      <c r="P39" s="59"/>
    </row>
    <row r="40" spans="2:17" x14ac:dyDescent="0.25">
      <c r="B40" s="63">
        <v>280000</v>
      </c>
      <c r="C40" s="111">
        <f>COUNTIF('Q.2(iii)'!$U$7:$U$106,"&gt;="&amp;'Q.2(v)'!B40)/100</f>
        <v>0.01</v>
      </c>
      <c r="F40" s="59"/>
      <c r="G40" s="59"/>
      <c r="H40" s="59"/>
      <c r="I40" s="59"/>
      <c r="J40" s="59"/>
      <c r="K40" s="59"/>
      <c r="L40" s="59"/>
      <c r="M40" s="59"/>
      <c r="N40" s="59"/>
      <c r="O40" s="59"/>
      <c r="P40" s="59"/>
    </row>
    <row r="41" spans="2:17" x14ac:dyDescent="0.25">
      <c r="B41" s="63">
        <v>285000</v>
      </c>
      <c r="C41" s="111">
        <f>COUNTIF('Q.2(iii)'!$U$7:$U$106,"&gt;="&amp;'Q.2(v)'!B41)/100</f>
        <v>0.01</v>
      </c>
      <c r="F41" s="59"/>
      <c r="G41" s="59"/>
      <c r="H41" s="59"/>
      <c r="I41" s="59"/>
      <c r="J41" s="59"/>
      <c r="K41" s="59"/>
      <c r="L41" s="59"/>
      <c r="M41" s="59"/>
      <c r="N41" s="59"/>
      <c r="O41" s="59"/>
      <c r="P41" s="59"/>
    </row>
    <row r="42" spans="2:17" x14ac:dyDescent="0.25">
      <c r="B42" s="63">
        <v>290000</v>
      </c>
      <c r="C42" s="111">
        <f>COUNTIF('Q.2(iii)'!$U$7:$U$106,"&gt;="&amp;'Q.2(v)'!B42)/100</f>
        <v>0</v>
      </c>
      <c r="F42" s="59"/>
      <c r="G42" s="59"/>
      <c r="H42" s="59"/>
      <c r="I42" s="59"/>
      <c r="J42" s="59"/>
      <c r="K42" s="59"/>
      <c r="L42" s="59"/>
      <c r="M42" s="59"/>
      <c r="N42" s="59"/>
      <c r="O42" s="59"/>
      <c r="P42" s="59"/>
    </row>
    <row r="43" spans="2:17" x14ac:dyDescent="0.25">
      <c r="B43" s="63">
        <v>295000</v>
      </c>
      <c r="C43" s="111">
        <f>COUNTIF('Q.2(iii)'!$U$7:$U$106,"&gt;="&amp;'Q.2(v)'!B43)/100</f>
        <v>0</v>
      </c>
      <c r="F43" s="59"/>
      <c r="G43" s="59"/>
      <c r="H43" s="59"/>
      <c r="I43" s="59"/>
      <c r="J43" s="59"/>
      <c r="K43" s="59"/>
      <c r="L43" s="59"/>
      <c r="M43" s="59"/>
      <c r="N43" s="59"/>
      <c r="O43" s="59"/>
      <c r="P43" s="59"/>
    </row>
    <row r="44" spans="2:17" x14ac:dyDescent="0.25">
      <c r="B44" s="63">
        <v>300000</v>
      </c>
      <c r="C44" s="111">
        <f>COUNTIF('Q.2(iii)'!$U$7:$U$106,"&gt;="&amp;'Q.2(v)'!B44)/100</f>
        <v>0</v>
      </c>
    </row>
    <row r="45" spans="2:17" x14ac:dyDescent="0.25">
      <c r="B45" s="53"/>
      <c r="C45" s="55"/>
    </row>
    <row r="46" spans="2:17" x14ac:dyDescent="0.25">
      <c r="B46" s="53"/>
      <c r="C46" s="55"/>
    </row>
    <row r="47" spans="2:17" x14ac:dyDescent="0.25">
      <c r="B47" s="53"/>
      <c r="C47" s="55"/>
    </row>
    <row r="48" spans="2:17" x14ac:dyDescent="0.25">
      <c r="B48" s="53"/>
      <c r="C48" s="55"/>
    </row>
    <row r="49" spans="2:3" x14ac:dyDescent="0.25">
      <c r="B49" s="53"/>
      <c r="C49" s="55"/>
    </row>
    <row r="50" spans="2:3" x14ac:dyDescent="0.25">
      <c r="B50" s="53"/>
      <c r="C50" s="55"/>
    </row>
    <row r="51" spans="2:3" x14ac:dyDescent="0.25">
      <c r="B51" s="53"/>
      <c r="C51" s="55"/>
    </row>
    <row r="52" spans="2:3" x14ac:dyDescent="0.25">
      <c r="B52" s="53"/>
      <c r="C52" s="55"/>
    </row>
    <row r="53" spans="2:3" x14ac:dyDescent="0.25">
      <c r="B53" s="53"/>
      <c r="C53" s="55"/>
    </row>
    <row r="54" spans="2:3" x14ac:dyDescent="0.25">
      <c r="B54" s="53"/>
      <c r="C54" s="55"/>
    </row>
    <row r="55" spans="2:3" x14ac:dyDescent="0.25">
      <c r="B55" s="53"/>
    </row>
    <row r="56" spans="2:3" x14ac:dyDescent="0.25">
      <c r="B56" s="53"/>
    </row>
  </sheetData>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3"/>
  <sheetViews>
    <sheetView zoomScale="85" zoomScaleNormal="85" workbookViewId="0"/>
  </sheetViews>
  <sheetFormatPr defaultRowHeight="15" x14ac:dyDescent="0.25"/>
  <cols>
    <col min="3" max="3" width="11.7109375" customWidth="1"/>
    <col min="4" max="4" width="18.140625" customWidth="1"/>
    <col min="6" max="6" width="12.28515625" bestFit="1" customWidth="1"/>
    <col min="8" max="8" width="16.85546875" customWidth="1"/>
    <col min="9" max="9" width="12.28515625" bestFit="1" customWidth="1"/>
    <col min="11" max="11" width="10.28515625" bestFit="1" customWidth="1"/>
  </cols>
  <sheetData>
    <row r="1" spans="2:11" x14ac:dyDescent="0.25">
      <c r="D1" s="64" t="s">
        <v>110</v>
      </c>
    </row>
    <row r="3" spans="2:11" ht="45" x14ac:dyDescent="0.25">
      <c r="C3" s="65" t="s">
        <v>111</v>
      </c>
      <c r="D3" s="65" t="s">
        <v>112</v>
      </c>
    </row>
    <row r="4" spans="2:11" x14ac:dyDescent="0.25">
      <c r="C4" s="2"/>
      <c r="D4" s="3"/>
    </row>
    <row r="5" spans="2:11" x14ac:dyDescent="0.25">
      <c r="C5" s="2">
        <v>1</v>
      </c>
      <c r="D5" s="66">
        <v>5.1999999999999998E-2</v>
      </c>
    </row>
    <row r="6" spans="2:11" x14ac:dyDescent="0.25">
      <c r="C6" s="2">
        <f t="shared" ref="C6:C9" si="0">C5+1</f>
        <v>2</v>
      </c>
      <c r="D6" s="66">
        <f>D5-0.001</f>
        <v>5.0999999999999997E-2</v>
      </c>
    </row>
    <row r="7" spans="2:11" x14ac:dyDescent="0.25">
      <c r="C7" s="2">
        <f t="shared" si="0"/>
        <v>3</v>
      </c>
      <c r="D7" s="66">
        <f t="shared" ref="D7:D9" si="1">D6-0.001</f>
        <v>4.9999999999999996E-2</v>
      </c>
    </row>
    <row r="8" spans="2:11" x14ac:dyDescent="0.25">
      <c r="C8" s="2">
        <f t="shared" si="0"/>
        <v>4</v>
      </c>
      <c r="D8" s="66">
        <f t="shared" si="1"/>
        <v>4.8999999999999995E-2</v>
      </c>
    </row>
    <row r="9" spans="2:11" x14ac:dyDescent="0.25">
      <c r="C9" s="2">
        <f t="shared" si="0"/>
        <v>5</v>
      </c>
      <c r="D9" s="66">
        <f t="shared" si="1"/>
        <v>4.7999999999999994E-2</v>
      </c>
    </row>
    <row r="10" spans="2:11" x14ac:dyDescent="0.25">
      <c r="C10" s="2"/>
      <c r="D10" s="3"/>
      <c r="I10" s="67"/>
      <c r="K10" s="68"/>
    </row>
    <row r="11" spans="2:11" x14ac:dyDescent="0.25">
      <c r="C11" s="69"/>
      <c r="D11" s="70"/>
    </row>
    <row r="12" spans="2:11" x14ac:dyDescent="0.25">
      <c r="C12" s="69"/>
      <c r="D12" s="70"/>
    </row>
    <row r="13" spans="2:11" x14ac:dyDescent="0.25">
      <c r="D13" s="64" t="s">
        <v>113</v>
      </c>
    </row>
    <row r="14" spans="2:11" x14ac:dyDescent="0.25">
      <c r="B14" s="69"/>
      <c r="C14" s="2" t="s">
        <v>114</v>
      </c>
      <c r="D14" s="71">
        <v>1</v>
      </c>
      <c r="E14" s="72">
        <f>D14+1</f>
        <v>2</v>
      </c>
      <c r="F14" s="72">
        <f t="shared" ref="F14:H14" si="2">E14+1</f>
        <v>3</v>
      </c>
      <c r="G14" s="72">
        <f t="shared" si="2"/>
        <v>4</v>
      </c>
      <c r="H14" s="72">
        <f t="shared" si="2"/>
        <v>5</v>
      </c>
      <c r="I14" s="69"/>
    </row>
    <row r="15" spans="2:11" x14ac:dyDescent="0.25">
      <c r="B15" s="69"/>
      <c r="C15" s="2">
        <v>1</v>
      </c>
      <c r="D15" s="73">
        <v>0.91</v>
      </c>
      <c r="E15" s="2">
        <v>0.38</v>
      </c>
      <c r="F15" s="2">
        <v>0.46100000000000002</v>
      </c>
      <c r="G15" s="2">
        <v>0.71099999999999997</v>
      </c>
      <c r="H15" s="2">
        <v>0.42599999999999999</v>
      </c>
      <c r="I15" s="69"/>
    </row>
    <row r="16" spans="2:11" x14ac:dyDescent="0.25">
      <c r="B16" s="69"/>
      <c r="C16" s="2">
        <v>2</v>
      </c>
      <c r="D16" s="73">
        <v>0.57399999999999995</v>
      </c>
      <c r="E16" s="2">
        <v>0.22900000000000001</v>
      </c>
      <c r="F16" s="2">
        <v>0.71799999999999997</v>
      </c>
      <c r="G16" s="2">
        <v>8.3000000000000004E-2</v>
      </c>
      <c r="H16" s="2">
        <v>0.96199999999999997</v>
      </c>
      <c r="I16" s="69"/>
    </row>
    <row r="17" spans="2:9" x14ac:dyDescent="0.25">
      <c r="B17" s="69"/>
      <c r="C17" s="2">
        <v>3</v>
      </c>
      <c r="D17" s="73">
        <v>7.4999999999999997E-2</v>
      </c>
      <c r="E17" s="2">
        <v>0.63600000000000001</v>
      </c>
      <c r="F17" s="2">
        <v>0.28899999999999998</v>
      </c>
      <c r="G17" s="2">
        <v>0.39600000000000002</v>
      </c>
      <c r="H17" s="2">
        <v>0.45100000000000001</v>
      </c>
      <c r="I17" s="69"/>
    </row>
    <row r="18" spans="2:9" x14ac:dyDescent="0.25">
      <c r="B18" s="69"/>
      <c r="C18" s="74">
        <v>4</v>
      </c>
      <c r="D18" s="73">
        <v>0.18</v>
      </c>
      <c r="E18" s="2">
        <v>0.56599999999999995</v>
      </c>
      <c r="F18" s="2">
        <v>0.496</v>
      </c>
      <c r="G18" s="2">
        <v>0.56499999999999995</v>
      </c>
      <c r="H18" s="2">
        <v>0.249</v>
      </c>
      <c r="I18" s="69"/>
    </row>
    <row r="19" spans="2:9" x14ac:dyDescent="0.25">
      <c r="B19" s="69"/>
      <c r="C19" s="74">
        <v>5</v>
      </c>
      <c r="D19" s="73">
        <v>0.48099999999999998</v>
      </c>
      <c r="E19" s="2">
        <v>0.22600000000000001</v>
      </c>
      <c r="F19" s="2">
        <v>0.16300000000000001</v>
      </c>
      <c r="G19" s="2">
        <v>4.5999999999999999E-2</v>
      </c>
      <c r="H19" s="73">
        <v>0.9</v>
      </c>
      <c r="I19" s="69"/>
    </row>
    <row r="20" spans="2:9" x14ac:dyDescent="0.25">
      <c r="B20" s="69"/>
      <c r="C20" s="69"/>
      <c r="D20" s="69"/>
      <c r="E20" s="69"/>
      <c r="F20" s="69"/>
      <c r="G20" s="69"/>
      <c r="H20" s="69"/>
      <c r="I20" s="69"/>
    </row>
    <row r="21" spans="2:9" x14ac:dyDescent="0.25">
      <c r="B21" s="69"/>
      <c r="C21" s="69"/>
      <c r="D21" s="69"/>
      <c r="E21" s="69"/>
      <c r="F21" s="69"/>
      <c r="G21" s="69"/>
      <c r="H21" s="69"/>
      <c r="I21" s="69"/>
    </row>
    <row r="22" spans="2:9" x14ac:dyDescent="0.25">
      <c r="B22" s="69"/>
      <c r="C22" s="69"/>
      <c r="D22" s="69"/>
      <c r="E22" s="69"/>
      <c r="F22" s="69"/>
      <c r="G22" s="69"/>
      <c r="H22" s="69"/>
      <c r="I22" s="69"/>
    </row>
    <row r="23" spans="2:9" x14ac:dyDescent="0.25">
      <c r="B23" s="69"/>
      <c r="C23" s="69"/>
      <c r="D23" s="69"/>
      <c r="E23" s="69"/>
      <c r="F23" s="69"/>
      <c r="G23" s="69"/>
      <c r="H23" s="69"/>
      <c r="I23" s="69"/>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L26"/>
  <sheetViews>
    <sheetView zoomScale="70" zoomScaleNormal="70" workbookViewId="0"/>
  </sheetViews>
  <sheetFormatPr defaultRowHeight="15" x14ac:dyDescent="0.25"/>
  <cols>
    <col min="3" max="3" width="35.28515625" customWidth="1"/>
    <col min="4" max="4" width="17.7109375" customWidth="1"/>
    <col min="5" max="5" width="21.85546875" customWidth="1"/>
    <col min="6" max="6" width="20.7109375" customWidth="1"/>
    <col min="7" max="7" width="21.7109375" customWidth="1"/>
    <col min="8" max="8" width="19.28515625" customWidth="1"/>
    <col min="9" max="9" width="18.5703125" bestFit="1" customWidth="1"/>
    <col min="12" max="12" width="19.42578125" customWidth="1"/>
  </cols>
  <sheetData>
    <row r="1" spans="3:12" x14ac:dyDescent="0.25">
      <c r="C1" s="75"/>
      <c r="D1" s="75"/>
      <c r="E1" s="75" t="s">
        <v>115</v>
      </c>
      <c r="F1">
        <v>100000</v>
      </c>
    </row>
    <row r="2" spans="3:12" x14ac:dyDescent="0.25">
      <c r="C2" s="75"/>
      <c r="D2" s="75"/>
      <c r="E2" s="75"/>
      <c r="L2" s="69"/>
    </row>
    <row r="3" spans="3:12" x14ac:dyDescent="0.25">
      <c r="I3" t="s">
        <v>116</v>
      </c>
      <c r="L3" s="69" t="s">
        <v>117</v>
      </c>
    </row>
    <row r="4" spans="3:12" ht="30" x14ac:dyDescent="0.25">
      <c r="D4" s="65" t="str">
        <f>[5]input!C3</f>
        <v>duration</v>
      </c>
      <c r="E4" s="76" t="str">
        <f>[5]input!D3</f>
        <v>spot rates applicable for the next one year</v>
      </c>
      <c r="F4" s="76" t="s">
        <v>118</v>
      </c>
      <c r="G4" s="76" t="s">
        <v>119</v>
      </c>
      <c r="H4" s="65" t="s">
        <v>120</v>
      </c>
      <c r="I4" s="76" t="s">
        <v>121</v>
      </c>
      <c r="L4" s="77" t="s">
        <v>121</v>
      </c>
    </row>
    <row r="5" spans="3:12" ht="23.25" x14ac:dyDescent="0.35">
      <c r="D5" s="2"/>
      <c r="E5" s="4"/>
      <c r="F5" s="78"/>
      <c r="G5" s="78"/>
      <c r="H5" s="78">
        <f>$F$1</f>
        <v>100000</v>
      </c>
      <c r="I5" s="72">
        <f>H5</f>
        <v>100000</v>
      </c>
      <c r="K5" s="79" t="s">
        <v>122</v>
      </c>
      <c r="L5" s="97">
        <f>H5*$F$10</f>
        <v>126417.27168839685</v>
      </c>
    </row>
    <row r="6" spans="3:12" x14ac:dyDescent="0.25">
      <c r="D6" s="2">
        <f>[5]input!C5</f>
        <v>1</v>
      </c>
      <c r="E6" s="15">
        <f>'3.Data'!D5</f>
        <v>5.1999999999999998E-2</v>
      </c>
      <c r="F6" s="80">
        <f t="shared" ref="F6:F9" si="0">(1+E6)^((D6-$D$5))</f>
        <v>1.052</v>
      </c>
      <c r="G6" s="81">
        <f>F6-1</f>
        <v>5.2000000000000046E-2</v>
      </c>
      <c r="H6" s="94">
        <f t="shared" ref="H6:H9" si="1">$F$1</f>
        <v>100000</v>
      </c>
      <c r="I6" s="95">
        <f>I5*(1+G6)+H6</f>
        <v>205200</v>
      </c>
      <c r="L6" s="97">
        <f>H6*$F$10/F6</f>
        <v>120168.50920950271</v>
      </c>
    </row>
    <row r="7" spans="3:12" x14ac:dyDescent="0.25">
      <c r="D7" s="2">
        <f>[5]input!C6</f>
        <v>2</v>
      </c>
      <c r="E7" s="15">
        <f>'3.Data'!D6</f>
        <v>5.0999999999999997E-2</v>
      </c>
      <c r="F7" s="80">
        <f t="shared" si="0"/>
        <v>1.1046009999999999</v>
      </c>
      <c r="G7" s="17">
        <f>F7/F6-1</f>
        <v>5.000095057034204E-2</v>
      </c>
      <c r="H7" s="94">
        <f t="shared" si="1"/>
        <v>100000</v>
      </c>
      <c r="I7" s="95">
        <f>I6*(1+G7)+H7</f>
        <v>315460.19505703414</v>
      </c>
      <c r="L7" s="97">
        <f t="shared" ref="L7:L9" si="2">H7*$F$10/F7</f>
        <v>114446.09563851278</v>
      </c>
    </row>
    <row r="8" spans="3:12" x14ac:dyDescent="0.25">
      <c r="D8" s="2">
        <f>[5]input!C7</f>
        <v>3</v>
      </c>
      <c r="E8" s="15">
        <f>'3.Data'!D7</f>
        <v>4.9999999999999996E-2</v>
      </c>
      <c r="F8" s="80">
        <f t="shared" si="0"/>
        <v>1.1576250000000001</v>
      </c>
      <c r="G8" s="17">
        <f t="shared" ref="G8:G10" si="3">F8/F7-1</f>
        <v>4.8002853519053756E-2</v>
      </c>
      <c r="H8" s="94">
        <f t="shared" si="1"/>
        <v>100000</v>
      </c>
      <c r="I8" s="95">
        <f t="shared" ref="I8:I9" si="4">I7*(1+G8)+H8</f>
        <v>430603.1845914491</v>
      </c>
      <c r="L8" s="97">
        <f t="shared" si="2"/>
        <v>109203.99238820589</v>
      </c>
    </row>
    <row r="9" spans="3:12" x14ac:dyDescent="0.25">
      <c r="D9" s="2">
        <f>[5]input!C8</f>
        <v>4</v>
      </c>
      <c r="E9" s="15">
        <f>'3.Data'!D8</f>
        <v>4.8999999999999995E-2</v>
      </c>
      <c r="F9" s="80">
        <f t="shared" si="0"/>
        <v>1.210882360801</v>
      </c>
      <c r="G9" s="17">
        <f t="shared" si="3"/>
        <v>4.6005710658460153E-2</v>
      </c>
      <c r="H9" s="94">
        <f t="shared" si="1"/>
        <v>100000</v>
      </c>
      <c r="I9" s="95">
        <f t="shared" si="4"/>
        <v>550413.39011037489</v>
      </c>
      <c r="L9" s="97">
        <f t="shared" si="2"/>
        <v>104400.95238052002</v>
      </c>
    </row>
    <row r="10" spans="3:12" x14ac:dyDescent="0.25">
      <c r="D10" s="2">
        <f>[5]input!C9</f>
        <v>5</v>
      </c>
      <c r="E10" s="15">
        <f>'3.Data'!D9</f>
        <v>4.7999999999999994E-2</v>
      </c>
      <c r="F10" s="80">
        <f>(1+E10)^((D10-$D$5))</f>
        <v>1.2641727168839685</v>
      </c>
      <c r="G10" s="17">
        <f t="shared" si="3"/>
        <v>4.4009523805200068E-2</v>
      </c>
      <c r="H10" s="82"/>
      <c r="I10" s="96">
        <f>I9*(1+G10)+H10</f>
        <v>574636.82130513829</v>
      </c>
      <c r="L10" s="98">
        <f>SUM(L5:L9)</f>
        <v>574636.82130513829</v>
      </c>
    </row>
    <row r="11" spans="3:12" x14ac:dyDescent="0.25">
      <c r="D11" s="2"/>
      <c r="E11" s="83"/>
      <c r="F11" s="80"/>
      <c r="G11" s="17"/>
      <c r="H11" s="82"/>
      <c r="I11" s="2"/>
      <c r="L11" s="69"/>
    </row>
    <row r="12" spans="3:12" x14ac:dyDescent="0.25">
      <c r="E12" s="11"/>
      <c r="F12" s="84"/>
      <c r="G12" s="84"/>
      <c r="H12" s="84"/>
    </row>
    <row r="13" spans="3:12" x14ac:dyDescent="0.25">
      <c r="E13" s="11"/>
      <c r="F13" s="84"/>
      <c r="G13" s="84"/>
      <c r="H13" s="84"/>
    </row>
    <row r="14" spans="3:12" x14ac:dyDescent="0.25">
      <c r="E14" s="11"/>
      <c r="F14" s="84"/>
      <c r="G14" s="84"/>
      <c r="H14" s="84"/>
    </row>
    <row r="15" spans="3:12" x14ac:dyDescent="0.25">
      <c r="E15" s="11"/>
      <c r="F15" s="84"/>
      <c r="G15" s="84"/>
      <c r="H15" s="84"/>
    </row>
    <row r="17" spans="4:12" ht="23.25" x14ac:dyDescent="0.35">
      <c r="E17" t="s">
        <v>27</v>
      </c>
      <c r="F17" t="s">
        <v>44</v>
      </c>
      <c r="G17" t="s">
        <v>44</v>
      </c>
      <c r="H17" t="s">
        <v>27</v>
      </c>
      <c r="I17" t="s">
        <v>123</v>
      </c>
      <c r="K17" s="79" t="s">
        <v>122</v>
      </c>
      <c r="L17" t="s">
        <v>123</v>
      </c>
    </row>
    <row r="24" spans="4:12" x14ac:dyDescent="0.25">
      <c r="D24" s="14"/>
      <c r="H24" t="s">
        <v>124</v>
      </c>
    </row>
    <row r="26" spans="4:12" x14ac:dyDescent="0.25">
      <c r="G26" s="64"/>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K24"/>
  <sheetViews>
    <sheetView zoomScale="70" zoomScaleNormal="70" workbookViewId="0"/>
  </sheetViews>
  <sheetFormatPr defaultRowHeight="15" x14ac:dyDescent="0.25"/>
  <cols>
    <col min="3" max="3" width="35.28515625" customWidth="1"/>
    <col min="4" max="4" width="17.7109375" customWidth="1"/>
    <col min="5" max="5" width="21.85546875" customWidth="1"/>
    <col min="6" max="6" width="20.7109375" customWidth="1"/>
    <col min="7" max="7" width="13.85546875" bestFit="1" customWidth="1"/>
  </cols>
  <sheetData>
    <row r="1" spans="3:11" x14ac:dyDescent="0.25">
      <c r="C1" s="75" t="s">
        <v>115</v>
      </c>
      <c r="D1">
        <f>'Q.3(i)'!F1</f>
        <v>100000</v>
      </c>
    </row>
    <row r="2" spans="3:11" ht="21" x14ac:dyDescent="0.35">
      <c r="C2" s="75" t="s">
        <v>125</v>
      </c>
      <c r="D2" s="85">
        <v>5.6542446038046184E-3</v>
      </c>
      <c r="E2" s="86" t="s">
        <v>126</v>
      </c>
      <c r="I2" s="87">
        <f>E14-G14</f>
        <v>-3.8510127644553194E-6</v>
      </c>
      <c r="K2" s="86" t="s">
        <v>126</v>
      </c>
    </row>
    <row r="4" spans="3:11" ht="30" x14ac:dyDescent="0.25">
      <c r="D4" s="99" t="str">
        <f>[5]input!C3</f>
        <v>duration</v>
      </c>
      <c r="E4" s="99" t="s">
        <v>127</v>
      </c>
      <c r="F4" s="16" t="s">
        <v>128</v>
      </c>
      <c r="G4" s="99" t="s">
        <v>129</v>
      </c>
    </row>
    <row r="5" spans="3:11" x14ac:dyDescent="0.25">
      <c r="D5" s="16"/>
      <c r="E5" s="94">
        <f>-$D$1</f>
        <v>-100000</v>
      </c>
      <c r="F5" s="21">
        <f>'Q.3(i)'!H5</f>
        <v>100000</v>
      </c>
      <c r="G5" s="21">
        <f>E5</f>
        <v>-100000</v>
      </c>
    </row>
    <row r="6" spans="3:11" x14ac:dyDescent="0.25">
      <c r="D6" s="16">
        <f>[5]input!C5</f>
        <v>1</v>
      </c>
      <c r="E6" s="94">
        <f>-$D$1</f>
        <v>-100000</v>
      </c>
      <c r="F6" s="21">
        <f>F5*(1+'Q.3(i)'!G6)</f>
        <v>105200</v>
      </c>
      <c r="G6" s="21">
        <f>E6</f>
        <v>-100000</v>
      </c>
    </row>
    <row r="7" spans="3:11" x14ac:dyDescent="0.25">
      <c r="D7" s="16">
        <f>[5]input!C6</f>
        <v>2</v>
      </c>
      <c r="E7" s="94">
        <f>-$D$1</f>
        <v>-100000</v>
      </c>
      <c r="F7" s="21">
        <f>(F6+$D$1)*(1+'Q.3(i)'!G7)*(1-D2)</f>
        <v>214241.93041179824</v>
      </c>
      <c r="G7" s="95">
        <f>F7</f>
        <v>214241.93041179824</v>
      </c>
    </row>
    <row r="8" spans="3:11" x14ac:dyDescent="0.25">
      <c r="D8" s="16">
        <f>[5]input!C7</f>
        <v>3</v>
      </c>
      <c r="E8" s="94">
        <f>-$D$1</f>
        <v>-100000</v>
      </c>
      <c r="F8" s="16"/>
      <c r="G8" s="95"/>
    </row>
    <row r="9" spans="3:11" x14ac:dyDescent="0.25">
      <c r="D9" s="16">
        <f>[5]input!C8</f>
        <v>4</v>
      </c>
      <c r="E9" s="94">
        <f>-$D$1</f>
        <v>-100000</v>
      </c>
      <c r="F9" s="16"/>
      <c r="G9" s="95"/>
    </row>
    <row r="10" spans="3:11" x14ac:dyDescent="0.25">
      <c r="D10" s="16">
        <f>[5]input!C9</f>
        <v>5</v>
      </c>
      <c r="E10" s="100">
        <f>'Q.3(i)'!I10</f>
        <v>574636.82130513829</v>
      </c>
      <c r="F10" s="16"/>
      <c r="G10" s="96"/>
    </row>
    <row r="11" spans="3:11" x14ac:dyDescent="0.25">
      <c r="D11" s="16"/>
      <c r="E11" s="15"/>
      <c r="F11" s="16"/>
      <c r="G11" s="16"/>
    </row>
    <row r="12" spans="3:11" x14ac:dyDescent="0.25">
      <c r="E12" s="86" t="s">
        <v>44</v>
      </c>
      <c r="G12" s="86" t="s">
        <v>44</v>
      </c>
    </row>
    <row r="14" spans="3:11" x14ac:dyDescent="0.25">
      <c r="D14" t="s">
        <v>130</v>
      </c>
      <c r="E14" s="88">
        <f>IRR(E5:E10)</f>
        <v>4.6740893319015431E-2</v>
      </c>
      <c r="G14" s="88">
        <f>IRR(G5:G10)</f>
        <v>4.6744744331779886E-2</v>
      </c>
    </row>
    <row r="15" spans="3:11" x14ac:dyDescent="0.25">
      <c r="E15" s="86" t="s">
        <v>44</v>
      </c>
      <c r="G15" s="86" t="s">
        <v>27</v>
      </c>
    </row>
    <row r="24" spans="4:5" x14ac:dyDescent="0.25">
      <c r="D24" s="14"/>
      <c r="E24" t="s">
        <v>131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P36"/>
  <sheetViews>
    <sheetView zoomScale="79" zoomScaleNormal="70" workbookViewId="0"/>
  </sheetViews>
  <sheetFormatPr defaultRowHeight="15" x14ac:dyDescent="0.25"/>
  <cols>
    <col min="3" max="3" width="35.28515625" customWidth="1"/>
    <col min="4" max="4" width="17.7109375" customWidth="1"/>
    <col min="5" max="5" width="21.85546875" customWidth="1"/>
    <col min="6" max="6" width="20.7109375" customWidth="1"/>
    <col min="7" max="7" width="21.7109375" customWidth="1"/>
    <col min="8" max="8" width="19.28515625" customWidth="1"/>
    <col min="9" max="9" width="13" customWidth="1"/>
  </cols>
  <sheetData>
    <row r="1" spans="3:10" x14ac:dyDescent="0.25">
      <c r="C1" s="75" t="s">
        <v>132</v>
      </c>
      <c r="D1" s="75">
        <v>0.2</v>
      </c>
      <c r="E1" s="75"/>
    </row>
    <row r="2" spans="3:10" x14ac:dyDescent="0.25">
      <c r="C2" s="75" t="s">
        <v>60</v>
      </c>
      <c r="D2" s="75">
        <v>0.05</v>
      </c>
      <c r="E2" s="75" t="s">
        <v>46</v>
      </c>
    </row>
    <row r="3" spans="3:10" x14ac:dyDescent="0.25">
      <c r="C3" s="75" t="s">
        <v>133</v>
      </c>
      <c r="D3" s="11">
        <f>3%</f>
        <v>0.03</v>
      </c>
      <c r="E3" s="75"/>
    </row>
    <row r="4" spans="3:10" x14ac:dyDescent="0.25">
      <c r="C4" s="75"/>
      <c r="D4" s="75"/>
      <c r="E4" s="75"/>
    </row>
    <row r="5" spans="3:10" x14ac:dyDescent="0.25">
      <c r="C5" s="75"/>
      <c r="D5" s="75"/>
      <c r="E5" s="75"/>
    </row>
    <row r="6" spans="3:10" ht="15.75" thickBot="1" x14ac:dyDescent="0.3"/>
    <row r="7" spans="3:10" x14ac:dyDescent="0.25">
      <c r="D7" s="101" t="s">
        <v>114</v>
      </c>
      <c r="E7" s="102">
        <v>0</v>
      </c>
      <c r="F7" s="102">
        <f>E7+1</f>
        <v>1</v>
      </c>
      <c r="G7" s="102">
        <f t="shared" ref="G7:J7" si="0">F7+1</f>
        <v>2</v>
      </c>
      <c r="H7" s="102">
        <f t="shared" si="0"/>
        <v>3</v>
      </c>
      <c r="I7" s="102">
        <f t="shared" si="0"/>
        <v>4</v>
      </c>
      <c r="J7" s="103">
        <f t="shared" si="0"/>
        <v>5</v>
      </c>
    </row>
    <row r="8" spans="3:10" x14ac:dyDescent="0.25">
      <c r="D8" s="104"/>
      <c r="E8" s="83"/>
      <c r="F8" s="94"/>
      <c r="G8" s="94"/>
      <c r="H8" s="94"/>
      <c r="I8" s="21"/>
      <c r="J8" s="105"/>
    </row>
    <row r="9" spans="3:10" x14ac:dyDescent="0.25">
      <c r="D9" s="104">
        <v>1</v>
      </c>
      <c r="E9" s="15">
        <f>'3.Data'!$D$5</f>
        <v>5.1999999999999998E-2</v>
      </c>
      <c r="F9" s="80">
        <f>E9+$D$1*($D$2-E9)+$D$3*_xlfn.NORM.S.INV('3.Data'!D15)*SQRT(E9)</f>
        <v>6.0772175642949303E-2</v>
      </c>
      <c r="G9" s="80">
        <f>F9+$D$1*($D$2-F9)+$D$3*_xlfn.NORM.S.INV('3.Data'!E15)*SQRT(F9)</f>
        <v>5.6358525585182909E-2</v>
      </c>
      <c r="H9" s="80">
        <f>G9+$D$1*($D$2-G9)+$D$3*_xlfn.NORM.S.INV('3.Data'!F15)*SQRT(G9)</f>
        <v>5.438947318134614E-2</v>
      </c>
      <c r="I9" s="80">
        <f>H9+$D$1*($D$2-H9)+$D$3*_xlfn.NORM.S.INV('3.Data'!G15)*SQRT(H9)</f>
        <v>5.740377139721789E-2</v>
      </c>
      <c r="J9" s="106">
        <f>I9+$D$1*($D$2-I9)+$D$3*_xlfn.NORM.S.INV('3.Data'!H15)*SQRT(I9)</f>
        <v>5.4582023474222245E-2</v>
      </c>
    </row>
    <row r="10" spans="3:10" x14ac:dyDescent="0.25">
      <c r="D10" s="104">
        <v>2</v>
      </c>
      <c r="E10" s="15">
        <f>'3.Data'!$D$5</f>
        <v>5.1999999999999998E-2</v>
      </c>
      <c r="F10" s="80">
        <f>E10+$D$1*($D$2-E10)+$D$3*_xlfn.NORM.S.INV('3.Data'!D16)*SQRT(E10)</f>
        <v>5.2876315895160009E-2</v>
      </c>
      <c r="G10" s="80">
        <f>F10+$D$1*($D$2-F10)+$D$3*_xlfn.NORM.S.INV('3.Data'!E16)*SQRT(F10)</f>
        <v>4.7181404506523937E-2</v>
      </c>
      <c r="H10" s="80">
        <f>G10+$D$1*($D$2-G10)+$D$3*_xlfn.NORM.S.INV('3.Data'!F16)*SQRT(G10)</f>
        <v>5.1504493317769476E-2</v>
      </c>
      <c r="I10" s="80">
        <f>H10+$D$1*($D$2-H10)+$D$3*_xlfn.NORM.S.INV('3.Data'!G16)*SQRT(H10)</f>
        <v>4.1772819394186575E-2</v>
      </c>
      <c r="J10" s="106">
        <f>I10+$D$1*($D$2-I10)+$D$3*_xlfn.NORM.S.INV('3.Data'!H16)*SQRT(I10)</f>
        <v>5.4297913678217971E-2</v>
      </c>
    </row>
    <row r="11" spans="3:10" x14ac:dyDescent="0.25">
      <c r="D11" s="104">
        <v>3</v>
      </c>
      <c r="E11" s="15">
        <f>'3.Data'!$D$5</f>
        <v>5.1999999999999998E-2</v>
      </c>
      <c r="F11" s="80">
        <f>E11+$D$1*($D$2-E11)+$D$3*_xlfn.NORM.S.INV('3.Data'!D17)*SQRT(E11)</f>
        <v>4.1752089559074945E-2</v>
      </c>
      <c r="G11" s="80">
        <f>F11+$D$1*($D$2-F11)+$D$3*_xlfn.NORM.S.INV('3.Data'!E17)*SQRT(F11)</f>
        <v>4.5533606659245607E-2</v>
      </c>
      <c r="H11" s="80">
        <f>G11+$D$1*($D$2-G11)+$D$3*_xlfn.NORM.S.INV('3.Data'!F17)*SQRT(G11)</f>
        <v>4.2865631324323493E-2</v>
      </c>
      <c r="I11" s="80">
        <f>H11+$D$1*($D$2-H11)+$D$3*_xlfn.NORM.S.INV('3.Data'!G17)*SQRT(H11)</f>
        <v>4.2654520857069569E-2</v>
      </c>
      <c r="J11" s="106">
        <f>I11+$D$1*($D$2-I11)+$D$3*_xlfn.NORM.S.INV('3.Data'!H17)*SQRT(I11)</f>
        <v>4.3360684077778038E-2</v>
      </c>
    </row>
    <row r="12" spans="3:10" x14ac:dyDescent="0.25">
      <c r="D12" s="104">
        <v>4</v>
      </c>
      <c r="E12" s="15">
        <f>'3.Data'!$D$5</f>
        <v>5.1999999999999998E-2</v>
      </c>
      <c r="F12" s="80">
        <f>E12+$D$1*($D$2-E12)+$D$3*_xlfn.NORM.S.INV('3.Data'!D18)*SQRT(E12)</f>
        <v>4.533793933108745E-2</v>
      </c>
      <c r="G12" s="80">
        <f>F12+$D$1*($D$2-F12)+$D$3*_xlfn.NORM.S.INV('3.Data'!E18)*SQRT(F12)</f>
        <v>4.7332002285471311E-2</v>
      </c>
      <c r="H12" s="80">
        <f>G12+$D$1*($D$2-G12)+$D$3*_xlfn.NORM.S.INV('3.Data'!F18)*SQRT(G12)</f>
        <v>4.7800159929037557E-2</v>
      </c>
      <c r="I12" s="80">
        <f>H12+$D$1*($D$2-H12)+$D$3*_xlfn.NORM.S.INV('3.Data'!G18)*SQRT(H12)</f>
        <v>4.9313559749259397E-2</v>
      </c>
      <c r="J12" s="106">
        <f>I12+$D$1*($D$2-I12)+$D$3*_xlfn.NORM.S.INV('3.Data'!H18)*SQRT(I12)</f>
        <v>4.4936412399211791E-2</v>
      </c>
    </row>
    <row r="13" spans="3:10" ht="15.75" thickBot="1" x14ac:dyDescent="0.3">
      <c r="D13" s="107">
        <v>5</v>
      </c>
      <c r="E13" s="108">
        <f>'3.Data'!$D$5</f>
        <v>5.1999999999999998E-2</v>
      </c>
      <c r="F13" s="109">
        <f>E13+$D$1*($D$2-E13)+$D$3*_xlfn.NORM.S.INV('3.Data'!D19)*SQRT(E13)</f>
        <v>5.1274065193597201E-2</v>
      </c>
      <c r="G13" s="109">
        <f>F13+$D$1*($D$2-F13)+$D$3*_xlfn.NORM.S.INV('3.Data'!E19)*SQRT(F13)</f>
        <v>4.591023920591402E-2</v>
      </c>
      <c r="H13" s="109">
        <f>G13+$D$1*($D$2-G13)+$D$3*_xlfn.NORM.S.INV('3.Data'!F19)*SQRT(G13)</f>
        <v>4.0414590048919036E-2</v>
      </c>
      <c r="I13" s="109">
        <f>H13+$D$1*($D$2-H13)+$D$3*_xlfn.NORM.S.INV('3.Data'!G19)*SQRT(H13)</f>
        <v>3.2169770514677495E-2</v>
      </c>
      <c r="J13" s="110">
        <f>I13+$D$1*($D$2-I13)+$D$3*_xlfn.NORM.S.INV('3.Data'!H19)*SQRT(I13)</f>
        <v>4.2631563451120152E-2</v>
      </c>
    </row>
    <row r="14" spans="3:10" x14ac:dyDescent="0.25">
      <c r="D14" s="69"/>
      <c r="E14" s="89"/>
      <c r="F14" s="90"/>
      <c r="G14" s="91"/>
      <c r="H14" s="92"/>
      <c r="I14" s="93"/>
      <c r="J14" s="69"/>
    </row>
    <row r="15" spans="3:10" x14ac:dyDescent="0.25">
      <c r="E15" s="11"/>
      <c r="F15" s="84"/>
      <c r="G15" s="84"/>
      <c r="H15" s="84"/>
      <c r="I15" s="75"/>
    </row>
    <row r="16" spans="3:10" x14ac:dyDescent="0.25">
      <c r="E16" t="s">
        <v>27</v>
      </c>
      <c r="F16" t="s">
        <v>134</v>
      </c>
      <c r="G16" t="s">
        <v>27</v>
      </c>
      <c r="H16" t="s">
        <v>27</v>
      </c>
      <c r="I16" t="s">
        <v>27</v>
      </c>
      <c r="J16" t="s">
        <v>27</v>
      </c>
    </row>
    <row r="17" spans="4:8" x14ac:dyDescent="0.25">
      <c r="E17" s="11"/>
      <c r="F17" s="84"/>
      <c r="G17" s="84"/>
      <c r="H17" s="84"/>
    </row>
    <row r="18" spans="4:8" x14ac:dyDescent="0.25">
      <c r="E18" s="11"/>
      <c r="F18" s="84"/>
      <c r="G18" s="84"/>
      <c r="H18" s="84"/>
    </row>
    <row r="27" spans="4:8" x14ac:dyDescent="0.25">
      <c r="D27" s="14"/>
      <c r="H27" t="s">
        <v>135</v>
      </c>
    </row>
    <row r="29" spans="4:8" x14ac:dyDescent="0.25">
      <c r="G29" s="64"/>
    </row>
    <row r="33" spans="16:16" x14ac:dyDescent="0.25">
      <c r="P33" t="s">
        <v>136</v>
      </c>
    </row>
    <row r="34" spans="16:16" x14ac:dyDescent="0.25">
      <c r="P34" t="s">
        <v>137</v>
      </c>
    </row>
    <row r="35" spans="16:16" x14ac:dyDescent="0.25">
      <c r="P35" t="s">
        <v>138</v>
      </c>
    </row>
    <row r="36" spans="16:16" x14ac:dyDescent="0.25">
      <c r="P36" t="s">
        <v>139</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5</vt:i4>
      </vt:variant>
    </vt:vector>
  </HeadingPairs>
  <TitlesOfParts>
    <vt:vector size="22" baseType="lpstr">
      <vt:lpstr>Q.1 Data </vt:lpstr>
      <vt:lpstr>Q.1 (i) </vt:lpstr>
      <vt:lpstr>Q.1(ii)</vt:lpstr>
      <vt:lpstr>Q.1(iii)</vt:lpstr>
      <vt:lpstr>Q.1(iv)</vt:lpstr>
      <vt:lpstr>Q.1(v)</vt:lpstr>
      <vt:lpstr>Q.1(vi)</vt:lpstr>
      <vt:lpstr>Q.2 Data</vt:lpstr>
      <vt:lpstr>Q.2(i) </vt:lpstr>
      <vt:lpstr>Q.2(ii) </vt:lpstr>
      <vt:lpstr>Q.2(iii)</vt:lpstr>
      <vt:lpstr>Q.2(iv)</vt:lpstr>
      <vt:lpstr>Q.2(v)</vt:lpstr>
      <vt:lpstr>3.Data</vt:lpstr>
      <vt:lpstr>Q.3(i)</vt:lpstr>
      <vt:lpstr>Q.3(ii)</vt:lpstr>
      <vt:lpstr>Q.3(iii)</vt:lpstr>
      <vt:lpstr>_mu</vt:lpstr>
      <vt:lpstr>_sd</vt:lpstr>
      <vt:lpstr>_va</vt:lpstr>
      <vt:lpstr>'Q.2(iii)'!amnt</vt:lpstr>
      <vt:lpstr>variance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 Rokade</cp:lastModifiedBy>
  <dcterms:created xsi:type="dcterms:W3CDTF">2022-10-02T04:57:35Z</dcterms:created>
  <dcterms:modified xsi:type="dcterms:W3CDTF">2023-02-08T08:27:35Z</dcterms:modified>
</cp:coreProperties>
</file>