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tuarial Examination\Year 2022_December Exam\Note\Solution\To be send to IT\"/>
    </mc:Choice>
  </mc:AlternateContent>
  <bookViews>
    <workbookView xWindow="-105" yWindow="-105" windowWidth="19425" windowHeight="10425"/>
  </bookViews>
  <sheets>
    <sheet name="Q1 Data" sheetId="6" r:id="rId1"/>
    <sheet name="Q.1 (i)" sheetId="2" r:id="rId2"/>
    <sheet name="Q.1 (ii)" sheetId="3" r:id="rId3"/>
    <sheet name="Q.1 (iii)" sheetId="4" r:id="rId4"/>
    <sheet name="Q.1 (iv)" sheetId="5" r:id="rId5"/>
    <sheet name="Q2 Data" sheetId="7" r:id="rId6"/>
    <sheet name="Q.2 (i)" sheetId="8" r:id="rId7"/>
    <sheet name="Q.2 (ii)" sheetId="9" r:id="rId8"/>
    <sheet name="Q.2 (iii)" sheetId="12" r:id="rId9"/>
    <sheet name="Q.2 (iv)" sheetId="11" r:id="rId10"/>
    <sheet name="Q.3 (i)" sheetId="14" r:id="rId11"/>
    <sheet name="Q.3 (ii)" sheetId="16" r:id="rId12"/>
    <sheet name="Q.3 (iii)" sheetId="17" r:id="rId13"/>
    <sheet name="Q.3 (iv)" sheetId="10" r:id="rId14"/>
    <sheet name="Q.3 (v)" sheetId="19" r:id="rId15"/>
  </sheets>
  <externalReferences>
    <externalReference r:id="rId16"/>
    <externalReference r:id="rId17"/>
  </externalReferences>
  <definedNames>
    <definedName name="AGE_AT_ENTRY">'Q.1 (i)'!$AC$5</definedName>
    <definedName name="CORP_TAX_RATE">'Q.1 (i)'!$AA$15</definedName>
    <definedName name="i">'[1]Q3 Profit Test Basis'!$F$20</definedName>
    <definedName name="ival">'[1]Q3 Valuation Basis'!$F$10</definedName>
    <definedName name="NONU_INV_RATE_M">'Q.1 (i)'!$AB$7</definedName>
    <definedName name="POL_TERM_M">'Q.1 (i)'!$AB$3</definedName>
    <definedName name="RDR">'[1]Q3 Profit Test Basis'!$F$24</definedName>
    <definedName name="RDR_M">'Q.1 (i)'!$AB$11</definedName>
    <definedName name="solver_adj" localSheetId="10" hidden="1">'Q.3 (i)'!$B$1</definedName>
    <definedName name="solver_adj" localSheetId="11" hidden="1">'Q.3 (ii)'!$B$1</definedName>
    <definedName name="solver_cvg" localSheetId="10" hidden="1">0.0001</definedName>
    <definedName name="solver_cvg" localSheetId="11" hidden="1">0.0001</definedName>
    <definedName name="solver_drv" localSheetId="10" hidden="1">2</definedName>
    <definedName name="solver_drv" localSheetId="11" hidden="1">2</definedName>
    <definedName name="solver_eng" localSheetId="10" hidden="1">1</definedName>
    <definedName name="solver_eng" localSheetId="11" hidden="1">1</definedName>
    <definedName name="solver_est" localSheetId="10" hidden="1">1</definedName>
    <definedName name="solver_est" localSheetId="11" hidden="1">1</definedName>
    <definedName name="solver_itr" localSheetId="10" hidden="1">2147483647</definedName>
    <definedName name="solver_itr" localSheetId="11" hidden="1">2147483647</definedName>
    <definedName name="solver_mip" localSheetId="10" hidden="1">2147483647</definedName>
    <definedName name="solver_mip" localSheetId="11" hidden="1">2147483647</definedName>
    <definedName name="solver_mni" localSheetId="10" hidden="1">30</definedName>
    <definedName name="solver_mni" localSheetId="11" hidden="1">30</definedName>
    <definedName name="solver_mrt" localSheetId="10" hidden="1">0.075</definedName>
    <definedName name="solver_mrt" localSheetId="11" hidden="1">0.075</definedName>
    <definedName name="solver_msl" localSheetId="10" hidden="1">2</definedName>
    <definedName name="solver_msl" localSheetId="11" hidden="1">2</definedName>
    <definedName name="solver_neg" localSheetId="10" hidden="1">1</definedName>
    <definedName name="solver_neg" localSheetId="11" hidden="1">1</definedName>
    <definedName name="solver_nod" localSheetId="10" hidden="1">2147483647</definedName>
    <definedName name="solver_nod" localSheetId="11" hidden="1">2147483647</definedName>
    <definedName name="solver_num" localSheetId="10" hidden="1">0</definedName>
    <definedName name="solver_num" localSheetId="11" hidden="1">0</definedName>
    <definedName name="solver_nwt" localSheetId="10" hidden="1">1</definedName>
    <definedName name="solver_nwt" localSheetId="11" hidden="1">1</definedName>
    <definedName name="solver_opt" localSheetId="10" hidden="1">'Q.3 (i)'!$N$153</definedName>
    <definedName name="solver_opt" localSheetId="11" hidden="1">'Q.3 (ii)'!$N$153</definedName>
    <definedName name="solver_pre" localSheetId="10" hidden="1">0.000001</definedName>
    <definedName name="solver_pre" localSheetId="11" hidden="1">0.000001</definedName>
    <definedName name="solver_rbv" localSheetId="10" hidden="1">2</definedName>
    <definedName name="solver_rbv" localSheetId="11" hidden="1">2</definedName>
    <definedName name="solver_rlx" localSheetId="10" hidden="1">2</definedName>
    <definedName name="solver_rlx" localSheetId="11" hidden="1">2</definedName>
    <definedName name="solver_rsd" localSheetId="10" hidden="1">0</definedName>
    <definedName name="solver_rsd" localSheetId="11" hidden="1">0</definedName>
    <definedName name="solver_scl" localSheetId="10" hidden="1">2</definedName>
    <definedName name="solver_scl" localSheetId="11" hidden="1">2</definedName>
    <definedName name="solver_sho" localSheetId="10" hidden="1">2</definedName>
    <definedName name="solver_sho" localSheetId="11" hidden="1">2</definedName>
    <definedName name="solver_ssz" localSheetId="10" hidden="1">100</definedName>
    <definedName name="solver_ssz" localSheetId="11" hidden="1">100</definedName>
    <definedName name="solver_tim" localSheetId="10" hidden="1">2147483647</definedName>
    <definedName name="solver_tim" localSheetId="11" hidden="1">2147483647</definedName>
    <definedName name="solver_tol" localSheetId="10" hidden="1">0.01</definedName>
    <definedName name="solver_tol" localSheetId="11" hidden="1">0.01</definedName>
    <definedName name="solver_typ" localSheetId="10" hidden="1">3</definedName>
    <definedName name="solver_typ" localSheetId="11" hidden="1">3</definedName>
    <definedName name="solver_val" localSheetId="10" hidden="1">0</definedName>
    <definedName name="solver_val" localSheetId="11" hidden="1">0</definedName>
    <definedName name="solver_ver" localSheetId="10" hidden="1">3</definedName>
    <definedName name="solver_ver" localSheetId="11" hidden="1">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2" l="1"/>
  <c r="G5" i="12"/>
  <c r="F5" i="10" l="1"/>
  <c r="F4" i="10"/>
  <c r="H1" i="10"/>
  <c r="D5" i="10"/>
  <c r="D4" i="10"/>
  <c r="P4" i="17"/>
  <c r="P3" i="17"/>
  <c r="L150" i="17"/>
  <c r="K150" i="17"/>
  <c r="L149" i="17"/>
  <c r="K149" i="17"/>
  <c r="L148" i="17"/>
  <c r="K148" i="17"/>
  <c r="L147" i="17"/>
  <c r="K147" i="17"/>
  <c r="L146" i="17"/>
  <c r="K146" i="17"/>
  <c r="L145" i="17"/>
  <c r="K145" i="17"/>
  <c r="L144" i="17"/>
  <c r="K144" i="17"/>
  <c r="L143" i="17"/>
  <c r="K143" i="17"/>
  <c r="L142" i="17"/>
  <c r="K142" i="17"/>
  <c r="L141" i="17"/>
  <c r="K141" i="17"/>
  <c r="L140" i="17"/>
  <c r="K140" i="17"/>
  <c r="L139" i="17"/>
  <c r="K139" i="17"/>
  <c r="L138" i="17"/>
  <c r="K138" i="17"/>
  <c r="L137" i="17"/>
  <c r="K137" i="17"/>
  <c r="L136" i="17"/>
  <c r="K136" i="17"/>
  <c r="L135" i="17"/>
  <c r="K135" i="17"/>
  <c r="L134" i="17"/>
  <c r="K134" i="17"/>
  <c r="L133" i="17"/>
  <c r="K133" i="17"/>
  <c r="L132" i="17"/>
  <c r="K132" i="17"/>
  <c r="L131" i="17"/>
  <c r="K131" i="17"/>
  <c r="L130" i="17"/>
  <c r="K130" i="17"/>
  <c r="L129" i="17"/>
  <c r="K129" i="17"/>
  <c r="L128" i="17"/>
  <c r="K128" i="17"/>
  <c r="L127" i="17"/>
  <c r="K127" i="17"/>
  <c r="L126" i="17"/>
  <c r="K126" i="17"/>
  <c r="L125" i="17"/>
  <c r="K125" i="17"/>
  <c r="L124" i="17"/>
  <c r="K124" i="17"/>
  <c r="L123" i="17"/>
  <c r="K123" i="17"/>
  <c r="L122" i="17"/>
  <c r="K122" i="17"/>
  <c r="L121" i="17"/>
  <c r="K121" i="17"/>
  <c r="L120" i="17"/>
  <c r="K120" i="17"/>
  <c r="L119" i="17"/>
  <c r="K119" i="17"/>
  <c r="L118" i="17"/>
  <c r="K118" i="17"/>
  <c r="L117" i="17"/>
  <c r="K117" i="17"/>
  <c r="L116" i="17"/>
  <c r="K116" i="17"/>
  <c r="L115" i="17"/>
  <c r="K115" i="17"/>
  <c r="L114" i="17"/>
  <c r="K114" i="17"/>
  <c r="L113" i="17"/>
  <c r="K113" i="17"/>
  <c r="L112" i="17"/>
  <c r="K112" i="17"/>
  <c r="L111" i="17"/>
  <c r="K111" i="17"/>
  <c r="L110" i="17"/>
  <c r="K110" i="17"/>
  <c r="L109" i="17"/>
  <c r="K109" i="17"/>
  <c r="L108" i="17"/>
  <c r="K108" i="17"/>
  <c r="L107" i="17"/>
  <c r="K107" i="17"/>
  <c r="L106" i="17"/>
  <c r="K106" i="17"/>
  <c r="L105" i="17"/>
  <c r="K105" i="17"/>
  <c r="L104" i="17"/>
  <c r="K104" i="17"/>
  <c r="L103" i="17"/>
  <c r="K103" i="17"/>
  <c r="L102" i="17"/>
  <c r="K102" i="17"/>
  <c r="L101" i="17"/>
  <c r="K101" i="17"/>
  <c r="L100" i="17"/>
  <c r="K100" i="17"/>
  <c r="L99" i="17"/>
  <c r="K99" i="17"/>
  <c r="L98" i="17"/>
  <c r="K98" i="17"/>
  <c r="L97" i="17"/>
  <c r="K97" i="17"/>
  <c r="L96" i="17"/>
  <c r="K96" i="17"/>
  <c r="L95" i="17"/>
  <c r="K95" i="17"/>
  <c r="L94" i="17"/>
  <c r="K94" i="17"/>
  <c r="L93" i="17"/>
  <c r="K93" i="17"/>
  <c r="L92" i="17"/>
  <c r="K92" i="17"/>
  <c r="L91" i="17"/>
  <c r="K91" i="17"/>
  <c r="L90" i="17"/>
  <c r="K90" i="17"/>
  <c r="L89" i="17"/>
  <c r="K89" i="17"/>
  <c r="L88" i="17"/>
  <c r="K88" i="17"/>
  <c r="L87" i="17"/>
  <c r="K87" i="17"/>
  <c r="L86" i="17"/>
  <c r="K86" i="17"/>
  <c r="L85" i="17"/>
  <c r="K85" i="17"/>
  <c r="L84" i="17"/>
  <c r="K84" i="17"/>
  <c r="L83" i="17"/>
  <c r="K83" i="17"/>
  <c r="L82" i="17"/>
  <c r="K82" i="17"/>
  <c r="L81" i="17"/>
  <c r="K81" i="17"/>
  <c r="L80" i="17"/>
  <c r="K80" i="17"/>
  <c r="L79" i="17"/>
  <c r="K79" i="17"/>
  <c r="L78" i="17"/>
  <c r="K78" i="17"/>
  <c r="L77" i="17"/>
  <c r="K77" i="17"/>
  <c r="L76" i="17"/>
  <c r="K76" i="17"/>
  <c r="L75" i="17"/>
  <c r="K75" i="17"/>
  <c r="L74" i="17"/>
  <c r="K74" i="17"/>
  <c r="L73" i="17"/>
  <c r="K73" i="17"/>
  <c r="L72" i="17"/>
  <c r="K72" i="17"/>
  <c r="L71" i="17"/>
  <c r="K71" i="17"/>
  <c r="L70" i="17"/>
  <c r="K70" i="17"/>
  <c r="L69" i="17"/>
  <c r="K69" i="17"/>
  <c r="L68" i="17"/>
  <c r="K68" i="17"/>
  <c r="L67" i="17"/>
  <c r="K67" i="17"/>
  <c r="L66" i="17"/>
  <c r="K66" i="17"/>
  <c r="L65" i="17"/>
  <c r="K65" i="17"/>
  <c r="L64" i="17"/>
  <c r="K64" i="17"/>
  <c r="L63" i="17"/>
  <c r="K63" i="17"/>
  <c r="L62" i="17"/>
  <c r="K62" i="17"/>
  <c r="L61" i="17"/>
  <c r="K61" i="17"/>
  <c r="L60" i="17"/>
  <c r="K60" i="17"/>
  <c r="L59" i="17"/>
  <c r="K59" i="17"/>
  <c r="L58" i="17"/>
  <c r="K58" i="17"/>
  <c r="L57" i="17"/>
  <c r="K57" i="17"/>
  <c r="L56" i="17"/>
  <c r="K56" i="17"/>
  <c r="L55" i="17"/>
  <c r="K55" i="17"/>
  <c r="L54" i="17"/>
  <c r="K54" i="17"/>
  <c r="L53" i="17"/>
  <c r="K53" i="17"/>
  <c r="L52" i="17"/>
  <c r="K52" i="17"/>
  <c r="L51" i="17"/>
  <c r="K51" i="17"/>
  <c r="L50" i="17"/>
  <c r="K50" i="17"/>
  <c r="L49" i="17"/>
  <c r="K49" i="17"/>
  <c r="L48" i="17"/>
  <c r="K48" i="17"/>
  <c r="L47" i="17"/>
  <c r="K47" i="17"/>
  <c r="L46" i="17"/>
  <c r="K46" i="17"/>
  <c r="L45" i="17"/>
  <c r="K45" i="17"/>
  <c r="L44" i="17"/>
  <c r="K44" i="17"/>
  <c r="L43" i="17"/>
  <c r="K43" i="17"/>
  <c r="L42" i="17"/>
  <c r="K42" i="17"/>
  <c r="L41" i="17"/>
  <c r="K41" i="17"/>
  <c r="L40" i="17"/>
  <c r="K40" i="17"/>
  <c r="L39" i="17"/>
  <c r="K39" i="17"/>
  <c r="L38" i="17"/>
  <c r="K38" i="17"/>
  <c r="L37" i="17"/>
  <c r="K37" i="17"/>
  <c r="L36" i="17"/>
  <c r="K36" i="17"/>
  <c r="L35" i="17"/>
  <c r="K35" i="17"/>
  <c r="L34" i="17"/>
  <c r="K34" i="17"/>
  <c r="L33" i="17"/>
  <c r="K33" i="17"/>
  <c r="L32" i="17"/>
  <c r="K32" i="17"/>
  <c r="L31" i="17"/>
  <c r="K31" i="17"/>
  <c r="L30" i="17"/>
  <c r="K30" i="17"/>
  <c r="L29" i="17"/>
  <c r="K29" i="17"/>
  <c r="L28" i="17"/>
  <c r="K28" i="17"/>
  <c r="L27" i="17"/>
  <c r="K27" i="17"/>
  <c r="L26" i="17"/>
  <c r="K26" i="17"/>
  <c r="L25" i="17"/>
  <c r="K25" i="17"/>
  <c r="L24" i="17"/>
  <c r="K24" i="17"/>
  <c r="L23" i="17"/>
  <c r="K23" i="17"/>
  <c r="L22" i="17"/>
  <c r="K22" i="17"/>
  <c r="L21" i="17"/>
  <c r="K21" i="17"/>
  <c r="L20" i="17"/>
  <c r="K20" i="17"/>
  <c r="L19" i="17"/>
  <c r="K19" i="17"/>
  <c r="L18" i="17"/>
  <c r="K18" i="17"/>
  <c r="L17" i="17"/>
  <c r="K17" i="17"/>
  <c r="L16" i="17"/>
  <c r="K16" i="17"/>
  <c r="L15" i="17"/>
  <c r="K15" i="17"/>
  <c r="L14" i="17"/>
  <c r="K14" i="17"/>
  <c r="L13" i="17"/>
  <c r="K13" i="17"/>
  <c r="L12" i="17"/>
  <c r="K12" i="17"/>
  <c r="L11" i="17"/>
  <c r="K11" i="17"/>
  <c r="L10" i="17"/>
  <c r="K10" i="17"/>
  <c r="L9" i="17"/>
  <c r="K9" i="17"/>
  <c r="L8" i="17"/>
  <c r="K8" i="17"/>
  <c r="L7" i="17"/>
  <c r="K7" i="17"/>
  <c r="I150" i="17"/>
  <c r="H150" i="17"/>
  <c r="I149" i="17"/>
  <c r="H149" i="17"/>
  <c r="I148" i="17"/>
  <c r="H148" i="17"/>
  <c r="I147" i="17"/>
  <c r="H147" i="17"/>
  <c r="I146" i="17"/>
  <c r="H146" i="17"/>
  <c r="I145" i="17"/>
  <c r="H145" i="17"/>
  <c r="I144" i="17"/>
  <c r="H144" i="17"/>
  <c r="I143" i="17"/>
  <c r="H143" i="17"/>
  <c r="I142" i="17"/>
  <c r="H142" i="17"/>
  <c r="I141" i="17"/>
  <c r="H141" i="17"/>
  <c r="I140" i="17"/>
  <c r="H140" i="17"/>
  <c r="I139" i="17"/>
  <c r="H139" i="17"/>
  <c r="I138" i="17"/>
  <c r="H138" i="17"/>
  <c r="I137" i="17"/>
  <c r="H137" i="17"/>
  <c r="I136" i="17"/>
  <c r="H136" i="17"/>
  <c r="I135" i="17"/>
  <c r="H135" i="17"/>
  <c r="I134" i="17"/>
  <c r="H134" i="17"/>
  <c r="I133" i="17"/>
  <c r="H133" i="17"/>
  <c r="I132" i="17"/>
  <c r="H132" i="17"/>
  <c r="I131" i="17"/>
  <c r="H131" i="17"/>
  <c r="I130" i="17"/>
  <c r="H130" i="17"/>
  <c r="I129" i="17"/>
  <c r="H129" i="17"/>
  <c r="I128" i="17"/>
  <c r="H128" i="17"/>
  <c r="I127" i="17"/>
  <c r="H127" i="17"/>
  <c r="I126" i="17"/>
  <c r="H126" i="17"/>
  <c r="I125" i="17"/>
  <c r="H125" i="17"/>
  <c r="I124" i="17"/>
  <c r="H124" i="17"/>
  <c r="I123" i="17"/>
  <c r="H123" i="17"/>
  <c r="I122" i="17"/>
  <c r="H122" i="17"/>
  <c r="I121" i="17"/>
  <c r="H121" i="17"/>
  <c r="I120" i="17"/>
  <c r="H120" i="17"/>
  <c r="I119" i="17"/>
  <c r="H119" i="17"/>
  <c r="I118" i="17"/>
  <c r="H118" i="17"/>
  <c r="I117" i="17"/>
  <c r="H117" i="17"/>
  <c r="I116" i="17"/>
  <c r="H116" i="17"/>
  <c r="I115" i="17"/>
  <c r="H115" i="17"/>
  <c r="I114" i="17"/>
  <c r="H114" i="17"/>
  <c r="I113" i="17"/>
  <c r="H113" i="17"/>
  <c r="I112" i="17"/>
  <c r="H112" i="17"/>
  <c r="I111" i="17"/>
  <c r="H111" i="17"/>
  <c r="I110" i="17"/>
  <c r="H110" i="17"/>
  <c r="I109" i="17"/>
  <c r="H109" i="17"/>
  <c r="I108" i="17"/>
  <c r="H108" i="17"/>
  <c r="I107" i="17"/>
  <c r="H107" i="17"/>
  <c r="I106" i="17"/>
  <c r="H106" i="17"/>
  <c r="I105" i="17"/>
  <c r="H105" i="17"/>
  <c r="I104" i="17"/>
  <c r="H104" i="17"/>
  <c r="I103" i="17"/>
  <c r="H103" i="17"/>
  <c r="I102" i="17"/>
  <c r="H102" i="17"/>
  <c r="I101" i="17"/>
  <c r="H101" i="17"/>
  <c r="I100" i="17"/>
  <c r="H100" i="17"/>
  <c r="I99" i="17"/>
  <c r="H99" i="17"/>
  <c r="I98" i="17"/>
  <c r="H98" i="17"/>
  <c r="I97" i="17"/>
  <c r="H97" i="17"/>
  <c r="I96" i="17"/>
  <c r="H96" i="17"/>
  <c r="I95" i="17"/>
  <c r="H95" i="17"/>
  <c r="I94" i="17"/>
  <c r="H94" i="17"/>
  <c r="I93" i="17"/>
  <c r="H93" i="17"/>
  <c r="I92" i="17"/>
  <c r="H92" i="17"/>
  <c r="I91" i="17"/>
  <c r="H91" i="17"/>
  <c r="I90" i="17"/>
  <c r="H90" i="17"/>
  <c r="I89" i="17"/>
  <c r="H89" i="17"/>
  <c r="I88" i="17"/>
  <c r="H88" i="17"/>
  <c r="I87" i="17"/>
  <c r="H87" i="17"/>
  <c r="I86" i="17"/>
  <c r="H86" i="17"/>
  <c r="I85" i="17"/>
  <c r="H85" i="17"/>
  <c r="I84" i="17"/>
  <c r="H84" i="17"/>
  <c r="I83" i="17"/>
  <c r="H83" i="17"/>
  <c r="I82" i="17"/>
  <c r="H82" i="17"/>
  <c r="I81" i="17"/>
  <c r="H81" i="17"/>
  <c r="I80" i="17"/>
  <c r="H80" i="17"/>
  <c r="I79" i="17"/>
  <c r="H79" i="17"/>
  <c r="I78" i="17"/>
  <c r="H78" i="17"/>
  <c r="I77" i="17"/>
  <c r="H77" i="17"/>
  <c r="I76" i="17"/>
  <c r="H76" i="17"/>
  <c r="I75" i="17"/>
  <c r="H75" i="17"/>
  <c r="I74" i="17"/>
  <c r="H74" i="17"/>
  <c r="I73" i="17"/>
  <c r="H73" i="17"/>
  <c r="I72" i="17"/>
  <c r="H72" i="17"/>
  <c r="I71" i="17"/>
  <c r="H71" i="17"/>
  <c r="I70" i="17"/>
  <c r="H70" i="17"/>
  <c r="I69" i="17"/>
  <c r="H69" i="17"/>
  <c r="I68" i="17"/>
  <c r="H68" i="17"/>
  <c r="I67" i="17"/>
  <c r="H67" i="17"/>
  <c r="I66" i="17"/>
  <c r="H66" i="17"/>
  <c r="I65" i="17"/>
  <c r="H65" i="17"/>
  <c r="I64" i="17"/>
  <c r="H64" i="17"/>
  <c r="I63" i="17"/>
  <c r="H63" i="17"/>
  <c r="I62" i="17"/>
  <c r="H62" i="17"/>
  <c r="I61" i="17"/>
  <c r="H61" i="17"/>
  <c r="I60" i="17"/>
  <c r="H60" i="17"/>
  <c r="I59" i="17"/>
  <c r="H59" i="17"/>
  <c r="I58" i="17"/>
  <c r="H58" i="17"/>
  <c r="I57" i="17"/>
  <c r="H57" i="17"/>
  <c r="I56" i="17"/>
  <c r="H56" i="17"/>
  <c r="I55" i="17"/>
  <c r="H55" i="17"/>
  <c r="I54" i="17"/>
  <c r="H54" i="17"/>
  <c r="I53" i="17"/>
  <c r="H53" i="17"/>
  <c r="I52" i="17"/>
  <c r="H52" i="17"/>
  <c r="I51" i="17"/>
  <c r="H51" i="17"/>
  <c r="I50" i="17"/>
  <c r="H50" i="17"/>
  <c r="I49" i="17"/>
  <c r="H49" i="17"/>
  <c r="I48" i="17"/>
  <c r="H48" i="17"/>
  <c r="I47" i="17"/>
  <c r="H47" i="17"/>
  <c r="I46" i="17"/>
  <c r="H46" i="17"/>
  <c r="I45" i="17"/>
  <c r="H45" i="17"/>
  <c r="I44" i="17"/>
  <c r="H44" i="17"/>
  <c r="I43" i="17"/>
  <c r="H43" i="17"/>
  <c r="I42" i="17"/>
  <c r="H42" i="17"/>
  <c r="I41" i="17"/>
  <c r="H41" i="17"/>
  <c r="I40" i="17"/>
  <c r="H40" i="17"/>
  <c r="I39" i="17"/>
  <c r="H39" i="17"/>
  <c r="I38" i="17"/>
  <c r="H38" i="17"/>
  <c r="I37" i="17"/>
  <c r="H37" i="17"/>
  <c r="I36" i="17"/>
  <c r="H36" i="17"/>
  <c r="I35" i="17"/>
  <c r="H35" i="17"/>
  <c r="I34" i="17"/>
  <c r="H34" i="17"/>
  <c r="I33" i="17"/>
  <c r="H33" i="17"/>
  <c r="I32" i="17"/>
  <c r="H32" i="17"/>
  <c r="I31" i="17"/>
  <c r="H31" i="17"/>
  <c r="I30" i="17"/>
  <c r="H30" i="17"/>
  <c r="I29" i="17"/>
  <c r="H29" i="17"/>
  <c r="I28" i="17"/>
  <c r="H28" i="17"/>
  <c r="I27" i="17"/>
  <c r="H27" i="17"/>
  <c r="I26" i="17"/>
  <c r="H26" i="17"/>
  <c r="I25" i="17"/>
  <c r="H25" i="17"/>
  <c r="I24" i="17"/>
  <c r="H24" i="17"/>
  <c r="I23" i="17"/>
  <c r="H23" i="17"/>
  <c r="I22" i="17"/>
  <c r="H22" i="17"/>
  <c r="I21" i="17"/>
  <c r="H21" i="17"/>
  <c r="I20" i="17"/>
  <c r="H20" i="17"/>
  <c r="I19" i="17"/>
  <c r="H19" i="17"/>
  <c r="I18" i="17"/>
  <c r="H18" i="17"/>
  <c r="I17" i="17"/>
  <c r="H17" i="17"/>
  <c r="I16" i="17"/>
  <c r="H16" i="17"/>
  <c r="I15" i="17"/>
  <c r="H15" i="17"/>
  <c r="I14" i="17"/>
  <c r="H14" i="17"/>
  <c r="I13" i="17"/>
  <c r="H13" i="17"/>
  <c r="I12" i="17"/>
  <c r="H12" i="17"/>
  <c r="I11" i="17"/>
  <c r="H11" i="17"/>
  <c r="I10" i="17"/>
  <c r="H10" i="17"/>
  <c r="I9" i="17"/>
  <c r="H9" i="17"/>
  <c r="I8" i="17"/>
  <c r="H8" i="17"/>
  <c r="I7" i="17"/>
  <c r="H7" i="17"/>
  <c r="F150" i="17"/>
  <c r="F149" i="17"/>
  <c r="F148" i="17"/>
  <c r="F147" i="17"/>
  <c r="F146" i="17"/>
  <c r="F145" i="17"/>
  <c r="F144" i="17"/>
  <c r="F143" i="17"/>
  <c r="F142" i="17"/>
  <c r="F141" i="17"/>
  <c r="F140" i="17"/>
  <c r="F139" i="17"/>
  <c r="F138" i="17"/>
  <c r="F137" i="17"/>
  <c r="F136" i="17"/>
  <c r="F135" i="17"/>
  <c r="F134" i="17"/>
  <c r="F133" i="17"/>
  <c r="F132" i="17"/>
  <c r="F131" i="17"/>
  <c r="F130" i="17"/>
  <c r="F129" i="17"/>
  <c r="F128" i="17"/>
  <c r="F127" i="17"/>
  <c r="F126" i="17"/>
  <c r="F125" i="17"/>
  <c r="F124" i="17"/>
  <c r="F123" i="17"/>
  <c r="F122" i="17"/>
  <c r="F121" i="17"/>
  <c r="F120" i="17"/>
  <c r="F119" i="17"/>
  <c r="F118" i="17"/>
  <c r="F117" i="17"/>
  <c r="F116" i="17"/>
  <c r="F115" i="17"/>
  <c r="F114" i="17"/>
  <c r="F113" i="17"/>
  <c r="F112" i="17"/>
  <c r="F111" i="17"/>
  <c r="F110" i="17"/>
  <c r="F109" i="17"/>
  <c r="F108" i="17"/>
  <c r="F107" i="17"/>
  <c r="F106" i="17"/>
  <c r="F105" i="17"/>
  <c r="F104" i="17"/>
  <c r="F103" i="17"/>
  <c r="F102" i="17"/>
  <c r="F101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85" i="17"/>
  <c r="F84" i="17"/>
  <c r="F83" i="17"/>
  <c r="F82" i="17"/>
  <c r="F81" i="17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C1" i="17"/>
  <c r="E8" i="17"/>
  <c r="E9" i="17" s="1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E21" i="17" s="1"/>
  <c r="E22" i="17" s="1"/>
  <c r="E23" i="17" s="1"/>
  <c r="E24" i="17" s="1"/>
  <c r="E25" i="17" s="1"/>
  <c r="E26" i="17" s="1"/>
  <c r="E27" i="17" s="1"/>
  <c r="E28" i="17" s="1"/>
  <c r="E29" i="17" s="1"/>
  <c r="E30" i="17" s="1"/>
  <c r="E31" i="17" s="1"/>
  <c r="E32" i="17" s="1"/>
  <c r="E33" i="17" s="1"/>
  <c r="E34" i="17" s="1"/>
  <c r="E35" i="17" s="1"/>
  <c r="E36" i="17" s="1"/>
  <c r="E37" i="17" s="1"/>
  <c r="E38" i="17" s="1"/>
  <c r="E39" i="17" s="1"/>
  <c r="E40" i="17" s="1"/>
  <c r="E41" i="17" s="1"/>
  <c r="E42" i="17" s="1"/>
  <c r="E43" i="17" s="1"/>
  <c r="E44" i="17" s="1"/>
  <c r="E45" i="17" s="1"/>
  <c r="E46" i="17" s="1"/>
  <c r="E47" i="17" s="1"/>
  <c r="E48" i="17" s="1"/>
  <c r="E49" i="17" s="1"/>
  <c r="E50" i="17" s="1"/>
  <c r="E51" i="17" s="1"/>
  <c r="E52" i="17" s="1"/>
  <c r="E53" i="17" s="1"/>
  <c r="E54" i="17" s="1"/>
  <c r="E55" i="17" s="1"/>
  <c r="E56" i="17" s="1"/>
  <c r="E57" i="17" s="1"/>
  <c r="E58" i="17" s="1"/>
  <c r="E59" i="17" s="1"/>
  <c r="E60" i="17" s="1"/>
  <c r="E61" i="17" s="1"/>
  <c r="E62" i="17" s="1"/>
  <c r="E63" i="17" s="1"/>
  <c r="E64" i="17" s="1"/>
  <c r="E65" i="17" s="1"/>
  <c r="E66" i="17" s="1"/>
  <c r="E67" i="17" s="1"/>
  <c r="E68" i="17" s="1"/>
  <c r="E69" i="17" s="1"/>
  <c r="E70" i="17" s="1"/>
  <c r="E71" i="17" s="1"/>
  <c r="E72" i="17" s="1"/>
  <c r="E73" i="17" s="1"/>
  <c r="E74" i="17" s="1"/>
  <c r="E75" i="17" s="1"/>
  <c r="E76" i="17" s="1"/>
  <c r="E77" i="17" s="1"/>
  <c r="E78" i="17" s="1"/>
  <c r="E79" i="17" s="1"/>
  <c r="E80" i="17" s="1"/>
  <c r="E81" i="17" s="1"/>
  <c r="E82" i="17" s="1"/>
  <c r="E83" i="17" s="1"/>
  <c r="E84" i="17" s="1"/>
  <c r="E85" i="17" s="1"/>
  <c r="E86" i="17" s="1"/>
  <c r="E87" i="17" s="1"/>
  <c r="E88" i="17" s="1"/>
  <c r="E89" i="17" s="1"/>
  <c r="E90" i="17" s="1"/>
  <c r="E91" i="17" s="1"/>
  <c r="E92" i="17" s="1"/>
  <c r="E93" i="17" s="1"/>
  <c r="E94" i="17" s="1"/>
  <c r="E95" i="17" s="1"/>
  <c r="E96" i="17" s="1"/>
  <c r="E97" i="17" s="1"/>
  <c r="E98" i="17" s="1"/>
  <c r="E99" i="17" s="1"/>
  <c r="E100" i="17" s="1"/>
  <c r="E101" i="17" s="1"/>
  <c r="E102" i="17" s="1"/>
  <c r="E103" i="17" s="1"/>
  <c r="E104" i="17" s="1"/>
  <c r="E105" i="17" s="1"/>
  <c r="E106" i="17" s="1"/>
  <c r="E107" i="17" s="1"/>
  <c r="E108" i="17" s="1"/>
  <c r="E109" i="17" s="1"/>
  <c r="E110" i="17" s="1"/>
  <c r="E111" i="17" s="1"/>
  <c r="E112" i="17" s="1"/>
  <c r="E113" i="17" s="1"/>
  <c r="E114" i="17" s="1"/>
  <c r="E115" i="17" s="1"/>
  <c r="E116" i="17" s="1"/>
  <c r="E117" i="17" s="1"/>
  <c r="E118" i="17" s="1"/>
  <c r="E119" i="17" s="1"/>
  <c r="E120" i="17" s="1"/>
  <c r="E121" i="17" s="1"/>
  <c r="E122" i="17" s="1"/>
  <c r="E123" i="17" s="1"/>
  <c r="E124" i="17" s="1"/>
  <c r="E125" i="17" s="1"/>
  <c r="E126" i="17" s="1"/>
  <c r="E127" i="17" s="1"/>
  <c r="E128" i="17" s="1"/>
  <c r="E129" i="17" s="1"/>
  <c r="E130" i="17" s="1"/>
  <c r="E131" i="17" s="1"/>
  <c r="E132" i="17" s="1"/>
  <c r="E133" i="17" s="1"/>
  <c r="E134" i="17" s="1"/>
  <c r="E135" i="17" s="1"/>
  <c r="E136" i="17" s="1"/>
  <c r="E137" i="17" s="1"/>
  <c r="E138" i="17" s="1"/>
  <c r="E139" i="17" s="1"/>
  <c r="E140" i="17" s="1"/>
  <c r="E141" i="17" s="1"/>
  <c r="E142" i="17" s="1"/>
  <c r="E143" i="17" s="1"/>
  <c r="E144" i="17" s="1"/>
  <c r="E145" i="17" s="1"/>
  <c r="E146" i="17" s="1"/>
  <c r="E147" i="17" s="1"/>
  <c r="E148" i="17" s="1"/>
  <c r="E149" i="17" s="1"/>
  <c r="E150" i="17" s="1"/>
  <c r="C150" i="17"/>
  <c r="B150" i="17"/>
  <c r="C149" i="17"/>
  <c r="B149" i="17"/>
  <c r="C148" i="17"/>
  <c r="B148" i="17"/>
  <c r="C147" i="17"/>
  <c r="B147" i="17"/>
  <c r="C146" i="17"/>
  <c r="B146" i="17"/>
  <c r="C145" i="17"/>
  <c r="B145" i="17"/>
  <c r="C144" i="17"/>
  <c r="B144" i="17"/>
  <c r="C143" i="17"/>
  <c r="B143" i="17"/>
  <c r="C142" i="17"/>
  <c r="B142" i="17"/>
  <c r="C141" i="17"/>
  <c r="B141" i="17"/>
  <c r="C140" i="17"/>
  <c r="B140" i="17"/>
  <c r="C139" i="17"/>
  <c r="B139" i="17"/>
  <c r="C138" i="17"/>
  <c r="B138" i="17"/>
  <c r="C137" i="17"/>
  <c r="B137" i="17"/>
  <c r="C136" i="17"/>
  <c r="B136" i="17"/>
  <c r="C135" i="17"/>
  <c r="B135" i="17"/>
  <c r="C134" i="17"/>
  <c r="B134" i="17"/>
  <c r="C133" i="17"/>
  <c r="B133" i="17"/>
  <c r="C132" i="17"/>
  <c r="B132" i="17"/>
  <c r="C131" i="17"/>
  <c r="B131" i="17"/>
  <c r="C130" i="17"/>
  <c r="B130" i="17"/>
  <c r="C129" i="17"/>
  <c r="B129" i="17"/>
  <c r="C128" i="17"/>
  <c r="B128" i="17"/>
  <c r="C127" i="17"/>
  <c r="B127" i="17"/>
  <c r="C126" i="17"/>
  <c r="B126" i="17"/>
  <c r="C125" i="17"/>
  <c r="B125" i="17"/>
  <c r="C124" i="17"/>
  <c r="B124" i="17"/>
  <c r="C123" i="17"/>
  <c r="B123" i="17"/>
  <c r="C122" i="17"/>
  <c r="B122" i="17"/>
  <c r="C121" i="17"/>
  <c r="B121" i="17"/>
  <c r="C120" i="17"/>
  <c r="B120" i="17"/>
  <c r="C119" i="17"/>
  <c r="B119" i="17"/>
  <c r="C118" i="17"/>
  <c r="B118" i="17"/>
  <c r="C117" i="17"/>
  <c r="B117" i="17"/>
  <c r="C116" i="17"/>
  <c r="B116" i="17"/>
  <c r="C115" i="17"/>
  <c r="B115" i="17"/>
  <c r="C114" i="17"/>
  <c r="B114" i="17"/>
  <c r="C113" i="17"/>
  <c r="B113" i="17"/>
  <c r="C112" i="17"/>
  <c r="B112" i="17"/>
  <c r="C111" i="17"/>
  <c r="B111" i="17"/>
  <c r="C110" i="17"/>
  <c r="B110" i="17"/>
  <c r="C109" i="17"/>
  <c r="B109" i="17"/>
  <c r="C108" i="17"/>
  <c r="B108" i="17"/>
  <c r="C107" i="17"/>
  <c r="B107" i="17"/>
  <c r="C106" i="17"/>
  <c r="B106" i="17"/>
  <c r="C105" i="17"/>
  <c r="B105" i="17"/>
  <c r="C104" i="17"/>
  <c r="B104" i="17"/>
  <c r="C103" i="17"/>
  <c r="B103" i="17"/>
  <c r="C102" i="17"/>
  <c r="B102" i="17"/>
  <c r="C101" i="17"/>
  <c r="B101" i="17"/>
  <c r="C100" i="17"/>
  <c r="B100" i="17"/>
  <c r="C99" i="17"/>
  <c r="B99" i="17"/>
  <c r="C98" i="17"/>
  <c r="B98" i="17"/>
  <c r="C97" i="17"/>
  <c r="B97" i="17"/>
  <c r="C96" i="17"/>
  <c r="B96" i="17"/>
  <c r="C95" i="17"/>
  <c r="B95" i="17"/>
  <c r="C94" i="17"/>
  <c r="B94" i="17"/>
  <c r="C93" i="17"/>
  <c r="B93" i="17"/>
  <c r="C92" i="17"/>
  <c r="B92" i="17"/>
  <c r="C91" i="17"/>
  <c r="B91" i="17"/>
  <c r="C90" i="17"/>
  <c r="B90" i="17"/>
  <c r="C89" i="17"/>
  <c r="B89" i="17"/>
  <c r="C88" i="17"/>
  <c r="B88" i="17"/>
  <c r="C87" i="17"/>
  <c r="B87" i="17"/>
  <c r="C86" i="17"/>
  <c r="B86" i="17"/>
  <c r="C85" i="17"/>
  <c r="B85" i="17"/>
  <c r="C84" i="17"/>
  <c r="B84" i="17"/>
  <c r="C83" i="17"/>
  <c r="B83" i="17"/>
  <c r="C82" i="17"/>
  <c r="B82" i="17"/>
  <c r="C81" i="17"/>
  <c r="B81" i="17"/>
  <c r="C80" i="17"/>
  <c r="B80" i="17"/>
  <c r="C79" i="17"/>
  <c r="B79" i="17"/>
  <c r="C78" i="17"/>
  <c r="B78" i="17"/>
  <c r="C77" i="17"/>
  <c r="B77" i="17"/>
  <c r="C76" i="17"/>
  <c r="B76" i="17"/>
  <c r="C75" i="17"/>
  <c r="B75" i="17"/>
  <c r="C74" i="17"/>
  <c r="B74" i="17"/>
  <c r="C73" i="17"/>
  <c r="B73" i="17"/>
  <c r="C72" i="17"/>
  <c r="B72" i="17"/>
  <c r="C71" i="17"/>
  <c r="B71" i="17"/>
  <c r="C70" i="17"/>
  <c r="B70" i="17"/>
  <c r="C69" i="17"/>
  <c r="B69" i="17"/>
  <c r="C68" i="17"/>
  <c r="B68" i="17"/>
  <c r="C67" i="17"/>
  <c r="B67" i="17"/>
  <c r="C66" i="17"/>
  <c r="B66" i="17"/>
  <c r="C65" i="17"/>
  <c r="B65" i="17"/>
  <c r="C64" i="17"/>
  <c r="B64" i="17"/>
  <c r="C63" i="17"/>
  <c r="B63" i="17"/>
  <c r="C62" i="17"/>
  <c r="B62" i="17"/>
  <c r="C61" i="17"/>
  <c r="B61" i="17"/>
  <c r="C60" i="17"/>
  <c r="B60" i="17"/>
  <c r="C59" i="17"/>
  <c r="B59" i="17"/>
  <c r="C58" i="17"/>
  <c r="B58" i="17"/>
  <c r="C57" i="17"/>
  <c r="B57" i="17"/>
  <c r="C56" i="17"/>
  <c r="B56" i="17"/>
  <c r="C55" i="17"/>
  <c r="B55" i="17"/>
  <c r="C54" i="17"/>
  <c r="B54" i="17"/>
  <c r="C53" i="17"/>
  <c r="B53" i="17"/>
  <c r="C52" i="17"/>
  <c r="B52" i="17"/>
  <c r="C51" i="17"/>
  <c r="B51" i="17"/>
  <c r="C50" i="17"/>
  <c r="B50" i="17"/>
  <c r="C49" i="17"/>
  <c r="B49" i="17"/>
  <c r="C48" i="17"/>
  <c r="B48" i="17"/>
  <c r="C47" i="17"/>
  <c r="B47" i="17"/>
  <c r="C46" i="17"/>
  <c r="B46" i="17"/>
  <c r="C45" i="17"/>
  <c r="B45" i="17"/>
  <c r="C44" i="17"/>
  <c r="B44" i="17"/>
  <c r="C43" i="17"/>
  <c r="B43" i="17"/>
  <c r="C42" i="17"/>
  <c r="B42" i="17"/>
  <c r="C41" i="17"/>
  <c r="B41" i="17"/>
  <c r="C40" i="17"/>
  <c r="B40" i="17"/>
  <c r="C39" i="17"/>
  <c r="B39" i="17"/>
  <c r="C38" i="17"/>
  <c r="B38" i="17"/>
  <c r="C37" i="17"/>
  <c r="B37" i="17"/>
  <c r="C36" i="17"/>
  <c r="B36" i="17"/>
  <c r="C35" i="17"/>
  <c r="B35" i="17"/>
  <c r="C34" i="17"/>
  <c r="B34" i="17"/>
  <c r="C33" i="17"/>
  <c r="B33" i="17"/>
  <c r="C32" i="17"/>
  <c r="B32" i="17"/>
  <c r="C31" i="17"/>
  <c r="B31" i="17"/>
  <c r="C30" i="17"/>
  <c r="B30" i="17"/>
  <c r="C29" i="17"/>
  <c r="B29" i="17"/>
  <c r="C28" i="17"/>
  <c r="B28" i="17"/>
  <c r="C27" i="17"/>
  <c r="B27" i="17"/>
  <c r="C26" i="17"/>
  <c r="B26" i="17"/>
  <c r="C25" i="17"/>
  <c r="B25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C18" i="17"/>
  <c r="B18" i="17"/>
  <c r="C17" i="17"/>
  <c r="B17" i="17"/>
  <c r="C16" i="17"/>
  <c r="B16" i="17"/>
  <c r="C15" i="17"/>
  <c r="B15" i="17"/>
  <c r="C14" i="17"/>
  <c r="B14" i="17"/>
  <c r="C13" i="17"/>
  <c r="B13" i="17"/>
  <c r="C12" i="17"/>
  <c r="B12" i="17"/>
  <c r="C11" i="17"/>
  <c r="B11" i="17"/>
  <c r="C10" i="17"/>
  <c r="B10" i="17"/>
  <c r="C9" i="17"/>
  <c r="B9" i="17"/>
  <c r="C8" i="17"/>
  <c r="B8" i="17"/>
  <c r="C7" i="17"/>
  <c r="B7" i="17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K109" i="16"/>
  <c r="K108" i="16"/>
  <c r="K107" i="16"/>
  <c r="K106" i="16"/>
  <c r="K105" i="16"/>
  <c r="K104" i="16"/>
  <c r="K103" i="16"/>
  <c r="K102" i="16"/>
  <c r="K101" i="16"/>
  <c r="K100" i="16"/>
  <c r="K99" i="16"/>
  <c r="K98" i="16"/>
  <c r="K97" i="16"/>
  <c r="K96" i="16"/>
  <c r="K95" i="16"/>
  <c r="K94" i="16"/>
  <c r="K93" i="16"/>
  <c r="K92" i="16"/>
  <c r="K91" i="16"/>
  <c r="K90" i="16"/>
  <c r="K89" i="16"/>
  <c r="K88" i="16"/>
  <c r="K87" i="16"/>
  <c r="K86" i="16"/>
  <c r="K85" i="16"/>
  <c r="K84" i="16"/>
  <c r="K83" i="16"/>
  <c r="K82" i="16"/>
  <c r="K81" i="16"/>
  <c r="K80" i="16"/>
  <c r="K79" i="16"/>
  <c r="K78" i="16"/>
  <c r="K77" i="16"/>
  <c r="K76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F24" i="16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F58" i="16" s="1"/>
  <c r="F59" i="16" s="1"/>
  <c r="F60" i="16" s="1"/>
  <c r="F61" i="16" s="1"/>
  <c r="F62" i="16" s="1"/>
  <c r="F63" i="16" s="1"/>
  <c r="F64" i="16" s="1"/>
  <c r="F65" i="16" s="1"/>
  <c r="F66" i="16" s="1"/>
  <c r="F67" i="16" s="1"/>
  <c r="F68" i="16" s="1"/>
  <c r="F69" i="16" s="1"/>
  <c r="F70" i="16" s="1"/>
  <c r="F71" i="16" s="1"/>
  <c r="F72" i="16" s="1"/>
  <c r="F73" i="16" s="1"/>
  <c r="F74" i="16" s="1"/>
  <c r="F75" i="16" s="1"/>
  <c r="F76" i="16" s="1"/>
  <c r="F77" i="16" s="1"/>
  <c r="F78" i="16" s="1"/>
  <c r="F79" i="16" s="1"/>
  <c r="F80" i="16" s="1"/>
  <c r="F81" i="16" s="1"/>
  <c r="F82" i="16" s="1"/>
  <c r="F83" i="16" s="1"/>
  <c r="F84" i="16" s="1"/>
  <c r="F85" i="16" s="1"/>
  <c r="F86" i="16" s="1"/>
  <c r="F87" i="16" s="1"/>
  <c r="F88" i="16" s="1"/>
  <c r="F89" i="16" s="1"/>
  <c r="F90" i="16" s="1"/>
  <c r="F91" i="16" s="1"/>
  <c r="F92" i="16" s="1"/>
  <c r="F93" i="16" s="1"/>
  <c r="F94" i="16" s="1"/>
  <c r="F95" i="16" s="1"/>
  <c r="F96" i="16" s="1"/>
  <c r="F97" i="16" s="1"/>
  <c r="F98" i="16" s="1"/>
  <c r="F99" i="16" s="1"/>
  <c r="F100" i="16" s="1"/>
  <c r="F101" i="16" s="1"/>
  <c r="F102" i="16" s="1"/>
  <c r="F103" i="16" s="1"/>
  <c r="F104" i="16" s="1"/>
  <c r="F105" i="16" s="1"/>
  <c r="F106" i="16" s="1"/>
  <c r="F107" i="16" s="1"/>
  <c r="F108" i="16" s="1"/>
  <c r="F109" i="16" s="1"/>
  <c r="F110" i="16" s="1"/>
  <c r="F111" i="16" s="1"/>
  <c r="F112" i="16" s="1"/>
  <c r="F113" i="16" s="1"/>
  <c r="F114" i="16" s="1"/>
  <c r="F115" i="16" s="1"/>
  <c r="F116" i="16" s="1"/>
  <c r="F117" i="16" s="1"/>
  <c r="F118" i="16" s="1"/>
  <c r="F119" i="16" s="1"/>
  <c r="F120" i="16" s="1"/>
  <c r="F121" i="16" s="1"/>
  <c r="F122" i="16" s="1"/>
  <c r="F123" i="16" s="1"/>
  <c r="F124" i="16" s="1"/>
  <c r="F125" i="16" s="1"/>
  <c r="F126" i="16" s="1"/>
  <c r="F127" i="16" s="1"/>
  <c r="F128" i="16" s="1"/>
  <c r="F129" i="16" s="1"/>
  <c r="F130" i="16" s="1"/>
  <c r="F131" i="16" s="1"/>
  <c r="F132" i="16" s="1"/>
  <c r="F133" i="16" s="1"/>
  <c r="F134" i="16" s="1"/>
  <c r="F135" i="16" s="1"/>
  <c r="F136" i="16" s="1"/>
  <c r="F137" i="16" s="1"/>
  <c r="F138" i="16" s="1"/>
  <c r="F139" i="16" s="1"/>
  <c r="F140" i="16" s="1"/>
  <c r="F141" i="16" s="1"/>
  <c r="F142" i="16" s="1"/>
  <c r="F143" i="16" s="1"/>
  <c r="F144" i="16" s="1"/>
  <c r="F145" i="16" s="1"/>
  <c r="F146" i="16" s="1"/>
  <c r="F147" i="16" s="1"/>
  <c r="F148" i="16" s="1"/>
  <c r="F149" i="16" s="1"/>
  <c r="F150" i="16" s="1"/>
  <c r="D24" i="16"/>
  <c r="K23" i="16"/>
  <c r="E23" i="16"/>
  <c r="E24" i="16" s="1"/>
  <c r="K22" i="16"/>
  <c r="G22" i="16"/>
  <c r="K21" i="16"/>
  <c r="G21" i="16"/>
  <c r="C21" i="16"/>
  <c r="K20" i="16"/>
  <c r="G20" i="16"/>
  <c r="C20" i="16"/>
  <c r="K19" i="16"/>
  <c r="G19" i="16"/>
  <c r="C19" i="16"/>
  <c r="K18" i="16"/>
  <c r="G18" i="16"/>
  <c r="C18" i="16"/>
  <c r="K17" i="16"/>
  <c r="G17" i="16"/>
  <c r="C17" i="16"/>
  <c r="K16" i="16"/>
  <c r="G16" i="16"/>
  <c r="C16" i="16"/>
  <c r="K15" i="16"/>
  <c r="G15" i="16"/>
  <c r="K14" i="16"/>
  <c r="G14" i="16"/>
  <c r="K13" i="16"/>
  <c r="G13" i="16"/>
  <c r="K12" i="16"/>
  <c r="G12" i="16"/>
  <c r="K11" i="16"/>
  <c r="G11" i="16"/>
  <c r="K10" i="16"/>
  <c r="G10" i="16"/>
  <c r="K9" i="16"/>
  <c r="G9" i="16"/>
  <c r="K8" i="16"/>
  <c r="G8" i="16"/>
  <c r="K7" i="16"/>
  <c r="H7" i="16"/>
  <c r="H8" i="16" s="1"/>
  <c r="G7" i="16"/>
  <c r="N5" i="14"/>
  <c r="M5" i="14"/>
  <c r="L5" i="14"/>
  <c r="J5" i="14"/>
  <c r="I5" i="14"/>
  <c r="D24" i="14"/>
  <c r="D25" i="14" s="1"/>
  <c r="D26" i="14" s="1"/>
  <c r="D27" i="14" s="1"/>
  <c r="D28" i="14" s="1"/>
  <c r="D29" i="14" s="1"/>
  <c r="D30" i="14" s="1"/>
  <c r="D31" i="14" s="1"/>
  <c r="D32" i="14" s="1"/>
  <c r="D33" i="14" s="1"/>
  <c r="D34" i="14" s="1"/>
  <c r="D35" i="14" s="1"/>
  <c r="D36" i="14" s="1"/>
  <c r="D37" i="14" s="1"/>
  <c r="D38" i="14" s="1"/>
  <c r="D39" i="14" s="1"/>
  <c r="D40" i="14" s="1"/>
  <c r="D41" i="14" s="1"/>
  <c r="D42" i="14" s="1"/>
  <c r="D43" i="14" s="1"/>
  <c r="D44" i="14" s="1"/>
  <c r="D45" i="14" s="1"/>
  <c r="D46" i="14" s="1"/>
  <c r="D47" i="14" s="1"/>
  <c r="D48" i="14" s="1"/>
  <c r="D49" i="14" s="1"/>
  <c r="D50" i="14" s="1"/>
  <c r="D51" i="14" s="1"/>
  <c r="D52" i="14" s="1"/>
  <c r="D53" i="14" s="1"/>
  <c r="D54" i="14" s="1"/>
  <c r="D55" i="14" s="1"/>
  <c r="D56" i="14" s="1"/>
  <c r="D57" i="14" s="1"/>
  <c r="D58" i="14" s="1"/>
  <c r="D59" i="14" s="1"/>
  <c r="D60" i="14" s="1"/>
  <c r="D61" i="14" s="1"/>
  <c r="D62" i="14" s="1"/>
  <c r="D63" i="14" s="1"/>
  <c r="D64" i="14" s="1"/>
  <c r="D65" i="14" s="1"/>
  <c r="D66" i="14" s="1"/>
  <c r="D67" i="14" s="1"/>
  <c r="D68" i="14" s="1"/>
  <c r="D69" i="14" s="1"/>
  <c r="D70" i="14" s="1"/>
  <c r="D71" i="14" s="1"/>
  <c r="D72" i="14" s="1"/>
  <c r="D73" i="14" s="1"/>
  <c r="D74" i="14" s="1"/>
  <c r="D75" i="14" s="1"/>
  <c r="D76" i="14" s="1"/>
  <c r="D77" i="14" s="1"/>
  <c r="D78" i="14" s="1"/>
  <c r="D79" i="14" s="1"/>
  <c r="D80" i="14" s="1"/>
  <c r="D81" i="14" s="1"/>
  <c r="D82" i="14" s="1"/>
  <c r="D83" i="14" s="1"/>
  <c r="D84" i="14" s="1"/>
  <c r="D85" i="14" s="1"/>
  <c r="D86" i="14" s="1"/>
  <c r="D87" i="14" s="1"/>
  <c r="D88" i="14" s="1"/>
  <c r="D89" i="14" s="1"/>
  <c r="D90" i="14" s="1"/>
  <c r="D91" i="14" s="1"/>
  <c r="D92" i="14" s="1"/>
  <c r="D93" i="14" s="1"/>
  <c r="D94" i="14" s="1"/>
  <c r="D95" i="14" s="1"/>
  <c r="D96" i="14" s="1"/>
  <c r="D97" i="14" s="1"/>
  <c r="D98" i="14" s="1"/>
  <c r="D99" i="14" s="1"/>
  <c r="D100" i="14" s="1"/>
  <c r="D101" i="14" s="1"/>
  <c r="D102" i="14" s="1"/>
  <c r="D103" i="14" s="1"/>
  <c r="D104" i="14" s="1"/>
  <c r="D105" i="14" s="1"/>
  <c r="D106" i="14" s="1"/>
  <c r="D107" i="14" s="1"/>
  <c r="D108" i="14" s="1"/>
  <c r="D109" i="14" s="1"/>
  <c r="D110" i="14" s="1"/>
  <c r="D111" i="14" s="1"/>
  <c r="D112" i="14" s="1"/>
  <c r="D113" i="14" s="1"/>
  <c r="D114" i="14" s="1"/>
  <c r="D115" i="14" s="1"/>
  <c r="D116" i="14" s="1"/>
  <c r="D117" i="14" s="1"/>
  <c r="D118" i="14" s="1"/>
  <c r="D119" i="14" s="1"/>
  <c r="D120" i="14" s="1"/>
  <c r="D121" i="14" s="1"/>
  <c r="D122" i="14" s="1"/>
  <c r="D123" i="14" s="1"/>
  <c r="D124" i="14" s="1"/>
  <c r="D125" i="14" s="1"/>
  <c r="D126" i="14" s="1"/>
  <c r="D127" i="14" s="1"/>
  <c r="D128" i="14" s="1"/>
  <c r="D129" i="14" s="1"/>
  <c r="D130" i="14" s="1"/>
  <c r="D131" i="14" s="1"/>
  <c r="D132" i="14" s="1"/>
  <c r="D133" i="14" s="1"/>
  <c r="D134" i="14" s="1"/>
  <c r="D135" i="14" s="1"/>
  <c r="D136" i="14" s="1"/>
  <c r="D137" i="14" s="1"/>
  <c r="D138" i="14" s="1"/>
  <c r="D139" i="14" s="1"/>
  <c r="D140" i="14" s="1"/>
  <c r="D141" i="14" s="1"/>
  <c r="D142" i="14" s="1"/>
  <c r="D143" i="14" s="1"/>
  <c r="D144" i="14" s="1"/>
  <c r="D145" i="14" s="1"/>
  <c r="D146" i="14" s="1"/>
  <c r="D147" i="14" s="1"/>
  <c r="D148" i="14" s="1"/>
  <c r="D149" i="14" s="1"/>
  <c r="D150" i="14" s="1"/>
  <c r="C21" i="14"/>
  <c r="C20" i="14"/>
  <c r="C19" i="14"/>
  <c r="C18" i="14"/>
  <c r="C17" i="14"/>
  <c r="C16" i="14"/>
  <c r="K150" i="14"/>
  <c r="K149" i="14"/>
  <c r="K148" i="14"/>
  <c r="K147" i="14"/>
  <c r="K146" i="14"/>
  <c r="K145" i="14"/>
  <c r="K144" i="14"/>
  <c r="K143" i="14"/>
  <c r="K142" i="14"/>
  <c r="K141" i="14"/>
  <c r="K140" i="14"/>
  <c r="K139" i="14"/>
  <c r="K138" i="14"/>
  <c r="K137" i="14"/>
  <c r="K136" i="14"/>
  <c r="K135" i="14"/>
  <c r="K134" i="14"/>
  <c r="K133" i="14"/>
  <c r="K132" i="14"/>
  <c r="K131" i="14"/>
  <c r="K130" i="14"/>
  <c r="K129" i="14"/>
  <c r="K128" i="14"/>
  <c r="K127" i="14"/>
  <c r="K126" i="14"/>
  <c r="K125" i="14"/>
  <c r="K124" i="14"/>
  <c r="K123" i="14"/>
  <c r="K122" i="14"/>
  <c r="K121" i="14"/>
  <c r="K120" i="14"/>
  <c r="K119" i="14"/>
  <c r="K118" i="14"/>
  <c r="K117" i="14"/>
  <c r="K116" i="14"/>
  <c r="K115" i="14"/>
  <c r="K114" i="14"/>
  <c r="K113" i="14"/>
  <c r="K112" i="14"/>
  <c r="K111" i="14"/>
  <c r="K110" i="14"/>
  <c r="K109" i="14"/>
  <c r="K108" i="14"/>
  <c r="K107" i="14"/>
  <c r="K106" i="14"/>
  <c r="K105" i="14"/>
  <c r="K104" i="14"/>
  <c r="K103" i="14"/>
  <c r="K102" i="14"/>
  <c r="K101" i="14"/>
  <c r="K100" i="14"/>
  <c r="K99" i="14"/>
  <c r="K98" i="14"/>
  <c r="K97" i="14"/>
  <c r="K96" i="14"/>
  <c r="K95" i="14"/>
  <c r="K94" i="14"/>
  <c r="K93" i="14"/>
  <c r="K92" i="14"/>
  <c r="K91" i="14"/>
  <c r="K90" i="14"/>
  <c r="K89" i="14"/>
  <c r="K88" i="14"/>
  <c r="K87" i="14"/>
  <c r="K86" i="14"/>
  <c r="K85" i="14"/>
  <c r="K84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59" i="14"/>
  <c r="K58" i="14"/>
  <c r="K57" i="14"/>
  <c r="K56" i="14"/>
  <c r="K55" i="14"/>
  <c r="K54" i="14"/>
  <c r="K53" i="14"/>
  <c r="K52" i="14"/>
  <c r="K51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T29" i="14"/>
  <c r="K29" i="14"/>
  <c r="K28" i="14"/>
  <c r="K27" i="14"/>
  <c r="K26" i="14"/>
  <c r="K25" i="14"/>
  <c r="K24" i="14"/>
  <c r="F24" i="14"/>
  <c r="F25" i="14" s="1"/>
  <c r="F26" i="14" s="1"/>
  <c r="K23" i="14"/>
  <c r="E23" i="14"/>
  <c r="G23" i="14" s="1"/>
  <c r="K22" i="14"/>
  <c r="G22" i="14"/>
  <c r="K21" i="14"/>
  <c r="G21" i="14"/>
  <c r="K20" i="14"/>
  <c r="G20" i="14"/>
  <c r="K19" i="14"/>
  <c r="G19" i="14"/>
  <c r="K18" i="14"/>
  <c r="G18" i="14"/>
  <c r="K17" i="14"/>
  <c r="G17" i="14"/>
  <c r="K16" i="14"/>
  <c r="G16" i="14"/>
  <c r="K15" i="14"/>
  <c r="G15" i="14"/>
  <c r="K14" i="14"/>
  <c r="G14" i="14"/>
  <c r="K13" i="14"/>
  <c r="G13" i="14"/>
  <c r="K12" i="14"/>
  <c r="G12" i="14"/>
  <c r="K11" i="14"/>
  <c r="G11" i="14"/>
  <c r="K10" i="14"/>
  <c r="G10" i="14"/>
  <c r="K9" i="14"/>
  <c r="G9" i="14"/>
  <c r="K8" i="14"/>
  <c r="G8" i="14"/>
  <c r="K7" i="14"/>
  <c r="H7" i="14"/>
  <c r="G7" i="14"/>
  <c r="G23" i="16" l="1"/>
  <c r="J7" i="16"/>
  <c r="M8" i="16"/>
  <c r="H9" i="16"/>
  <c r="L8" i="16"/>
  <c r="J8" i="16"/>
  <c r="I8" i="16"/>
  <c r="L7" i="16"/>
  <c r="E25" i="16"/>
  <c r="G24" i="16"/>
  <c r="M7" i="16"/>
  <c r="D25" i="16"/>
  <c r="I7" i="16"/>
  <c r="L7" i="14"/>
  <c r="E24" i="14"/>
  <c r="M7" i="14"/>
  <c r="J7" i="14"/>
  <c r="H8" i="14"/>
  <c r="M8" i="14" s="1"/>
  <c r="I7" i="14"/>
  <c r="N7" i="14" s="1"/>
  <c r="F27" i="14"/>
  <c r="N8" i="16" l="1"/>
  <c r="N7" i="16"/>
  <c r="P7" i="16" s="1"/>
  <c r="L9" i="16"/>
  <c r="H10" i="16"/>
  <c r="J9" i="16"/>
  <c r="I9" i="16"/>
  <c r="E26" i="16"/>
  <c r="G25" i="16"/>
  <c r="D26" i="16"/>
  <c r="M9" i="16"/>
  <c r="G24" i="14"/>
  <c r="E25" i="14"/>
  <c r="F28" i="14"/>
  <c r="L8" i="14"/>
  <c r="H9" i="14"/>
  <c r="I8" i="14"/>
  <c r="J8" i="14"/>
  <c r="Q7" i="16" l="1"/>
  <c r="P8" i="16"/>
  <c r="N9" i="16"/>
  <c r="L10" i="16"/>
  <c r="I10" i="16"/>
  <c r="H11" i="16"/>
  <c r="J10" i="16"/>
  <c r="M10" i="16"/>
  <c r="D27" i="16"/>
  <c r="G26" i="16"/>
  <c r="E27" i="16"/>
  <c r="E26" i="14"/>
  <c r="G25" i="14"/>
  <c r="N8" i="14"/>
  <c r="F29" i="14"/>
  <c r="L9" i="14"/>
  <c r="J9" i="14"/>
  <c r="I9" i="14"/>
  <c r="H10" i="14"/>
  <c r="M9" i="14"/>
  <c r="P9" i="16" l="1"/>
  <c r="Q8" i="16"/>
  <c r="N10" i="16"/>
  <c r="L11" i="16"/>
  <c r="J11" i="16"/>
  <c r="I11" i="16"/>
  <c r="H12" i="16"/>
  <c r="M11" i="16"/>
  <c r="E28" i="16"/>
  <c r="G27" i="16"/>
  <c r="D28" i="16"/>
  <c r="E27" i="14"/>
  <c r="G26" i="14"/>
  <c r="F30" i="14"/>
  <c r="N9" i="14"/>
  <c r="I10" i="14"/>
  <c r="J10" i="14"/>
  <c r="H11" i="14"/>
  <c r="L10" i="14"/>
  <c r="M10" i="14"/>
  <c r="P10" i="16" l="1"/>
  <c r="Q10" i="16"/>
  <c r="Q9" i="16"/>
  <c r="L12" i="16"/>
  <c r="J12" i="16"/>
  <c r="I12" i="16"/>
  <c r="H13" i="16"/>
  <c r="M12" i="16"/>
  <c r="D29" i="16"/>
  <c r="E29" i="16"/>
  <c r="G28" i="16"/>
  <c r="N11" i="16"/>
  <c r="E28" i="14"/>
  <c r="G27" i="14"/>
  <c r="J11" i="14"/>
  <c r="H12" i="14"/>
  <c r="I11" i="14"/>
  <c r="L11" i="14"/>
  <c r="M11" i="14"/>
  <c r="N11" i="14" s="1"/>
  <c r="N10" i="14"/>
  <c r="F31" i="14"/>
  <c r="P11" i="16" l="1"/>
  <c r="Q11" i="16"/>
  <c r="D30" i="16"/>
  <c r="N12" i="16"/>
  <c r="L13" i="16"/>
  <c r="M13" i="16"/>
  <c r="J13" i="16"/>
  <c r="I13" i="16"/>
  <c r="H14" i="16"/>
  <c r="E30" i="16"/>
  <c r="G29" i="16"/>
  <c r="E29" i="14"/>
  <c r="G28" i="14"/>
  <c r="F32" i="14"/>
  <c r="H13" i="14"/>
  <c r="I12" i="14"/>
  <c r="L12" i="14"/>
  <c r="J12" i="14"/>
  <c r="M12" i="14"/>
  <c r="P12" i="16" l="1"/>
  <c r="Q12" i="16"/>
  <c r="E31" i="16"/>
  <c r="G30" i="16"/>
  <c r="L14" i="16"/>
  <c r="M14" i="16"/>
  <c r="J14" i="16"/>
  <c r="I14" i="16"/>
  <c r="H15" i="16"/>
  <c r="D31" i="16"/>
  <c r="N13" i="16"/>
  <c r="E30" i="14"/>
  <c r="G29" i="14"/>
  <c r="L13" i="14"/>
  <c r="H14" i="14"/>
  <c r="M13" i="14"/>
  <c r="J13" i="14"/>
  <c r="I13" i="14"/>
  <c r="F33" i="14"/>
  <c r="N12" i="14"/>
  <c r="P13" i="16" l="1"/>
  <c r="Q13" i="16"/>
  <c r="L15" i="16"/>
  <c r="M15" i="16"/>
  <c r="J15" i="16"/>
  <c r="I15" i="16"/>
  <c r="H16" i="16"/>
  <c r="N14" i="16"/>
  <c r="D32" i="16"/>
  <c r="E32" i="16"/>
  <c r="G31" i="16"/>
  <c r="E31" i="14"/>
  <c r="G30" i="14"/>
  <c r="F34" i="14"/>
  <c r="M14" i="14"/>
  <c r="J14" i="14"/>
  <c r="H15" i="14"/>
  <c r="I14" i="14"/>
  <c r="L14" i="14"/>
  <c r="N13" i="14"/>
  <c r="P14" i="16" l="1"/>
  <c r="D33" i="16"/>
  <c r="L16" i="16"/>
  <c r="I16" i="16"/>
  <c r="H17" i="16"/>
  <c r="M16" i="16"/>
  <c r="J16" i="16"/>
  <c r="G32" i="16"/>
  <c r="E33" i="16"/>
  <c r="N15" i="16"/>
  <c r="E32" i="14"/>
  <c r="G31" i="14"/>
  <c r="N14" i="14"/>
  <c r="F35" i="14"/>
  <c r="L15" i="14"/>
  <c r="J15" i="14"/>
  <c r="H16" i="14"/>
  <c r="I15" i="14"/>
  <c r="M15" i="14"/>
  <c r="P15" i="16" l="1"/>
  <c r="Q15" i="16"/>
  <c r="Q14" i="16"/>
  <c r="H18" i="16"/>
  <c r="I17" i="16"/>
  <c r="L17" i="16"/>
  <c r="J17" i="16"/>
  <c r="M17" i="16"/>
  <c r="N16" i="16"/>
  <c r="E34" i="16"/>
  <c r="G33" i="16"/>
  <c r="D34" i="16"/>
  <c r="E33" i="14"/>
  <c r="G32" i="14"/>
  <c r="F36" i="14"/>
  <c r="N15" i="14"/>
  <c r="L16" i="14"/>
  <c r="H17" i="14"/>
  <c r="I16" i="14"/>
  <c r="J16" i="14"/>
  <c r="M16" i="14"/>
  <c r="P16" i="16" l="1"/>
  <c r="Q16" i="16"/>
  <c r="N17" i="16"/>
  <c r="D35" i="16"/>
  <c r="H19" i="16"/>
  <c r="I18" i="16"/>
  <c r="L18" i="16"/>
  <c r="J18" i="16"/>
  <c r="M18" i="16"/>
  <c r="E35" i="16"/>
  <c r="G34" i="16"/>
  <c r="E34" i="14"/>
  <c r="G33" i="14"/>
  <c r="F37" i="14"/>
  <c r="N16" i="14"/>
  <c r="L17" i="14"/>
  <c r="J17" i="14"/>
  <c r="M17" i="14"/>
  <c r="I17" i="14"/>
  <c r="H18" i="14"/>
  <c r="P17" i="16" l="1"/>
  <c r="Q17" i="16"/>
  <c r="N18" i="16"/>
  <c r="L19" i="16"/>
  <c r="J19" i="16"/>
  <c r="H20" i="16"/>
  <c r="I19" i="16"/>
  <c r="M19" i="16"/>
  <c r="D36" i="16"/>
  <c r="G35" i="16"/>
  <c r="E36" i="16"/>
  <c r="E35" i="14"/>
  <c r="G34" i="14"/>
  <c r="H19" i="14"/>
  <c r="I18" i="14"/>
  <c r="J18" i="14"/>
  <c r="L18" i="14"/>
  <c r="M18" i="14"/>
  <c r="F38" i="14"/>
  <c r="N17" i="14"/>
  <c r="P18" i="16" l="1"/>
  <c r="N19" i="16"/>
  <c r="D37" i="16"/>
  <c r="J20" i="16"/>
  <c r="L20" i="16"/>
  <c r="I20" i="16"/>
  <c r="H21" i="16"/>
  <c r="M20" i="16"/>
  <c r="E37" i="16"/>
  <c r="G36" i="16"/>
  <c r="E36" i="14"/>
  <c r="G35" i="14"/>
  <c r="N18" i="14"/>
  <c r="J19" i="14"/>
  <c r="H20" i="14"/>
  <c r="I19" i="14"/>
  <c r="L19" i="14"/>
  <c r="M19" i="14"/>
  <c r="F39" i="14"/>
  <c r="P19" i="16" l="1"/>
  <c r="Q19" i="16" s="1"/>
  <c r="Q18" i="16"/>
  <c r="N20" i="16"/>
  <c r="L21" i="16"/>
  <c r="I21" i="16"/>
  <c r="H22" i="16"/>
  <c r="J21" i="16"/>
  <c r="M21" i="16"/>
  <c r="E38" i="16"/>
  <c r="G37" i="16"/>
  <c r="D38" i="16"/>
  <c r="E37" i="14"/>
  <c r="G36" i="14"/>
  <c r="N19" i="14"/>
  <c r="H21" i="14"/>
  <c r="I20" i="14"/>
  <c r="L20" i="14"/>
  <c r="J20" i="14"/>
  <c r="M20" i="14"/>
  <c r="N20" i="14" s="1"/>
  <c r="F40" i="14"/>
  <c r="P20" i="16" l="1"/>
  <c r="Q20" i="16" s="1"/>
  <c r="N21" i="16"/>
  <c r="E39" i="16"/>
  <c r="G38" i="16"/>
  <c r="L22" i="16"/>
  <c r="H23" i="16"/>
  <c r="I22" i="16"/>
  <c r="J22" i="16"/>
  <c r="M22" i="16"/>
  <c r="D39" i="16"/>
  <c r="E38" i="14"/>
  <c r="G37" i="14"/>
  <c r="F41" i="14"/>
  <c r="L21" i="14"/>
  <c r="I21" i="14"/>
  <c r="H22" i="14"/>
  <c r="J21" i="14"/>
  <c r="M21" i="14"/>
  <c r="P21" i="16" l="1"/>
  <c r="N22" i="16"/>
  <c r="L23" i="16"/>
  <c r="H24" i="16"/>
  <c r="J23" i="16"/>
  <c r="I23" i="16"/>
  <c r="M23" i="16"/>
  <c r="D40" i="16"/>
  <c r="G39" i="16"/>
  <c r="E40" i="16"/>
  <c r="E39" i="14"/>
  <c r="G38" i="14"/>
  <c r="N21" i="14"/>
  <c r="F42" i="14"/>
  <c r="M22" i="14"/>
  <c r="H23" i="14"/>
  <c r="J22" i="14"/>
  <c r="L22" i="14"/>
  <c r="I22" i="14"/>
  <c r="P22" i="16" l="1"/>
  <c r="Q22" i="16"/>
  <c r="Q21" i="16"/>
  <c r="N23" i="16"/>
  <c r="D41" i="16"/>
  <c r="G40" i="16"/>
  <c r="E41" i="16"/>
  <c r="H25" i="16"/>
  <c r="J24" i="16"/>
  <c r="I24" i="16"/>
  <c r="L24" i="16"/>
  <c r="M24" i="16"/>
  <c r="E40" i="14"/>
  <c r="G39" i="14"/>
  <c r="N22" i="14"/>
  <c r="H24" i="14"/>
  <c r="L23" i="14"/>
  <c r="I23" i="14"/>
  <c r="J23" i="14"/>
  <c r="M23" i="14"/>
  <c r="F43" i="14"/>
  <c r="P23" i="16" l="1"/>
  <c r="J25" i="16"/>
  <c r="I25" i="16"/>
  <c r="H26" i="16"/>
  <c r="L25" i="16"/>
  <c r="M25" i="16"/>
  <c r="G41" i="16"/>
  <c r="E42" i="16"/>
  <c r="N24" i="16"/>
  <c r="D42" i="16"/>
  <c r="E41" i="14"/>
  <c r="G40" i="14"/>
  <c r="J24" i="14"/>
  <c r="I24" i="14"/>
  <c r="H25" i="14"/>
  <c r="L24" i="14"/>
  <c r="M24" i="14"/>
  <c r="F44" i="14"/>
  <c r="N23" i="14"/>
  <c r="P24" i="16" l="1"/>
  <c r="Q24" i="16"/>
  <c r="Q23" i="16"/>
  <c r="N25" i="16"/>
  <c r="D43" i="16"/>
  <c r="H27" i="16"/>
  <c r="J26" i="16"/>
  <c r="I26" i="16"/>
  <c r="L26" i="16"/>
  <c r="M26" i="16"/>
  <c r="E43" i="16"/>
  <c r="G42" i="16"/>
  <c r="E42" i="14"/>
  <c r="G41" i="14"/>
  <c r="F45" i="14"/>
  <c r="N24" i="14"/>
  <c r="H26" i="14"/>
  <c r="J25" i="14"/>
  <c r="I25" i="14"/>
  <c r="L25" i="14"/>
  <c r="M25" i="14"/>
  <c r="P25" i="16" l="1"/>
  <c r="Q25" i="16"/>
  <c r="N26" i="16"/>
  <c r="H28" i="16"/>
  <c r="J27" i="16"/>
  <c r="I27" i="16"/>
  <c r="L27" i="16"/>
  <c r="M27" i="16"/>
  <c r="E44" i="16"/>
  <c r="G43" i="16"/>
  <c r="D44" i="16"/>
  <c r="E43" i="14"/>
  <c r="G42" i="14"/>
  <c r="N25" i="14"/>
  <c r="F46" i="14"/>
  <c r="J26" i="14"/>
  <c r="H27" i="14"/>
  <c r="I26" i="14"/>
  <c r="M26" i="14"/>
  <c r="L26" i="14"/>
  <c r="P26" i="16" l="1"/>
  <c r="Q26" i="16"/>
  <c r="N27" i="16"/>
  <c r="E45" i="16"/>
  <c r="G44" i="16"/>
  <c r="D45" i="16"/>
  <c r="H29" i="16"/>
  <c r="J28" i="16"/>
  <c r="I28" i="16"/>
  <c r="L28" i="16"/>
  <c r="M28" i="16"/>
  <c r="E44" i="14"/>
  <c r="G43" i="14"/>
  <c r="F47" i="14"/>
  <c r="I27" i="14"/>
  <c r="H28" i="14"/>
  <c r="J27" i="14"/>
  <c r="L27" i="14"/>
  <c r="M27" i="14"/>
  <c r="N26" i="14"/>
  <c r="P27" i="16" l="1"/>
  <c r="Q27" i="16"/>
  <c r="I29" i="16"/>
  <c r="H30" i="16"/>
  <c r="J29" i="16"/>
  <c r="L29" i="16"/>
  <c r="M29" i="16"/>
  <c r="D46" i="16"/>
  <c r="N28" i="16"/>
  <c r="G45" i="16"/>
  <c r="E46" i="16"/>
  <c r="N27" i="14"/>
  <c r="E45" i="14"/>
  <c r="G44" i="14"/>
  <c r="J28" i="14"/>
  <c r="I28" i="14"/>
  <c r="H29" i="14"/>
  <c r="L28" i="14"/>
  <c r="M28" i="14"/>
  <c r="F48" i="14"/>
  <c r="P28" i="16" l="1"/>
  <c r="Q28" i="16"/>
  <c r="N29" i="16"/>
  <c r="G46" i="16"/>
  <c r="E47" i="16"/>
  <c r="D47" i="16"/>
  <c r="H31" i="16"/>
  <c r="J30" i="16"/>
  <c r="I30" i="16"/>
  <c r="L30" i="16"/>
  <c r="M30" i="16"/>
  <c r="E46" i="14"/>
  <c r="G45" i="14"/>
  <c r="N28" i="14"/>
  <c r="J29" i="14"/>
  <c r="I29" i="14"/>
  <c r="H30" i="14"/>
  <c r="L29" i="14"/>
  <c r="M29" i="14"/>
  <c r="F49" i="14"/>
  <c r="P29" i="16" l="1"/>
  <c r="Q29" i="16"/>
  <c r="J31" i="16"/>
  <c r="H32" i="16"/>
  <c r="I31" i="16"/>
  <c r="L31" i="16"/>
  <c r="M31" i="16"/>
  <c r="D48" i="16"/>
  <c r="G47" i="16"/>
  <c r="E48" i="16"/>
  <c r="N30" i="16"/>
  <c r="E47" i="14"/>
  <c r="G46" i="14"/>
  <c r="F50" i="14"/>
  <c r="N29" i="14"/>
  <c r="H31" i="14"/>
  <c r="I30" i="14"/>
  <c r="J30" i="14"/>
  <c r="L30" i="14"/>
  <c r="M30" i="14"/>
  <c r="P30" i="16" l="1"/>
  <c r="Q30" i="16"/>
  <c r="U10" i="16" s="1"/>
  <c r="N31" i="16"/>
  <c r="D49" i="16"/>
  <c r="I32" i="16"/>
  <c r="H33" i="16"/>
  <c r="J32" i="16"/>
  <c r="L32" i="16"/>
  <c r="M32" i="16"/>
  <c r="G48" i="16"/>
  <c r="E49" i="16"/>
  <c r="E48" i="14"/>
  <c r="G47" i="14"/>
  <c r="H32" i="14"/>
  <c r="J31" i="14"/>
  <c r="I31" i="14"/>
  <c r="L31" i="14"/>
  <c r="M31" i="14"/>
  <c r="N31" i="14" s="1"/>
  <c r="N30" i="14"/>
  <c r="F51" i="14"/>
  <c r="P31" i="16" l="1"/>
  <c r="Q31" i="16"/>
  <c r="N32" i="16"/>
  <c r="D50" i="16"/>
  <c r="I33" i="16"/>
  <c r="H34" i="16"/>
  <c r="J33" i="16"/>
  <c r="L33" i="16"/>
  <c r="M33" i="16"/>
  <c r="G49" i="16"/>
  <c r="E50" i="16"/>
  <c r="E49" i="14"/>
  <c r="G48" i="14"/>
  <c r="F52" i="14"/>
  <c r="I32" i="14"/>
  <c r="H33" i="14"/>
  <c r="J32" i="14"/>
  <c r="L32" i="14"/>
  <c r="M32" i="14"/>
  <c r="P32" i="16" l="1"/>
  <c r="Q32" i="16"/>
  <c r="N33" i="16"/>
  <c r="I34" i="16"/>
  <c r="H35" i="16"/>
  <c r="J34" i="16"/>
  <c r="L34" i="16"/>
  <c r="M34" i="16"/>
  <c r="D51" i="16"/>
  <c r="E51" i="16"/>
  <c r="G50" i="16"/>
  <c r="N32" i="14"/>
  <c r="E50" i="14"/>
  <c r="G49" i="14"/>
  <c r="J33" i="14"/>
  <c r="I33" i="14"/>
  <c r="H34" i="14"/>
  <c r="L33" i="14"/>
  <c r="M33" i="14"/>
  <c r="F53" i="14"/>
  <c r="P33" i="16" l="1"/>
  <c r="Q33" i="16"/>
  <c r="N34" i="16"/>
  <c r="H36" i="16"/>
  <c r="J35" i="16"/>
  <c r="I35" i="16"/>
  <c r="L35" i="16"/>
  <c r="M35" i="16"/>
  <c r="D52" i="16"/>
  <c r="E52" i="16"/>
  <c r="G51" i="16"/>
  <c r="E51" i="14"/>
  <c r="G50" i="14"/>
  <c r="N33" i="14"/>
  <c r="H35" i="14"/>
  <c r="I34" i="14"/>
  <c r="J34" i="14"/>
  <c r="L34" i="14"/>
  <c r="M34" i="14"/>
  <c r="N34" i="14" s="1"/>
  <c r="F54" i="14"/>
  <c r="P34" i="16" l="1"/>
  <c r="Q34" i="16"/>
  <c r="N35" i="16"/>
  <c r="H37" i="16"/>
  <c r="J36" i="16"/>
  <c r="I36" i="16"/>
  <c r="L36" i="16"/>
  <c r="M36" i="16"/>
  <c r="D53" i="16"/>
  <c r="E53" i="16"/>
  <c r="G52" i="16"/>
  <c r="E52" i="14"/>
  <c r="G51" i="14"/>
  <c r="H36" i="14"/>
  <c r="J35" i="14"/>
  <c r="I35" i="14"/>
  <c r="L35" i="14"/>
  <c r="M35" i="14"/>
  <c r="F55" i="14"/>
  <c r="P35" i="16" l="1"/>
  <c r="Q35" i="16"/>
  <c r="N36" i="16"/>
  <c r="D54" i="16"/>
  <c r="H38" i="16"/>
  <c r="J37" i="16"/>
  <c r="I37" i="16"/>
  <c r="L37" i="16"/>
  <c r="M37" i="16"/>
  <c r="E54" i="16"/>
  <c r="G53" i="16"/>
  <c r="E53" i="14"/>
  <c r="G52" i="14"/>
  <c r="N35" i="14"/>
  <c r="F56" i="14"/>
  <c r="H37" i="14"/>
  <c r="I36" i="14"/>
  <c r="J36" i="14"/>
  <c r="L36" i="14"/>
  <c r="M36" i="14"/>
  <c r="P36" i="16" l="1"/>
  <c r="Q36" i="16"/>
  <c r="N37" i="16"/>
  <c r="H39" i="16"/>
  <c r="J38" i="16"/>
  <c r="I38" i="16"/>
  <c r="L38" i="16"/>
  <c r="M38" i="16"/>
  <c r="G54" i="16"/>
  <c r="E55" i="16"/>
  <c r="D55" i="16"/>
  <c r="E54" i="14"/>
  <c r="G53" i="14"/>
  <c r="J37" i="14"/>
  <c r="H38" i="14"/>
  <c r="I37" i="14"/>
  <c r="L37" i="14"/>
  <c r="M37" i="14"/>
  <c r="N37" i="14" s="1"/>
  <c r="F57" i="14"/>
  <c r="N36" i="14"/>
  <c r="P37" i="16" l="1"/>
  <c r="Q37" i="16"/>
  <c r="N38" i="16"/>
  <c r="J39" i="16"/>
  <c r="H40" i="16"/>
  <c r="I39" i="16"/>
  <c r="L39" i="16"/>
  <c r="M39" i="16"/>
  <c r="D56" i="16"/>
  <c r="G55" i="16"/>
  <c r="E56" i="16"/>
  <c r="E55" i="14"/>
  <c r="G54" i="14"/>
  <c r="F58" i="14"/>
  <c r="J38" i="14"/>
  <c r="I38" i="14"/>
  <c r="H39" i="14"/>
  <c r="L38" i="14"/>
  <c r="M38" i="14"/>
  <c r="P38" i="16" l="1"/>
  <c r="Q38" i="16"/>
  <c r="G56" i="16"/>
  <c r="E57" i="16"/>
  <c r="D57" i="16"/>
  <c r="N39" i="16"/>
  <c r="H41" i="16"/>
  <c r="J40" i="16"/>
  <c r="I40" i="16"/>
  <c r="L40" i="16"/>
  <c r="M40" i="16"/>
  <c r="E56" i="14"/>
  <c r="G55" i="14"/>
  <c r="F59" i="14"/>
  <c r="J39" i="14"/>
  <c r="I39" i="14"/>
  <c r="H40" i="14"/>
  <c r="L39" i="14"/>
  <c r="M39" i="14"/>
  <c r="N38" i="14"/>
  <c r="P39" i="16" l="1"/>
  <c r="Q39" i="16"/>
  <c r="I41" i="16"/>
  <c r="H42" i="16"/>
  <c r="J41" i="16"/>
  <c r="L41" i="16"/>
  <c r="M41" i="16"/>
  <c r="D58" i="16"/>
  <c r="N40" i="16"/>
  <c r="G57" i="16"/>
  <c r="E58" i="16"/>
  <c r="N39" i="14"/>
  <c r="E57" i="14"/>
  <c r="G56" i="14"/>
  <c r="J40" i="14"/>
  <c r="H41" i="14"/>
  <c r="I40" i="14"/>
  <c r="L40" i="14"/>
  <c r="M40" i="14"/>
  <c r="N40" i="14" s="1"/>
  <c r="F60" i="14"/>
  <c r="P40" i="16" l="1"/>
  <c r="Q40" i="16"/>
  <c r="N41" i="16"/>
  <c r="D59" i="16"/>
  <c r="E59" i="16"/>
  <c r="G58" i="16"/>
  <c r="H43" i="16"/>
  <c r="I42" i="16"/>
  <c r="J42" i="16"/>
  <c r="L42" i="16"/>
  <c r="M42" i="16"/>
  <c r="E58" i="14"/>
  <c r="G57" i="14"/>
  <c r="F61" i="14"/>
  <c r="I41" i="14"/>
  <c r="J41" i="14"/>
  <c r="H42" i="14"/>
  <c r="L41" i="14"/>
  <c r="M41" i="14"/>
  <c r="P41" i="16" l="1"/>
  <c r="Q41" i="16"/>
  <c r="N42" i="16"/>
  <c r="H44" i="16"/>
  <c r="J43" i="16"/>
  <c r="I43" i="16"/>
  <c r="L43" i="16"/>
  <c r="M43" i="16"/>
  <c r="E60" i="16"/>
  <c r="G59" i="16"/>
  <c r="D60" i="16"/>
  <c r="E59" i="14"/>
  <c r="G58" i="14"/>
  <c r="F62" i="14"/>
  <c r="I42" i="14"/>
  <c r="J42" i="14"/>
  <c r="H43" i="14"/>
  <c r="L42" i="14"/>
  <c r="M42" i="14"/>
  <c r="N41" i="14"/>
  <c r="P42" i="16" l="1"/>
  <c r="Q42" i="16"/>
  <c r="N43" i="16"/>
  <c r="E61" i="16"/>
  <c r="G60" i="16"/>
  <c r="H45" i="16"/>
  <c r="I44" i="16"/>
  <c r="J44" i="16"/>
  <c r="L44" i="16"/>
  <c r="M44" i="16"/>
  <c r="D61" i="16"/>
  <c r="N42" i="14"/>
  <c r="E60" i="14"/>
  <c r="G59" i="14"/>
  <c r="H44" i="14"/>
  <c r="J43" i="14"/>
  <c r="I43" i="14"/>
  <c r="L43" i="14"/>
  <c r="M43" i="14"/>
  <c r="N43" i="14" s="1"/>
  <c r="F63" i="14"/>
  <c r="P43" i="16" l="1"/>
  <c r="Q43" i="16"/>
  <c r="N44" i="16"/>
  <c r="J45" i="16"/>
  <c r="H46" i="16"/>
  <c r="I45" i="16"/>
  <c r="L45" i="16"/>
  <c r="M45" i="16"/>
  <c r="G61" i="16"/>
  <c r="E62" i="16"/>
  <c r="D62" i="16"/>
  <c r="E61" i="14"/>
  <c r="G60" i="14"/>
  <c r="F64" i="14"/>
  <c r="H45" i="14"/>
  <c r="J44" i="14"/>
  <c r="I44" i="14"/>
  <c r="L44" i="14"/>
  <c r="M44" i="14"/>
  <c r="P44" i="16" l="1"/>
  <c r="Q44" i="16"/>
  <c r="N45" i="16"/>
  <c r="G62" i="16"/>
  <c r="E63" i="16"/>
  <c r="J46" i="16"/>
  <c r="H47" i="16"/>
  <c r="I46" i="16"/>
  <c r="L46" i="16"/>
  <c r="M46" i="16"/>
  <c r="D63" i="16"/>
  <c r="E62" i="14"/>
  <c r="G61" i="14"/>
  <c r="J45" i="14"/>
  <c r="H46" i="14"/>
  <c r="I45" i="14"/>
  <c r="L45" i="14"/>
  <c r="M45" i="14"/>
  <c r="N44" i="14"/>
  <c r="F65" i="14"/>
  <c r="P45" i="16" l="1"/>
  <c r="Q45" i="16"/>
  <c r="N46" i="16"/>
  <c r="J47" i="16"/>
  <c r="I47" i="16"/>
  <c r="H48" i="16"/>
  <c r="L47" i="16"/>
  <c r="M47" i="16"/>
  <c r="G63" i="16"/>
  <c r="E64" i="16"/>
  <c r="D64" i="16"/>
  <c r="E63" i="14"/>
  <c r="G62" i="14"/>
  <c r="N45" i="14"/>
  <c r="F66" i="14"/>
  <c r="H47" i="14"/>
  <c r="J46" i="14"/>
  <c r="I46" i="14"/>
  <c r="L46" i="14"/>
  <c r="M46" i="14"/>
  <c r="P46" i="16" l="1"/>
  <c r="Q46" i="16"/>
  <c r="N47" i="16"/>
  <c r="G64" i="16"/>
  <c r="E65" i="16"/>
  <c r="I48" i="16"/>
  <c r="J48" i="16"/>
  <c r="H49" i="16"/>
  <c r="L48" i="16"/>
  <c r="M48" i="16"/>
  <c r="D65" i="16"/>
  <c r="E64" i="14"/>
  <c r="G63" i="14"/>
  <c r="F67" i="14"/>
  <c r="J47" i="14"/>
  <c r="I47" i="14"/>
  <c r="H48" i="14"/>
  <c r="L47" i="14"/>
  <c r="M47" i="14"/>
  <c r="N46" i="14"/>
  <c r="P47" i="16" l="1"/>
  <c r="Q47" i="16"/>
  <c r="N48" i="16"/>
  <c r="I49" i="16"/>
  <c r="J49" i="16"/>
  <c r="H50" i="16"/>
  <c r="L49" i="16"/>
  <c r="M49" i="16"/>
  <c r="D66" i="16"/>
  <c r="G65" i="16"/>
  <c r="E66" i="16"/>
  <c r="N47" i="14"/>
  <c r="E65" i="14"/>
  <c r="G64" i="14"/>
  <c r="F68" i="14"/>
  <c r="J48" i="14"/>
  <c r="I48" i="14"/>
  <c r="H49" i="14"/>
  <c r="L48" i="14"/>
  <c r="M48" i="14"/>
  <c r="P48" i="16" l="1"/>
  <c r="Q48" i="16"/>
  <c r="N49" i="16"/>
  <c r="D67" i="16"/>
  <c r="H51" i="16"/>
  <c r="J50" i="16"/>
  <c r="I50" i="16"/>
  <c r="L50" i="16"/>
  <c r="M50" i="16"/>
  <c r="E67" i="16"/>
  <c r="G66" i="16"/>
  <c r="E66" i="14"/>
  <c r="G65" i="14"/>
  <c r="J49" i="14"/>
  <c r="I49" i="14"/>
  <c r="H50" i="14"/>
  <c r="L49" i="14"/>
  <c r="M49" i="14"/>
  <c r="F69" i="14"/>
  <c r="N48" i="14"/>
  <c r="P49" i="16" l="1"/>
  <c r="Q49" i="16"/>
  <c r="N50" i="16"/>
  <c r="H52" i="16"/>
  <c r="J51" i="16"/>
  <c r="I51" i="16"/>
  <c r="L51" i="16"/>
  <c r="M51" i="16"/>
  <c r="D68" i="16"/>
  <c r="E68" i="16"/>
  <c r="G67" i="16"/>
  <c r="E67" i="14"/>
  <c r="G66" i="14"/>
  <c r="N49" i="14"/>
  <c r="I50" i="14"/>
  <c r="J50" i="14"/>
  <c r="H51" i="14"/>
  <c r="L50" i="14"/>
  <c r="M50" i="14"/>
  <c r="F70" i="14"/>
  <c r="P50" i="16" l="1"/>
  <c r="Q50" i="16"/>
  <c r="N51" i="16"/>
  <c r="D69" i="16"/>
  <c r="E69" i="16"/>
  <c r="G68" i="16"/>
  <c r="J52" i="16"/>
  <c r="I52" i="16"/>
  <c r="H53" i="16"/>
  <c r="L52" i="16"/>
  <c r="M52" i="16"/>
  <c r="E68" i="14"/>
  <c r="G67" i="14"/>
  <c r="F71" i="14"/>
  <c r="H52" i="14"/>
  <c r="J51" i="14"/>
  <c r="I51" i="14"/>
  <c r="L51" i="14"/>
  <c r="M51" i="14"/>
  <c r="N50" i="14"/>
  <c r="P51" i="16" l="1"/>
  <c r="Q51" i="16"/>
  <c r="J53" i="16"/>
  <c r="I53" i="16"/>
  <c r="H54" i="16"/>
  <c r="L53" i="16"/>
  <c r="M53" i="16"/>
  <c r="E70" i="16"/>
  <c r="G69" i="16"/>
  <c r="N52" i="16"/>
  <c r="D70" i="16"/>
  <c r="N51" i="14"/>
  <c r="E69" i="14"/>
  <c r="G68" i="14"/>
  <c r="H53" i="14"/>
  <c r="I52" i="14"/>
  <c r="J52" i="14"/>
  <c r="L52" i="14"/>
  <c r="M52" i="14"/>
  <c r="N52" i="14" s="1"/>
  <c r="F72" i="14"/>
  <c r="P52" i="16" l="1"/>
  <c r="Q52" i="16"/>
  <c r="N53" i="16"/>
  <c r="J54" i="16"/>
  <c r="H55" i="16"/>
  <c r="I54" i="16"/>
  <c r="L54" i="16"/>
  <c r="M54" i="16"/>
  <c r="G70" i="16"/>
  <c r="E71" i="16"/>
  <c r="D71" i="16"/>
  <c r="E70" i="14"/>
  <c r="G69" i="14"/>
  <c r="F73" i="14"/>
  <c r="J53" i="14"/>
  <c r="I53" i="14"/>
  <c r="H54" i="14"/>
  <c r="L53" i="14"/>
  <c r="M53" i="14"/>
  <c r="P53" i="16" l="1"/>
  <c r="Q53" i="16"/>
  <c r="N54" i="16"/>
  <c r="G71" i="16"/>
  <c r="E72" i="16"/>
  <c r="I55" i="16"/>
  <c r="H56" i="16"/>
  <c r="J55" i="16"/>
  <c r="L55" i="16"/>
  <c r="M55" i="16"/>
  <c r="D72" i="16"/>
  <c r="E71" i="14"/>
  <c r="G70" i="14"/>
  <c r="N53" i="14"/>
  <c r="F74" i="14"/>
  <c r="H55" i="14"/>
  <c r="J54" i="14"/>
  <c r="I54" i="14"/>
  <c r="L54" i="14"/>
  <c r="M54" i="14"/>
  <c r="P54" i="16" l="1"/>
  <c r="Q54" i="16"/>
  <c r="N55" i="16"/>
  <c r="I56" i="16"/>
  <c r="H57" i="16"/>
  <c r="J56" i="16"/>
  <c r="L56" i="16"/>
  <c r="M56" i="16"/>
  <c r="G72" i="16"/>
  <c r="E73" i="16"/>
  <c r="D73" i="16"/>
  <c r="E72" i="14"/>
  <c r="G71" i="14"/>
  <c r="J55" i="14"/>
  <c r="H56" i="14"/>
  <c r="I55" i="14"/>
  <c r="L55" i="14"/>
  <c r="M55" i="14"/>
  <c r="N55" i="14" s="1"/>
  <c r="F75" i="14"/>
  <c r="N54" i="14"/>
  <c r="P55" i="16" l="1"/>
  <c r="Q55" i="16"/>
  <c r="N56" i="16"/>
  <c r="I57" i="16"/>
  <c r="H58" i="16"/>
  <c r="J57" i="16"/>
  <c r="L57" i="16"/>
  <c r="M57" i="16"/>
  <c r="G73" i="16"/>
  <c r="E74" i="16"/>
  <c r="D74" i="16"/>
  <c r="E73" i="14"/>
  <c r="G72" i="14"/>
  <c r="F76" i="14"/>
  <c r="H57" i="14"/>
  <c r="J56" i="14"/>
  <c r="I56" i="14"/>
  <c r="L56" i="14"/>
  <c r="M56" i="14"/>
  <c r="P56" i="16" l="1"/>
  <c r="Q56" i="16"/>
  <c r="N57" i="16"/>
  <c r="E75" i="16"/>
  <c r="G74" i="16"/>
  <c r="H59" i="16"/>
  <c r="I58" i="16"/>
  <c r="J58" i="16"/>
  <c r="L58" i="16"/>
  <c r="M58" i="16"/>
  <c r="D75" i="16"/>
  <c r="E74" i="14"/>
  <c r="G73" i="14"/>
  <c r="H58" i="14"/>
  <c r="J57" i="14"/>
  <c r="I57" i="14"/>
  <c r="L57" i="14"/>
  <c r="M57" i="14"/>
  <c r="F77" i="14"/>
  <c r="N56" i="14"/>
  <c r="P57" i="16" l="1"/>
  <c r="Q57" i="16"/>
  <c r="N58" i="16"/>
  <c r="H60" i="16"/>
  <c r="J59" i="16"/>
  <c r="I59" i="16"/>
  <c r="L59" i="16"/>
  <c r="M59" i="16"/>
  <c r="D76" i="16"/>
  <c r="E76" i="16"/>
  <c r="G75" i="16"/>
  <c r="E75" i="14"/>
  <c r="G74" i="14"/>
  <c r="N57" i="14"/>
  <c r="F78" i="14"/>
  <c r="I58" i="14"/>
  <c r="H59" i="14"/>
  <c r="J58" i="14"/>
  <c r="L58" i="14"/>
  <c r="M58" i="14"/>
  <c r="P58" i="16" l="1"/>
  <c r="Q58" i="16"/>
  <c r="N59" i="16"/>
  <c r="D77" i="16"/>
  <c r="E77" i="16"/>
  <c r="G76" i="16"/>
  <c r="H61" i="16"/>
  <c r="I60" i="16"/>
  <c r="J60" i="16"/>
  <c r="L60" i="16"/>
  <c r="M60" i="16"/>
  <c r="E76" i="14"/>
  <c r="G75" i="14"/>
  <c r="F79" i="14"/>
  <c r="H60" i="14"/>
  <c r="J59" i="14"/>
  <c r="I59" i="14"/>
  <c r="L59" i="14"/>
  <c r="M59" i="14"/>
  <c r="N58" i="14"/>
  <c r="P59" i="16" l="1"/>
  <c r="Q59" i="16"/>
  <c r="J61" i="16"/>
  <c r="H62" i="16"/>
  <c r="I61" i="16"/>
  <c r="L61" i="16"/>
  <c r="M61" i="16"/>
  <c r="N60" i="16"/>
  <c r="G77" i="16"/>
  <c r="E78" i="16"/>
  <c r="D78" i="16"/>
  <c r="E77" i="14"/>
  <c r="G76" i="14"/>
  <c r="N59" i="14"/>
  <c r="H61" i="14"/>
  <c r="J60" i="14"/>
  <c r="I60" i="14"/>
  <c r="L60" i="14"/>
  <c r="M60" i="14"/>
  <c r="F80" i="14"/>
  <c r="P60" i="16" l="1"/>
  <c r="Q60" i="16"/>
  <c r="N61" i="16"/>
  <c r="D79" i="16"/>
  <c r="J62" i="16"/>
  <c r="H63" i="16"/>
  <c r="I62" i="16"/>
  <c r="L62" i="16"/>
  <c r="M62" i="16"/>
  <c r="G78" i="16"/>
  <c r="E79" i="16"/>
  <c r="E78" i="14"/>
  <c r="G77" i="14"/>
  <c r="N60" i="14"/>
  <c r="F81" i="14"/>
  <c r="J61" i="14"/>
  <c r="H62" i="14"/>
  <c r="I61" i="14"/>
  <c r="L61" i="14"/>
  <c r="M61" i="14"/>
  <c r="P61" i="16" l="1"/>
  <c r="Q61" i="16"/>
  <c r="N62" i="16"/>
  <c r="J63" i="16"/>
  <c r="I63" i="16"/>
  <c r="H64" i="16"/>
  <c r="L63" i="16"/>
  <c r="M63" i="16"/>
  <c r="G79" i="16"/>
  <c r="E80" i="16"/>
  <c r="D80" i="16"/>
  <c r="E79" i="14"/>
  <c r="G78" i="14"/>
  <c r="N61" i="14"/>
  <c r="F82" i="14"/>
  <c r="I62" i="14"/>
  <c r="H63" i="14"/>
  <c r="J62" i="14"/>
  <c r="L62" i="14"/>
  <c r="M62" i="14"/>
  <c r="P62" i="16" l="1"/>
  <c r="Q62" i="16"/>
  <c r="N63" i="16"/>
  <c r="I64" i="16"/>
  <c r="J64" i="16"/>
  <c r="H65" i="16"/>
  <c r="L64" i="16"/>
  <c r="M64" i="16"/>
  <c r="G80" i="16"/>
  <c r="E81" i="16"/>
  <c r="D81" i="16"/>
  <c r="E80" i="14"/>
  <c r="G79" i="14"/>
  <c r="J63" i="14"/>
  <c r="I63" i="14"/>
  <c r="H64" i="14"/>
  <c r="L63" i="14"/>
  <c r="M63" i="14"/>
  <c r="N63" i="14" s="1"/>
  <c r="F83" i="14"/>
  <c r="N62" i="14"/>
  <c r="P63" i="16" l="1"/>
  <c r="Q63" i="16"/>
  <c r="N64" i="16"/>
  <c r="G81" i="16"/>
  <c r="E82" i="16"/>
  <c r="I65" i="16"/>
  <c r="J65" i="16"/>
  <c r="H66" i="16"/>
  <c r="L65" i="16"/>
  <c r="M65" i="16"/>
  <c r="D82" i="16"/>
  <c r="E81" i="14"/>
  <c r="G80" i="14"/>
  <c r="F84" i="14"/>
  <c r="H65" i="14"/>
  <c r="I64" i="14"/>
  <c r="J64" i="14"/>
  <c r="L64" i="14"/>
  <c r="M64" i="14"/>
  <c r="P64" i="16" l="1"/>
  <c r="Q64" i="16"/>
  <c r="N65" i="16"/>
  <c r="H67" i="16"/>
  <c r="J66" i="16"/>
  <c r="I66" i="16"/>
  <c r="L66" i="16"/>
  <c r="M66" i="16"/>
  <c r="G82" i="16"/>
  <c r="E83" i="16"/>
  <c r="D83" i="16"/>
  <c r="E82" i="14"/>
  <c r="G81" i="14"/>
  <c r="J65" i="14"/>
  <c r="I65" i="14"/>
  <c r="H66" i="14"/>
  <c r="L65" i="14"/>
  <c r="M65" i="14"/>
  <c r="F85" i="14"/>
  <c r="N64" i="14"/>
  <c r="P65" i="16" l="1"/>
  <c r="Q65" i="16"/>
  <c r="N66" i="16"/>
  <c r="E84" i="16"/>
  <c r="G83" i="16"/>
  <c r="D84" i="16"/>
  <c r="H68" i="16"/>
  <c r="J67" i="16"/>
  <c r="I67" i="16"/>
  <c r="L67" i="16"/>
  <c r="M67" i="16"/>
  <c r="E83" i="14"/>
  <c r="G82" i="14"/>
  <c r="N65" i="14"/>
  <c r="H67" i="14"/>
  <c r="J66" i="14"/>
  <c r="I66" i="14"/>
  <c r="L66" i="14"/>
  <c r="M66" i="14"/>
  <c r="N66" i="14" s="1"/>
  <c r="F86" i="14"/>
  <c r="P66" i="16" l="1"/>
  <c r="Q66" i="16"/>
  <c r="D85" i="16"/>
  <c r="J68" i="16"/>
  <c r="I68" i="16"/>
  <c r="H69" i="16"/>
  <c r="L68" i="16"/>
  <c r="M68" i="16"/>
  <c r="N67" i="16"/>
  <c r="E85" i="16"/>
  <c r="G84" i="16"/>
  <c r="E84" i="14"/>
  <c r="G83" i="14"/>
  <c r="J67" i="14"/>
  <c r="I67" i="14"/>
  <c r="H68" i="14"/>
  <c r="L67" i="14"/>
  <c r="M67" i="14"/>
  <c r="N67" i="14" s="1"/>
  <c r="F87" i="14"/>
  <c r="P67" i="16" l="1"/>
  <c r="Q67" i="16"/>
  <c r="N68" i="16"/>
  <c r="J69" i="16"/>
  <c r="I69" i="16"/>
  <c r="H70" i="16"/>
  <c r="L69" i="16"/>
  <c r="M69" i="16"/>
  <c r="E86" i="16"/>
  <c r="G85" i="16"/>
  <c r="D86" i="16"/>
  <c r="E85" i="14"/>
  <c r="G84" i="14"/>
  <c r="J68" i="14"/>
  <c r="H69" i="14"/>
  <c r="I68" i="14"/>
  <c r="L68" i="14"/>
  <c r="M68" i="14"/>
  <c r="N68" i="14" s="1"/>
  <c r="F88" i="14"/>
  <c r="P68" i="16" l="1"/>
  <c r="Q68" i="16"/>
  <c r="N69" i="16"/>
  <c r="E87" i="16"/>
  <c r="G86" i="16"/>
  <c r="J70" i="16"/>
  <c r="H71" i="16"/>
  <c r="I70" i="16"/>
  <c r="L70" i="16"/>
  <c r="M70" i="16"/>
  <c r="D87" i="16"/>
  <c r="E86" i="14"/>
  <c r="G85" i="14"/>
  <c r="F89" i="14"/>
  <c r="J69" i="14"/>
  <c r="I69" i="14"/>
  <c r="H70" i="14"/>
  <c r="L69" i="14"/>
  <c r="M69" i="14"/>
  <c r="P69" i="16" l="1"/>
  <c r="Q69" i="16"/>
  <c r="N70" i="16"/>
  <c r="I71" i="16"/>
  <c r="H72" i="16"/>
  <c r="J71" i="16"/>
  <c r="L71" i="16"/>
  <c r="M71" i="16"/>
  <c r="D88" i="16"/>
  <c r="G87" i="16"/>
  <c r="E88" i="16"/>
  <c r="E87" i="14"/>
  <c r="G86" i="14"/>
  <c r="N69" i="14"/>
  <c r="F90" i="14"/>
  <c r="I70" i="14"/>
  <c r="J70" i="14"/>
  <c r="H71" i="14"/>
  <c r="L70" i="14"/>
  <c r="M70" i="14"/>
  <c r="P70" i="16" l="1"/>
  <c r="Q70" i="16"/>
  <c r="N71" i="16"/>
  <c r="E89" i="16"/>
  <c r="G88" i="16"/>
  <c r="I72" i="16"/>
  <c r="H73" i="16"/>
  <c r="J72" i="16"/>
  <c r="L72" i="16"/>
  <c r="M72" i="16"/>
  <c r="D89" i="16"/>
  <c r="E88" i="14"/>
  <c r="G87" i="14"/>
  <c r="N70" i="14"/>
  <c r="F91" i="14"/>
  <c r="J71" i="14"/>
  <c r="H72" i="14"/>
  <c r="I71" i="14"/>
  <c r="L71" i="14"/>
  <c r="M71" i="14"/>
  <c r="P71" i="16" l="1"/>
  <c r="Q71" i="16"/>
  <c r="N72" i="16"/>
  <c r="I73" i="16"/>
  <c r="H74" i="16"/>
  <c r="J73" i="16"/>
  <c r="L73" i="16"/>
  <c r="M73" i="16"/>
  <c r="G89" i="16"/>
  <c r="E90" i="16"/>
  <c r="D90" i="16"/>
  <c r="E89" i="14"/>
  <c r="G88" i="14"/>
  <c r="F92" i="14"/>
  <c r="N71" i="14"/>
  <c r="H73" i="14"/>
  <c r="I72" i="14"/>
  <c r="J72" i="14"/>
  <c r="L72" i="14"/>
  <c r="M72" i="14"/>
  <c r="P72" i="16" l="1"/>
  <c r="Q72" i="16"/>
  <c r="N73" i="16"/>
  <c r="E91" i="16"/>
  <c r="G90" i="16"/>
  <c r="D91" i="16"/>
  <c r="H75" i="16"/>
  <c r="I74" i="16"/>
  <c r="J74" i="16"/>
  <c r="L74" i="16"/>
  <c r="M74" i="16"/>
  <c r="E90" i="14"/>
  <c r="G89" i="14"/>
  <c r="N72" i="14"/>
  <c r="J73" i="14"/>
  <c r="H74" i="14"/>
  <c r="I73" i="14"/>
  <c r="L73" i="14"/>
  <c r="M73" i="14"/>
  <c r="N73" i="14" s="1"/>
  <c r="F93" i="14"/>
  <c r="P73" i="16" l="1"/>
  <c r="Q73" i="16"/>
  <c r="H76" i="16"/>
  <c r="J75" i="16"/>
  <c r="I75" i="16"/>
  <c r="L75" i="16"/>
  <c r="M75" i="16"/>
  <c r="D92" i="16"/>
  <c r="N74" i="16"/>
  <c r="G91" i="16"/>
  <c r="E92" i="16"/>
  <c r="E91" i="14"/>
  <c r="G90" i="14"/>
  <c r="F94" i="14"/>
  <c r="H75" i="14"/>
  <c r="J74" i="14"/>
  <c r="I74" i="14"/>
  <c r="L74" i="14"/>
  <c r="M74" i="14"/>
  <c r="P74" i="16" l="1"/>
  <c r="Q74" i="16" s="1"/>
  <c r="N75" i="16"/>
  <c r="D93" i="16"/>
  <c r="E93" i="16"/>
  <c r="G92" i="16"/>
  <c r="H77" i="16"/>
  <c r="I76" i="16"/>
  <c r="J76" i="16"/>
  <c r="L76" i="16"/>
  <c r="M76" i="16"/>
  <c r="E92" i="14"/>
  <c r="G91" i="14"/>
  <c r="J75" i="14"/>
  <c r="I75" i="14"/>
  <c r="H76" i="14"/>
  <c r="L75" i="14"/>
  <c r="M75" i="14"/>
  <c r="N75" i="14" s="1"/>
  <c r="F95" i="14"/>
  <c r="N74" i="14"/>
  <c r="P75" i="16" l="1"/>
  <c r="Q75" i="16"/>
  <c r="J77" i="16"/>
  <c r="H78" i="16"/>
  <c r="I77" i="16"/>
  <c r="L77" i="16"/>
  <c r="M77" i="16"/>
  <c r="E94" i="16"/>
  <c r="G93" i="16"/>
  <c r="N76" i="16"/>
  <c r="D94" i="16"/>
  <c r="E93" i="14"/>
  <c r="G92" i="14"/>
  <c r="H77" i="14"/>
  <c r="I76" i="14"/>
  <c r="J76" i="14"/>
  <c r="L76" i="14"/>
  <c r="M76" i="14"/>
  <c r="N76" i="14" s="1"/>
  <c r="F96" i="14"/>
  <c r="P76" i="16" l="1"/>
  <c r="Q76" i="16"/>
  <c r="D95" i="16"/>
  <c r="E95" i="16"/>
  <c r="G94" i="16"/>
  <c r="J78" i="16"/>
  <c r="H79" i="16"/>
  <c r="I78" i="16"/>
  <c r="L78" i="16"/>
  <c r="M78" i="16"/>
  <c r="N77" i="16"/>
  <c r="E94" i="14"/>
  <c r="G93" i="14"/>
  <c r="F97" i="14"/>
  <c r="J77" i="14"/>
  <c r="H78" i="14"/>
  <c r="I77" i="14"/>
  <c r="L77" i="14"/>
  <c r="M77" i="14"/>
  <c r="P77" i="16" l="1"/>
  <c r="Q77" i="16"/>
  <c r="J79" i="16"/>
  <c r="I79" i="16"/>
  <c r="H80" i="16"/>
  <c r="L79" i="16"/>
  <c r="M79" i="16"/>
  <c r="G95" i="16"/>
  <c r="E96" i="16"/>
  <c r="N78" i="16"/>
  <c r="D96" i="16"/>
  <c r="E95" i="14"/>
  <c r="G94" i="14"/>
  <c r="I78" i="14"/>
  <c r="J78" i="14"/>
  <c r="H79" i="14"/>
  <c r="L78" i="14"/>
  <c r="M78" i="14"/>
  <c r="N78" i="14" s="1"/>
  <c r="N77" i="14"/>
  <c r="F98" i="14"/>
  <c r="P78" i="16" l="1"/>
  <c r="Q78" i="16"/>
  <c r="N79" i="16"/>
  <c r="I80" i="16"/>
  <c r="J80" i="16"/>
  <c r="H81" i="16"/>
  <c r="L80" i="16"/>
  <c r="M80" i="16"/>
  <c r="D97" i="16"/>
  <c r="E97" i="16"/>
  <c r="G96" i="16"/>
  <c r="E96" i="14"/>
  <c r="G95" i="14"/>
  <c r="I79" i="14"/>
  <c r="J79" i="14"/>
  <c r="H80" i="14"/>
  <c r="L79" i="14"/>
  <c r="M79" i="14"/>
  <c r="N79" i="14" s="1"/>
  <c r="F99" i="14"/>
  <c r="P79" i="16" l="1"/>
  <c r="Q79" i="16"/>
  <c r="N80" i="16"/>
  <c r="D98" i="16"/>
  <c r="I81" i="16"/>
  <c r="J81" i="16"/>
  <c r="H82" i="16"/>
  <c r="L81" i="16"/>
  <c r="M81" i="16"/>
  <c r="G97" i="16"/>
  <c r="E98" i="16"/>
  <c r="E97" i="14"/>
  <c r="G96" i="14"/>
  <c r="F100" i="14"/>
  <c r="H81" i="14"/>
  <c r="I80" i="14"/>
  <c r="J80" i="14"/>
  <c r="L80" i="14"/>
  <c r="M80" i="14"/>
  <c r="N81" i="16" l="1"/>
  <c r="P80" i="16"/>
  <c r="Q80" i="16"/>
  <c r="J82" i="16"/>
  <c r="I82" i="16"/>
  <c r="H83" i="16"/>
  <c r="L82" i="16"/>
  <c r="M82" i="16"/>
  <c r="E99" i="16"/>
  <c r="G98" i="16"/>
  <c r="D99" i="16"/>
  <c r="E98" i="14"/>
  <c r="G97" i="14"/>
  <c r="H82" i="14"/>
  <c r="J81" i="14"/>
  <c r="I81" i="14"/>
  <c r="L81" i="14"/>
  <c r="M81" i="14"/>
  <c r="N81" i="14" s="1"/>
  <c r="F101" i="14"/>
  <c r="N80" i="14"/>
  <c r="P81" i="16" l="1"/>
  <c r="Q81" i="16"/>
  <c r="N82" i="16"/>
  <c r="G99" i="16"/>
  <c r="E100" i="16"/>
  <c r="H84" i="16"/>
  <c r="I83" i="16"/>
  <c r="J83" i="16"/>
  <c r="L83" i="16"/>
  <c r="M83" i="16"/>
  <c r="D100" i="16"/>
  <c r="E99" i="14"/>
  <c r="G98" i="14"/>
  <c r="F102" i="14"/>
  <c r="H83" i="14"/>
  <c r="J82" i="14"/>
  <c r="I82" i="14"/>
  <c r="L82" i="14"/>
  <c r="M82" i="14"/>
  <c r="P82" i="16" l="1"/>
  <c r="Q82" i="16"/>
  <c r="N83" i="16"/>
  <c r="H85" i="16"/>
  <c r="J84" i="16"/>
  <c r="I84" i="16"/>
  <c r="L84" i="16"/>
  <c r="M84" i="16"/>
  <c r="E101" i="16"/>
  <c r="G100" i="16"/>
  <c r="D101" i="16"/>
  <c r="E100" i="14"/>
  <c r="G99" i="14"/>
  <c r="J83" i="14"/>
  <c r="I83" i="14"/>
  <c r="H84" i="14"/>
  <c r="L83" i="14"/>
  <c r="M83" i="14"/>
  <c r="N82" i="14"/>
  <c r="F103" i="14"/>
  <c r="P83" i="16" l="1"/>
  <c r="Q83" i="16"/>
  <c r="N84" i="16"/>
  <c r="E102" i="16"/>
  <c r="G101" i="16"/>
  <c r="D102" i="16"/>
  <c r="I85" i="16"/>
  <c r="H86" i="16"/>
  <c r="J85" i="16"/>
  <c r="L85" i="16"/>
  <c r="M85" i="16"/>
  <c r="N83" i="14"/>
  <c r="E101" i="14"/>
  <c r="G100" i="14"/>
  <c r="I84" i="14"/>
  <c r="J84" i="14"/>
  <c r="H85" i="14"/>
  <c r="L84" i="14"/>
  <c r="M84" i="14"/>
  <c r="F104" i="14"/>
  <c r="P84" i="16" l="1"/>
  <c r="Q84" i="16"/>
  <c r="D103" i="16"/>
  <c r="J86" i="16"/>
  <c r="H87" i="16"/>
  <c r="I86" i="16"/>
  <c r="L86" i="16"/>
  <c r="M86" i="16"/>
  <c r="N85" i="16"/>
  <c r="E103" i="16"/>
  <c r="G102" i="16"/>
  <c r="E102" i="14"/>
  <c r="G101" i="14"/>
  <c r="I85" i="14"/>
  <c r="J85" i="14"/>
  <c r="H86" i="14"/>
  <c r="L85" i="14"/>
  <c r="M85" i="14"/>
  <c r="N85" i="14" s="1"/>
  <c r="F105" i="14"/>
  <c r="N84" i="14"/>
  <c r="P85" i="16" l="1"/>
  <c r="Q85" i="16"/>
  <c r="N86" i="16"/>
  <c r="H88" i="16"/>
  <c r="J87" i="16"/>
  <c r="I87" i="16"/>
  <c r="L87" i="16"/>
  <c r="M87" i="16"/>
  <c r="G103" i="16"/>
  <c r="E104" i="16"/>
  <c r="D104" i="16"/>
  <c r="E103" i="14"/>
  <c r="G102" i="14"/>
  <c r="H87" i="14"/>
  <c r="I86" i="14"/>
  <c r="J86" i="14"/>
  <c r="L86" i="14"/>
  <c r="M86" i="14"/>
  <c r="N86" i="14" s="1"/>
  <c r="F106" i="14"/>
  <c r="P86" i="16" l="1"/>
  <c r="Q86" i="16"/>
  <c r="N87" i="16"/>
  <c r="E105" i="16"/>
  <c r="G104" i="16"/>
  <c r="D105" i="16"/>
  <c r="J88" i="16"/>
  <c r="I88" i="16"/>
  <c r="H89" i="16"/>
  <c r="L88" i="16"/>
  <c r="M88" i="16"/>
  <c r="E104" i="14"/>
  <c r="G103" i="14"/>
  <c r="H88" i="14"/>
  <c r="J87" i="14"/>
  <c r="I87" i="14"/>
  <c r="L87" i="14"/>
  <c r="M87" i="14"/>
  <c r="N87" i="14" s="1"/>
  <c r="F107" i="14"/>
  <c r="P87" i="16" l="1"/>
  <c r="Q87" i="16"/>
  <c r="H90" i="16"/>
  <c r="I89" i="16"/>
  <c r="J89" i="16"/>
  <c r="L89" i="16"/>
  <c r="M89" i="16"/>
  <c r="D106" i="16"/>
  <c r="G105" i="16"/>
  <c r="E106" i="16"/>
  <c r="N88" i="16"/>
  <c r="E105" i="14"/>
  <c r="G104" i="14"/>
  <c r="F108" i="14"/>
  <c r="J88" i="14"/>
  <c r="I88" i="14"/>
  <c r="H89" i="14"/>
  <c r="L88" i="14"/>
  <c r="M88" i="14"/>
  <c r="P88" i="16" l="1"/>
  <c r="Q88" i="16"/>
  <c r="N89" i="16"/>
  <c r="D107" i="16"/>
  <c r="E107" i="16"/>
  <c r="G106" i="16"/>
  <c r="J90" i="16"/>
  <c r="I90" i="16"/>
  <c r="H91" i="16"/>
  <c r="L90" i="16"/>
  <c r="M90" i="16"/>
  <c r="E106" i="14"/>
  <c r="G105" i="14"/>
  <c r="J89" i="14"/>
  <c r="I89" i="14"/>
  <c r="H90" i="14"/>
  <c r="L89" i="14"/>
  <c r="M89" i="14"/>
  <c r="N89" i="14" s="1"/>
  <c r="F109" i="14"/>
  <c r="N88" i="14"/>
  <c r="P89" i="16" l="1"/>
  <c r="Q89" i="16"/>
  <c r="N90" i="16"/>
  <c r="H92" i="16"/>
  <c r="I91" i="16"/>
  <c r="J91" i="16"/>
  <c r="L91" i="16"/>
  <c r="M91" i="16"/>
  <c r="G107" i="16"/>
  <c r="E108" i="16"/>
  <c r="D108" i="16"/>
  <c r="E107" i="14"/>
  <c r="G106" i="14"/>
  <c r="F110" i="14"/>
  <c r="J90" i="14"/>
  <c r="I90" i="14"/>
  <c r="H91" i="14"/>
  <c r="L90" i="14"/>
  <c r="M90" i="14"/>
  <c r="P90" i="16" l="1"/>
  <c r="Q90" i="16"/>
  <c r="N91" i="16"/>
  <c r="H93" i="16"/>
  <c r="J92" i="16"/>
  <c r="I92" i="16"/>
  <c r="L92" i="16"/>
  <c r="M92" i="16"/>
  <c r="D109" i="16"/>
  <c r="E109" i="16"/>
  <c r="G108" i="16"/>
  <c r="N90" i="14"/>
  <c r="E108" i="14"/>
  <c r="G107" i="14"/>
  <c r="J91" i="14"/>
  <c r="H92" i="14"/>
  <c r="I91" i="14"/>
  <c r="L91" i="14"/>
  <c r="M91" i="14"/>
  <c r="N91" i="14" s="1"/>
  <c r="F111" i="14"/>
  <c r="P91" i="16" l="1"/>
  <c r="Q91" i="16"/>
  <c r="N92" i="16"/>
  <c r="D110" i="16"/>
  <c r="I93" i="16"/>
  <c r="H94" i="16"/>
  <c r="J93" i="16"/>
  <c r="L93" i="16"/>
  <c r="M93" i="16"/>
  <c r="E110" i="16"/>
  <c r="G109" i="16"/>
  <c r="E109" i="14"/>
  <c r="G108" i="14"/>
  <c r="I92" i="14"/>
  <c r="J92" i="14"/>
  <c r="H93" i="14"/>
  <c r="L92" i="14"/>
  <c r="M92" i="14"/>
  <c r="N92" i="14" s="1"/>
  <c r="F112" i="14"/>
  <c r="P92" i="16" l="1"/>
  <c r="Q92" i="16"/>
  <c r="N93" i="16"/>
  <c r="J94" i="16"/>
  <c r="H95" i="16"/>
  <c r="I94" i="16"/>
  <c r="L94" i="16"/>
  <c r="M94" i="16"/>
  <c r="E111" i="16"/>
  <c r="G110" i="16"/>
  <c r="D111" i="16"/>
  <c r="E110" i="14"/>
  <c r="G109" i="14"/>
  <c r="F113" i="14"/>
  <c r="I93" i="14"/>
  <c r="J93" i="14"/>
  <c r="H94" i="14"/>
  <c r="L93" i="14"/>
  <c r="M93" i="14"/>
  <c r="P93" i="16" l="1"/>
  <c r="Q93" i="16"/>
  <c r="N94" i="16"/>
  <c r="G111" i="16"/>
  <c r="E112" i="16"/>
  <c r="H96" i="16"/>
  <c r="J95" i="16"/>
  <c r="I95" i="16"/>
  <c r="L95" i="16"/>
  <c r="M95" i="16"/>
  <c r="D112" i="16"/>
  <c r="N93" i="14"/>
  <c r="E111" i="14"/>
  <c r="G110" i="14"/>
  <c r="H95" i="14"/>
  <c r="I94" i="14"/>
  <c r="J94" i="14"/>
  <c r="L94" i="14"/>
  <c r="M94" i="14"/>
  <c r="F114" i="14"/>
  <c r="P94" i="16" l="1"/>
  <c r="Q94" i="16"/>
  <c r="N95" i="16"/>
  <c r="J96" i="16"/>
  <c r="H97" i="16"/>
  <c r="I96" i="16"/>
  <c r="L96" i="16"/>
  <c r="M96" i="16"/>
  <c r="E113" i="16"/>
  <c r="G112" i="16"/>
  <c r="D113" i="16"/>
  <c r="E112" i="14"/>
  <c r="G111" i="14"/>
  <c r="N94" i="14"/>
  <c r="F115" i="14"/>
  <c r="H96" i="14"/>
  <c r="J95" i="14"/>
  <c r="I95" i="14"/>
  <c r="L95" i="14"/>
  <c r="M95" i="14"/>
  <c r="P95" i="16" l="1"/>
  <c r="Q95" i="16"/>
  <c r="N96" i="16"/>
  <c r="G113" i="16"/>
  <c r="E114" i="16"/>
  <c r="D114" i="16"/>
  <c r="H98" i="16"/>
  <c r="I97" i="16"/>
  <c r="J97" i="16"/>
  <c r="L97" i="16"/>
  <c r="M97" i="16"/>
  <c r="E113" i="14"/>
  <c r="G112" i="14"/>
  <c r="H97" i="14"/>
  <c r="I96" i="14"/>
  <c r="J96" i="14"/>
  <c r="L96" i="14"/>
  <c r="M96" i="14"/>
  <c r="N96" i="14" s="1"/>
  <c r="F116" i="14"/>
  <c r="N95" i="14"/>
  <c r="P96" i="16" l="1"/>
  <c r="Q96" i="16"/>
  <c r="D115" i="16"/>
  <c r="E115" i="16"/>
  <c r="G114" i="16"/>
  <c r="N97" i="16"/>
  <c r="J98" i="16"/>
  <c r="I98" i="16"/>
  <c r="H99" i="16"/>
  <c r="L98" i="16"/>
  <c r="M98" i="16"/>
  <c r="E114" i="14"/>
  <c r="G113" i="14"/>
  <c r="F117" i="14"/>
  <c r="J97" i="14"/>
  <c r="H98" i="14"/>
  <c r="I97" i="14"/>
  <c r="L97" i="14"/>
  <c r="M97" i="14"/>
  <c r="P97" i="16" l="1"/>
  <c r="Q97" i="16"/>
  <c r="H100" i="16"/>
  <c r="I99" i="16"/>
  <c r="J99" i="16"/>
  <c r="L99" i="16"/>
  <c r="M99" i="16"/>
  <c r="D116" i="16"/>
  <c r="G115" i="16"/>
  <c r="E116" i="16"/>
  <c r="N98" i="16"/>
  <c r="E115" i="14"/>
  <c r="G114" i="14"/>
  <c r="J98" i="14"/>
  <c r="H99" i="14"/>
  <c r="I98" i="14"/>
  <c r="L98" i="14"/>
  <c r="M98" i="14"/>
  <c r="N98" i="14" s="1"/>
  <c r="F118" i="14"/>
  <c r="N97" i="14"/>
  <c r="P98" i="16" l="1"/>
  <c r="Q98" i="16"/>
  <c r="N99" i="16"/>
  <c r="D117" i="16"/>
  <c r="E117" i="16"/>
  <c r="G116" i="16"/>
  <c r="H101" i="16"/>
  <c r="J100" i="16"/>
  <c r="I100" i="16"/>
  <c r="L100" i="16"/>
  <c r="M100" i="16"/>
  <c r="E116" i="14"/>
  <c r="G115" i="14"/>
  <c r="F119" i="14"/>
  <c r="J99" i="14"/>
  <c r="I99" i="14"/>
  <c r="H100" i="14"/>
  <c r="L99" i="14"/>
  <c r="M99" i="14"/>
  <c r="P99" i="16" l="1"/>
  <c r="Q99" i="16"/>
  <c r="N100" i="16"/>
  <c r="E118" i="16"/>
  <c r="G117" i="16"/>
  <c r="I101" i="16"/>
  <c r="H102" i="16"/>
  <c r="J101" i="16"/>
  <c r="L101" i="16"/>
  <c r="M101" i="16"/>
  <c r="D118" i="16"/>
  <c r="E117" i="14"/>
  <c r="G116" i="14"/>
  <c r="I100" i="14"/>
  <c r="J100" i="14"/>
  <c r="H101" i="14"/>
  <c r="L100" i="14"/>
  <c r="M100" i="14"/>
  <c r="N100" i="14" s="1"/>
  <c r="F120" i="14"/>
  <c r="N99" i="14"/>
  <c r="N101" i="16" l="1"/>
  <c r="P100" i="16"/>
  <c r="J102" i="16"/>
  <c r="I102" i="16"/>
  <c r="H103" i="16"/>
  <c r="L102" i="16"/>
  <c r="M102" i="16"/>
  <c r="D119" i="16"/>
  <c r="E119" i="16"/>
  <c r="G118" i="16"/>
  <c r="E118" i="14"/>
  <c r="G117" i="14"/>
  <c r="I101" i="14"/>
  <c r="J101" i="14"/>
  <c r="H102" i="14"/>
  <c r="L101" i="14"/>
  <c r="M101" i="14"/>
  <c r="N101" i="14" s="1"/>
  <c r="F121" i="14"/>
  <c r="P101" i="16" l="1"/>
  <c r="Q101" i="16"/>
  <c r="Q100" i="16"/>
  <c r="N102" i="16"/>
  <c r="H104" i="16"/>
  <c r="J103" i="16"/>
  <c r="I103" i="16"/>
  <c r="L103" i="16"/>
  <c r="M103" i="16"/>
  <c r="D120" i="16"/>
  <c r="G119" i="16"/>
  <c r="E120" i="16"/>
  <c r="E119" i="14"/>
  <c r="G118" i="14"/>
  <c r="F122" i="14"/>
  <c r="H103" i="14"/>
  <c r="I102" i="14"/>
  <c r="J102" i="14"/>
  <c r="L102" i="14"/>
  <c r="M102" i="14"/>
  <c r="N103" i="16" l="1"/>
  <c r="P102" i="16"/>
  <c r="Q102" i="16"/>
  <c r="D121" i="16"/>
  <c r="E121" i="16"/>
  <c r="G120" i="16"/>
  <c r="J104" i="16"/>
  <c r="H105" i="16"/>
  <c r="I104" i="16"/>
  <c r="L104" i="16"/>
  <c r="M104" i="16"/>
  <c r="E120" i="14"/>
  <c r="G119" i="14"/>
  <c r="N102" i="14"/>
  <c r="F123" i="14"/>
  <c r="H104" i="14"/>
  <c r="J103" i="14"/>
  <c r="I103" i="14"/>
  <c r="L103" i="14"/>
  <c r="M103" i="14"/>
  <c r="P103" i="16" l="1"/>
  <c r="Q103" i="16"/>
  <c r="N104" i="16"/>
  <c r="H106" i="16"/>
  <c r="I105" i="16"/>
  <c r="J105" i="16"/>
  <c r="L105" i="16"/>
  <c r="M105" i="16"/>
  <c r="G121" i="16"/>
  <c r="E122" i="16"/>
  <c r="D122" i="16"/>
  <c r="E121" i="14"/>
  <c r="G120" i="14"/>
  <c r="J104" i="14"/>
  <c r="I104" i="14"/>
  <c r="H105" i="14"/>
  <c r="L104" i="14"/>
  <c r="M104" i="14"/>
  <c r="F124" i="14"/>
  <c r="N103" i="14"/>
  <c r="P104" i="16" l="1"/>
  <c r="Q104" i="16"/>
  <c r="E123" i="16"/>
  <c r="G122" i="16"/>
  <c r="N105" i="16"/>
  <c r="D123" i="16"/>
  <c r="J106" i="16"/>
  <c r="I106" i="16"/>
  <c r="H107" i="16"/>
  <c r="L106" i="16"/>
  <c r="M106" i="16"/>
  <c r="E122" i="14"/>
  <c r="G121" i="14"/>
  <c r="F125" i="14"/>
  <c r="J105" i="14"/>
  <c r="I105" i="14"/>
  <c r="H106" i="14"/>
  <c r="L105" i="14"/>
  <c r="M105" i="14"/>
  <c r="N104" i="14"/>
  <c r="P105" i="16" l="1"/>
  <c r="Q105" i="16"/>
  <c r="D124" i="16"/>
  <c r="N106" i="16"/>
  <c r="H108" i="16"/>
  <c r="I107" i="16"/>
  <c r="J107" i="16"/>
  <c r="L107" i="16"/>
  <c r="M107" i="16"/>
  <c r="G123" i="16"/>
  <c r="E124" i="16"/>
  <c r="E123" i="14"/>
  <c r="G122" i="14"/>
  <c r="N105" i="14"/>
  <c r="F126" i="14"/>
  <c r="J106" i="14"/>
  <c r="I106" i="14"/>
  <c r="H107" i="14"/>
  <c r="L106" i="14"/>
  <c r="M106" i="14"/>
  <c r="P106" i="16" l="1"/>
  <c r="Q106" i="16"/>
  <c r="E125" i="16"/>
  <c r="G124" i="16"/>
  <c r="H109" i="16"/>
  <c r="J108" i="16"/>
  <c r="I108" i="16"/>
  <c r="L108" i="16"/>
  <c r="M108" i="16"/>
  <c r="N107" i="16"/>
  <c r="D125" i="16"/>
  <c r="E124" i="14"/>
  <c r="G123" i="14"/>
  <c r="F127" i="14"/>
  <c r="N106" i="14"/>
  <c r="J107" i="14"/>
  <c r="H108" i="14"/>
  <c r="I107" i="14"/>
  <c r="L107" i="14"/>
  <c r="M107" i="14"/>
  <c r="N108" i="16" l="1"/>
  <c r="P107" i="16"/>
  <c r="Q107" i="16"/>
  <c r="D126" i="16"/>
  <c r="I109" i="16"/>
  <c r="H110" i="16"/>
  <c r="J109" i="16"/>
  <c r="L109" i="16"/>
  <c r="M109" i="16"/>
  <c r="E126" i="16"/>
  <c r="G125" i="16"/>
  <c r="E125" i="14"/>
  <c r="G124" i="14"/>
  <c r="F128" i="14"/>
  <c r="I108" i="14"/>
  <c r="J108" i="14"/>
  <c r="H109" i="14"/>
  <c r="L108" i="14"/>
  <c r="M108" i="14"/>
  <c r="N107" i="14"/>
  <c r="P108" i="16" l="1"/>
  <c r="Q108" i="16"/>
  <c r="N109" i="16"/>
  <c r="J110" i="16"/>
  <c r="H111" i="16"/>
  <c r="I110" i="16"/>
  <c r="L110" i="16"/>
  <c r="M110" i="16"/>
  <c r="E127" i="16"/>
  <c r="G126" i="16"/>
  <c r="D127" i="16"/>
  <c r="E126" i="14"/>
  <c r="G125" i="14"/>
  <c r="I109" i="14"/>
  <c r="J109" i="14"/>
  <c r="H110" i="14"/>
  <c r="L109" i="14"/>
  <c r="M109" i="14"/>
  <c r="N109" i="14" s="1"/>
  <c r="F129" i="14"/>
  <c r="N108" i="14"/>
  <c r="P109" i="16" l="1"/>
  <c r="Q109" i="16"/>
  <c r="N110" i="16"/>
  <c r="G127" i="16"/>
  <c r="E128" i="16"/>
  <c r="D128" i="16"/>
  <c r="H112" i="16"/>
  <c r="J111" i="16"/>
  <c r="I111" i="16"/>
  <c r="L111" i="16"/>
  <c r="M111" i="16"/>
  <c r="E127" i="14"/>
  <c r="G126" i="14"/>
  <c r="H111" i="14"/>
  <c r="I110" i="14"/>
  <c r="J110" i="14"/>
  <c r="L110" i="14"/>
  <c r="M110" i="14"/>
  <c r="N110" i="14" s="1"/>
  <c r="F130" i="14"/>
  <c r="P110" i="16" l="1"/>
  <c r="Q110" i="16"/>
  <c r="D129" i="16"/>
  <c r="N111" i="16"/>
  <c r="E129" i="16"/>
  <c r="G128" i="16"/>
  <c r="J112" i="16"/>
  <c r="I112" i="16"/>
  <c r="H113" i="16"/>
  <c r="L112" i="16"/>
  <c r="M112" i="16"/>
  <c r="E128" i="14"/>
  <c r="G127" i="14"/>
  <c r="F131" i="14"/>
  <c r="H112" i="14"/>
  <c r="J111" i="14"/>
  <c r="I111" i="14"/>
  <c r="L111" i="14"/>
  <c r="M111" i="14"/>
  <c r="P111" i="16" l="1"/>
  <c r="Q111" i="16"/>
  <c r="H114" i="16"/>
  <c r="I113" i="16"/>
  <c r="J113" i="16"/>
  <c r="L113" i="16"/>
  <c r="M113" i="16"/>
  <c r="N112" i="16"/>
  <c r="G129" i="16"/>
  <c r="E130" i="16"/>
  <c r="D130" i="16"/>
  <c r="E129" i="14"/>
  <c r="G128" i="14"/>
  <c r="H113" i="14"/>
  <c r="I112" i="14"/>
  <c r="J112" i="14"/>
  <c r="L112" i="14"/>
  <c r="M112" i="14"/>
  <c r="N112" i="14" s="1"/>
  <c r="N111" i="14"/>
  <c r="F132" i="14"/>
  <c r="P112" i="16" l="1"/>
  <c r="Q112" i="16"/>
  <c r="N113" i="16"/>
  <c r="D131" i="16"/>
  <c r="E131" i="16"/>
  <c r="G130" i="16"/>
  <c r="J114" i="16"/>
  <c r="I114" i="16"/>
  <c r="H115" i="16"/>
  <c r="L114" i="16"/>
  <c r="M114" i="16"/>
  <c r="E130" i="14"/>
  <c r="G129" i="14"/>
  <c r="F133" i="14"/>
  <c r="J113" i="14"/>
  <c r="H114" i="14"/>
  <c r="I113" i="14"/>
  <c r="L113" i="14"/>
  <c r="M113" i="14"/>
  <c r="P113" i="16" l="1"/>
  <c r="Q113" i="16"/>
  <c r="N114" i="16"/>
  <c r="H116" i="16"/>
  <c r="I115" i="16"/>
  <c r="J115" i="16"/>
  <c r="L115" i="16"/>
  <c r="M115" i="16"/>
  <c r="G131" i="16"/>
  <c r="E132" i="16"/>
  <c r="D132" i="16"/>
  <c r="E131" i="14"/>
  <c r="G130" i="14"/>
  <c r="J114" i="14"/>
  <c r="H115" i="14"/>
  <c r="I114" i="14"/>
  <c r="L114" i="14"/>
  <c r="M114" i="14"/>
  <c r="N114" i="14" s="1"/>
  <c r="F134" i="14"/>
  <c r="N113" i="14"/>
  <c r="P114" i="16" l="1"/>
  <c r="Q114" i="16"/>
  <c r="N115" i="16"/>
  <c r="E133" i="16"/>
  <c r="G132" i="16"/>
  <c r="D133" i="16"/>
  <c r="H117" i="16"/>
  <c r="J116" i="16"/>
  <c r="I116" i="16"/>
  <c r="L116" i="16"/>
  <c r="M116" i="16"/>
  <c r="E132" i="14"/>
  <c r="G131" i="14"/>
  <c r="F135" i="14"/>
  <c r="J115" i="14"/>
  <c r="H116" i="14"/>
  <c r="I115" i="14"/>
  <c r="L115" i="14"/>
  <c r="M115" i="14"/>
  <c r="P115" i="16" l="1"/>
  <c r="Q115" i="16"/>
  <c r="D134" i="16"/>
  <c r="I117" i="16"/>
  <c r="H118" i="16"/>
  <c r="J117" i="16"/>
  <c r="L117" i="16"/>
  <c r="M117" i="16"/>
  <c r="N116" i="16"/>
  <c r="E134" i="16"/>
  <c r="G133" i="16"/>
  <c r="E133" i="14"/>
  <c r="G132" i="14"/>
  <c r="F136" i="14"/>
  <c r="I116" i="14"/>
  <c r="J116" i="14"/>
  <c r="H117" i="14"/>
  <c r="L116" i="14"/>
  <c r="M116" i="14"/>
  <c r="N115" i="14"/>
  <c r="P116" i="16" l="1"/>
  <c r="Q116" i="16"/>
  <c r="N117" i="16"/>
  <c r="E135" i="16"/>
  <c r="G134" i="16"/>
  <c r="J118" i="16"/>
  <c r="H119" i="16"/>
  <c r="I118" i="16"/>
  <c r="L118" i="16"/>
  <c r="M118" i="16"/>
  <c r="D135" i="16"/>
  <c r="N116" i="14"/>
  <c r="E134" i="14"/>
  <c r="G133" i="14"/>
  <c r="I117" i="14"/>
  <c r="J117" i="14"/>
  <c r="H118" i="14"/>
  <c r="L117" i="14"/>
  <c r="M117" i="14"/>
  <c r="F137" i="14"/>
  <c r="P117" i="16" l="1"/>
  <c r="Q117" i="16"/>
  <c r="N118" i="16"/>
  <c r="H120" i="16"/>
  <c r="J119" i="16"/>
  <c r="I119" i="16"/>
  <c r="L119" i="16"/>
  <c r="M119" i="16"/>
  <c r="D136" i="16"/>
  <c r="G135" i="16"/>
  <c r="E136" i="16"/>
  <c r="E135" i="14"/>
  <c r="G134" i="14"/>
  <c r="H119" i="14"/>
  <c r="I118" i="14"/>
  <c r="J118" i="14"/>
  <c r="L118" i="14"/>
  <c r="M118" i="14"/>
  <c r="N118" i="14" s="1"/>
  <c r="F138" i="14"/>
  <c r="N117" i="14"/>
  <c r="P118" i="16" l="1"/>
  <c r="Q118" i="16"/>
  <c r="N119" i="16"/>
  <c r="D137" i="16"/>
  <c r="E137" i="16"/>
  <c r="G136" i="16"/>
  <c r="J120" i="16"/>
  <c r="I120" i="16"/>
  <c r="H121" i="16"/>
  <c r="L120" i="16"/>
  <c r="M120" i="16"/>
  <c r="E136" i="14"/>
  <c r="G135" i="14"/>
  <c r="H120" i="14"/>
  <c r="J119" i="14"/>
  <c r="I119" i="14"/>
  <c r="L119" i="14"/>
  <c r="M119" i="14"/>
  <c r="N119" i="14" s="1"/>
  <c r="F139" i="14"/>
  <c r="P119" i="16" l="1"/>
  <c r="Q119" i="16"/>
  <c r="G137" i="16"/>
  <c r="E138" i="16"/>
  <c r="H122" i="16"/>
  <c r="I121" i="16"/>
  <c r="J121" i="16"/>
  <c r="L121" i="16"/>
  <c r="M121" i="16"/>
  <c r="N120" i="16"/>
  <c r="D138" i="16"/>
  <c r="E137" i="14"/>
  <c r="G136" i="14"/>
  <c r="F140" i="14"/>
  <c r="J120" i="14"/>
  <c r="I120" i="14"/>
  <c r="H121" i="14"/>
  <c r="L120" i="14"/>
  <c r="M120" i="14"/>
  <c r="P120" i="16" l="1"/>
  <c r="Q120" i="16"/>
  <c r="N121" i="16"/>
  <c r="D139" i="16"/>
  <c r="J122" i="16"/>
  <c r="I122" i="16"/>
  <c r="H123" i="16"/>
  <c r="L122" i="16"/>
  <c r="M122" i="16"/>
  <c r="E139" i="16"/>
  <c r="G138" i="16"/>
  <c r="E138" i="14"/>
  <c r="G137" i="14"/>
  <c r="N120" i="14"/>
  <c r="F141" i="14"/>
  <c r="J121" i="14"/>
  <c r="I121" i="14"/>
  <c r="H122" i="14"/>
  <c r="L121" i="14"/>
  <c r="M121" i="14"/>
  <c r="P121" i="16" l="1"/>
  <c r="Q121" i="16"/>
  <c r="N122" i="16"/>
  <c r="G139" i="16"/>
  <c r="E140" i="16"/>
  <c r="H124" i="16"/>
  <c r="I123" i="16"/>
  <c r="J123" i="16"/>
  <c r="L123" i="16"/>
  <c r="M123" i="16"/>
  <c r="D140" i="16"/>
  <c r="E139" i="14"/>
  <c r="G138" i="14"/>
  <c r="F142" i="14"/>
  <c r="N121" i="14"/>
  <c r="J122" i="14"/>
  <c r="I122" i="14"/>
  <c r="H123" i="14"/>
  <c r="L122" i="14"/>
  <c r="M122" i="14"/>
  <c r="N123" i="16" l="1"/>
  <c r="P122" i="16"/>
  <c r="Q122" i="16"/>
  <c r="D141" i="16"/>
  <c r="H125" i="16"/>
  <c r="J124" i="16"/>
  <c r="I124" i="16"/>
  <c r="L124" i="16"/>
  <c r="M124" i="16"/>
  <c r="E141" i="16"/>
  <c r="G140" i="16"/>
  <c r="E140" i="14"/>
  <c r="G139" i="14"/>
  <c r="F143" i="14"/>
  <c r="J123" i="14"/>
  <c r="H124" i="14"/>
  <c r="I123" i="14"/>
  <c r="L123" i="14"/>
  <c r="M123" i="14"/>
  <c r="N122" i="14"/>
  <c r="P123" i="16" l="1"/>
  <c r="Q123" i="16"/>
  <c r="N124" i="16"/>
  <c r="E142" i="16"/>
  <c r="G141" i="16"/>
  <c r="I125" i="16"/>
  <c r="H126" i="16"/>
  <c r="J125" i="16"/>
  <c r="L125" i="16"/>
  <c r="M125" i="16"/>
  <c r="D142" i="16"/>
  <c r="E141" i="14"/>
  <c r="G140" i="14"/>
  <c r="N123" i="14"/>
  <c r="I124" i="14"/>
  <c r="J124" i="14"/>
  <c r="H125" i="14"/>
  <c r="L124" i="14"/>
  <c r="M124" i="14"/>
  <c r="N124" i="14" s="1"/>
  <c r="F144" i="14"/>
  <c r="N125" i="16" l="1"/>
  <c r="P124" i="16"/>
  <c r="Q124" i="16"/>
  <c r="D143" i="16"/>
  <c r="J126" i="16"/>
  <c r="I126" i="16"/>
  <c r="H127" i="16"/>
  <c r="L126" i="16"/>
  <c r="M126" i="16"/>
  <c r="E143" i="16"/>
  <c r="G142" i="16"/>
  <c r="E142" i="14"/>
  <c r="G141" i="14"/>
  <c r="F145" i="14"/>
  <c r="I125" i="14"/>
  <c r="J125" i="14"/>
  <c r="H126" i="14"/>
  <c r="L125" i="14"/>
  <c r="M125" i="14"/>
  <c r="P125" i="16" l="1"/>
  <c r="Q125" i="16"/>
  <c r="N126" i="16"/>
  <c r="H128" i="16"/>
  <c r="J127" i="16"/>
  <c r="I127" i="16"/>
  <c r="L127" i="16"/>
  <c r="M127" i="16"/>
  <c r="N127" i="16" s="1"/>
  <c r="D144" i="16"/>
  <c r="G143" i="16"/>
  <c r="E144" i="16"/>
  <c r="E143" i="14"/>
  <c r="G142" i="14"/>
  <c r="F146" i="14"/>
  <c r="H127" i="14"/>
  <c r="I126" i="14"/>
  <c r="J126" i="14"/>
  <c r="L126" i="14"/>
  <c r="M126" i="14"/>
  <c r="N125" i="14"/>
  <c r="P126" i="16" l="1"/>
  <c r="Q126" i="16"/>
  <c r="D145" i="16"/>
  <c r="E145" i="16"/>
  <c r="G144" i="16"/>
  <c r="J128" i="16"/>
  <c r="H129" i="16"/>
  <c r="I128" i="16"/>
  <c r="L128" i="16"/>
  <c r="M128" i="16"/>
  <c r="E144" i="14"/>
  <c r="G143" i="14"/>
  <c r="H128" i="14"/>
  <c r="J127" i="14"/>
  <c r="I127" i="14"/>
  <c r="L127" i="14"/>
  <c r="M127" i="14"/>
  <c r="N127" i="14" s="1"/>
  <c r="N126" i="14"/>
  <c r="F147" i="14"/>
  <c r="P127" i="16" l="1"/>
  <c r="Q127" i="16"/>
  <c r="G145" i="16"/>
  <c r="E146" i="16"/>
  <c r="H130" i="16"/>
  <c r="I129" i="16"/>
  <c r="J129" i="16"/>
  <c r="L129" i="16"/>
  <c r="M129" i="16"/>
  <c r="N128" i="16"/>
  <c r="D146" i="16"/>
  <c r="E145" i="14"/>
  <c r="G144" i="14"/>
  <c r="F148" i="14"/>
  <c r="H129" i="14"/>
  <c r="I128" i="14"/>
  <c r="J128" i="14"/>
  <c r="L128" i="14"/>
  <c r="M128" i="14"/>
  <c r="P128" i="16" l="1"/>
  <c r="Q128" i="16"/>
  <c r="N129" i="16"/>
  <c r="J130" i="16"/>
  <c r="I130" i="16"/>
  <c r="H131" i="16"/>
  <c r="L130" i="16"/>
  <c r="M130" i="16"/>
  <c r="D147" i="16"/>
  <c r="E147" i="16"/>
  <c r="G146" i="16"/>
  <c r="E146" i="14"/>
  <c r="G145" i="14"/>
  <c r="F149" i="14"/>
  <c r="J129" i="14"/>
  <c r="H130" i="14"/>
  <c r="I129" i="14"/>
  <c r="L129" i="14"/>
  <c r="M129" i="14"/>
  <c r="N128" i="14"/>
  <c r="P129" i="16" l="1"/>
  <c r="Q129" i="16"/>
  <c r="N130" i="16"/>
  <c r="D148" i="16"/>
  <c r="G147" i="16"/>
  <c r="E148" i="16"/>
  <c r="H132" i="16"/>
  <c r="I131" i="16"/>
  <c r="J131" i="16"/>
  <c r="L131" i="16"/>
  <c r="M131" i="16"/>
  <c r="E147" i="14"/>
  <c r="G146" i="14"/>
  <c r="J130" i="14"/>
  <c r="H131" i="14"/>
  <c r="I130" i="14"/>
  <c r="L130" i="14"/>
  <c r="M130" i="14"/>
  <c r="N130" i="14" s="1"/>
  <c r="N129" i="14"/>
  <c r="F150" i="14"/>
  <c r="P130" i="16" l="1"/>
  <c r="Q130" i="16"/>
  <c r="E149" i="16"/>
  <c r="G148" i="16"/>
  <c r="H133" i="16"/>
  <c r="J132" i="16"/>
  <c r="I132" i="16"/>
  <c r="L132" i="16"/>
  <c r="M132" i="16"/>
  <c r="N131" i="16"/>
  <c r="D149" i="16"/>
  <c r="E148" i="14"/>
  <c r="G147" i="14"/>
  <c r="J131" i="14"/>
  <c r="I131" i="14"/>
  <c r="H132" i="14"/>
  <c r="L131" i="14"/>
  <c r="M131" i="14"/>
  <c r="N131" i="14" s="1"/>
  <c r="N132" i="16" l="1"/>
  <c r="P131" i="16"/>
  <c r="Q131" i="16"/>
  <c r="D150" i="16"/>
  <c r="I133" i="16"/>
  <c r="H134" i="16"/>
  <c r="J133" i="16"/>
  <c r="L133" i="16"/>
  <c r="M133" i="16"/>
  <c r="E150" i="16"/>
  <c r="G150" i="16" s="1"/>
  <c r="G149" i="16"/>
  <c r="E149" i="14"/>
  <c r="G148" i="14"/>
  <c r="I132" i="14"/>
  <c r="J132" i="14"/>
  <c r="H133" i="14"/>
  <c r="L132" i="14"/>
  <c r="M132" i="14"/>
  <c r="N132" i="14" s="1"/>
  <c r="P132" i="16" l="1"/>
  <c r="Q132" i="16"/>
  <c r="N133" i="16"/>
  <c r="J134" i="16"/>
  <c r="I134" i="16"/>
  <c r="H135" i="16"/>
  <c r="L134" i="16"/>
  <c r="M134" i="16"/>
  <c r="E150" i="14"/>
  <c r="G150" i="14" s="1"/>
  <c r="G149" i="14"/>
  <c r="I133" i="14"/>
  <c r="J133" i="14"/>
  <c r="H134" i="14"/>
  <c r="L133" i="14"/>
  <c r="M133" i="14"/>
  <c r="N133" i="14" s="1"/>
  <c r="P133" i="16" l="1"/>
  <c r="Q133" i="16"/>
  <c r="N134" i="16"/>
  <c r="H136" i="16"/>
  <c r="J135" i="16"/>
  <c r="I135" i="16"/>
  <c r="L135" i="16"/>
  <c r="M135" i="16"/>
  <c r="H135" i="14"/>
  <c r="I134" i="14"/>
  <c r="J134" i="14"/>
  <c r="L134" i="14"/>
  <c r="M134" i="14"/>
  <c r="N134" i="14" s="1"/>
  <c r="P134" i="16" l="1"/>
  <c r="Q134" i="16"/>
  <c r="N135" i="16"/>
  <c r="J136" i="16"/>
  <c r="H137" i="16"/>
  <c r="I136" i="16"/>
  <c r="L136" i="16"/>
  <c r="M136" i="16"/>
  <c r="H136" i="14"/>
  <c r="J135" i="14"/>
  <c r="I135" i="14"/>
  <c r="L135" i="14"/>
  <c r="M135" i="14"/>
  <c r="N135" i="14" s="1"/>
  <c r="P135" i="16" l="1"/>
  <c r="Q135" i="16"/>
  <c r="N136" i="16"/>
  <c r="H138" i="16"/>
  <c r="I137" i="16"/>
  <c r="J137" i="16"/>
  <c r="L137" i="16"/>
  <c r="M137" i="16"/>
  <c r="N137" i="16" s="1"/>
  <c r="J136" i="14"/>
  <c r="I136" i="14"/>
  <c r="H137" i="14"/>
  <c r="L136" i="14"/>
  <c r="M136" i="14"/>
  <c r="N136" i="14" s="1"/>
  <c r="P136" i="16" l="1"/>
  <c r="Q136" i="16"/>
  <c r="J138" i="16"/>
  <c r="I138" i="16"/>
  <c r="H139" i="16"/>
  <c r="L138" i="16"/>
  <c r="M138" i="16"/>
  <c r="J137" i="14"/>
  <c r="I137" i="14"/>
  <c r="H138" i="14"/>
  <c r="L137" i="14"/>
  <c r="M137" i="14"/>
  <c r="N137" i="14" s="1"/>
  <c r="P137" i="16" l="1"/>
  <c r="Q137" i="16"/>
  <c r="N138" i="16"/>
  <c r="H140" i="16"/>
  <c r="I139" i="16"/>
  <c r="J139" i="16"/>
  <c r="L139" i="16"/>
  <c r="M139" i="16"/>
  <c r="N139" i="16" s="1"/>
  <c r="J138" i="14"/>
  <c r="I138" i="14"/>
  <c r="H139" i="14"/>
  <c r="L138" i="14"/>
  <c r="M138" i="14"/>
  <c r="N138" i="14" s="1"/>
  <c r="P138" i="16" l="1"/>
  <c r="Q138" i="16"/>
  <c r="H141" i="16"/>
  <c r="J140" i="16"/>
  <c r="I140" i="16"/>
  <c r="L140" i="16"/>
  <c r="M140" i="16"/>
  <c r="J139" i="14"/>
  <c r="H140" i="14"/>
  <c r="I139" i="14"/>
  <c r="L139" i="14"/>
  <c r="M139" i="14"/>
  <c r="N139" i="14" s="1"/>
  <c r="P139" i="16" l="1"/>
  <c r="Q139" i="16"/>
  <c r="N140" i="16"/>
  <c r="I141" i="16"/>
  <c r="H142" i="16"/>
  <c r="J141" i="16"/>
  <c r="L141" i="16"/>
  <c r="M141" i="16"/>
  <c r="I140" i="14"/>
  <c r="J140" i="14"/>
  <c r="H141" i="14"/>
  <c r="L140" i="14"/>
  <c r="M140" i="14"/>
  <c r="N140" i="14" s="1"/>
  <c r="P140" i="16" l="1"/>
  <c r="Q140" i="16"/>
  <c r="N141" i="16"/>
  <c r="J142" i="16"/>
  <c r="H143" i="16"/>
  <c r="I142" i="16"/>
  <c r="L142" i="16"/>
  <c r="M142" i="16"/>
  <c r="N142" i="16" s="1"/>
  <c r="I141" i="14"/>
  <c r="J141" i="14"/>
  <c r="H142" i="14"/>
  <c r="L141" i="14"/>
  <c r="M141" i="14"/>
  <c r="N141" i="14" s="1"/>
  <c r="P141" i="16" l="1"/>
  <c r="Q141" i="16"/>
  <c r="H144" i="16"/>
  <c r="J143" i="16"/>
  <c r="I143" i="16"/>
  <c r="L143" i="16"/>
  <c r="M143" i="16"/>
  <c r="N143" i="16" s="1"/>
  <c r="H143" i="14"/>
  <c r="I142" i="14"/>
  <c r="J142" i="14"/>
  <c r="L142" i="14"/>
  <c r="M142" i="14"/>
  <c r="P142" i="16" l="1"/>
  <c r="Q142" i="16"/>
  <c r="J144" i="16"/>
  <c r="H145" i="16"/>
  <c r="I144" i="16"/>
  <c r="L144" i="16"/>
  <c r="M144" i="16"/>
  <c r="N144" i="16" s="1"/>
  <c r="N142" i="14"/>
  <c r="H144" i="14"/>
  <c r="J143" i="14"/>
  <c r="I143" i="14"/>
  <c r="L143" i="14"/>
  <c r="M143" i="14"/>
  <c r="P143" i="16" l="1"/>
  <c r="Q143" i="16"/>
  <c r="H146" i="16"/>
  <c r="I145" i="16"/>
  <c r="J145" i="16"/>
  <c r="L145" i="16"/>
  <c r="M145" i="16"/>
  <c r="N145" i="16" s="1"/>
  <c r="N143" i="14"/>
  <c r="H145" i="14"/>
  <c r="I144" i="14"/>
  <c r="J144" i="14"/>
  <c r="L144" i="14"/>
  <c r="M144" i="14"/>
  <c r="N144" i="14" s="1"/>
  <c r="P144" i="16" l="1"/>
  <c r="Q144" i="16"/>
  <c r="J146" i="16"/>
  <c r="I146" i="16"/>
  <c r="H147" i="16"/>
  <c r="L146" i="16"/>
  <c r="M146" i="16"/>
  <c r="N146" i="16" s="1"/>
  <c r="H146" i="14"/>
  <c r="J145" i="14"/>
  <c r="I145" i="14"/>
  <c r="L145" i="14"/>
  <c r="M145" i="14"/>
  <c r="N145" i="14" s="1"/>
  <c r="P145" i="16" l="1"/>
  <c r="Q145" i="16"/>
  <c r="H148" i="16"/>
  <c r="I147" i="16"/>
  <c r="J147" i="16"/>
  <c r="L147" i="16"/>
  <c r="M147" i="16"/>
  <c r="H147" i="14"/>
  <c r="J146" i="14"/>
  <c r="I146" i="14"/>
  <c r="L146" i="14"/>
  <c r="M146" i="14"/>
  <c r="N146" i="14" s="1"/>
  <c r="P146" i="16" l="1"/>
  <c r="Q146" i="16"/>
  <c r="N147" i="16"/>
  <c r="H149" i="16"/>
  <c r="J148" i="16"/>
  <c r="I148" i="16"/>
  <c r="L148" i="16"/>
  <c r="M148" i="16"/>
  <c r="N148" i="16" s="1"/>
  <c r="H148" i="14"/>
  <c r="J147" i="14"/>
  <c r="I147" i="14"/>
  <c r="L147" i="14"/>
  <c r="M147" i="14"/>
  <c r="N147" i="14" s="1"/>
  <c r="P147" i="16" l="1"/>
  <c r="Q147" i="16"/>
  <c r="I149" i="16"/>
  <c r="H150" i="16"/>
  <c r="J149" i="16"/>
  <c r="L149" i="16"/>
  <c r="M149" i="16"/>
  <c r="N149" i="16" s="1"/>
  <c r="H149" i="14"/>
  <c r="J148" i="14"/>
  <c r="I148" i="14"/>
  <c r="L148" i="14"/>
  <c r="M148" i="14"/>
  <c r="N148" i="14" s="1"/>
  <c r="P148" i="16" l="1"/>
  <c r="Q148" i="16"/>
  <c r="J150" i="16"/>
  <c r="J5" i="16" s="1"/>
  <c r="I150" i="16"/>
  <c r="I5" i="16" s="1"/>
  <c r="L150" i="16"/>
  <c r="L5" i="16" s="1"/>
  <c r="M150" i="16"/>
  <c r="H150" i="14"/>
  <c r="J149" i="14"/>
  <c r="I149" i="14"/>
  <c r="L149" i="14"/>
  <c r="M149" i="14"/>
  <c r="N149" i="14" s="1"/>
  <c r="P149" i="16" l="1"/>
  <c r="Q149" i="16"/>
  <c r="N150" i="16"/>
  <c r="M5" i="16"/>
  <c r="J150" i="14"/>
  <c r="I150" i="14"/>
  <c r="L150" i="14"/>
  <c r="M150" i="14"/>
  <c r="N150" i="14" s="1"/>
  <c r="O7" i="14" s="1"/>
  <c r="P150" i="16" l="1"/>
  <c r="Q150" i="16"/>
  <c r="O7" i="16"/>
  <c r="N5" i="16"/>
  <c r="B8" i="12" l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7" i="12"/>
  <c r="B6" i="12"/>
  <c r="G19" i="12"/>
  <c r="G18" i="12" s="1"/>
  <c r="G17" i="12" s="1"/>
  <c r="G16" i="12" s="1"/>
  <c r="G15" i="12" s="1"/>
  <c r="G14" i="12" s="1"/>
  <c r="G13" i="12" s="1"/>
  <c r="G12" i="12" s="1"/>
  <c r="G11" i="12" s="1"/>
  <c r="G10" i="12" s="1"/>
  <c r="G9" i="12" s="1"/>
  <c r="G8" i="12" s="1"/>
  <c r="G7" i="12" s="1"/>
  <c r="G6" i="12" s="1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D19" i="12"/>
  <c r="C19" i="12"/>
  <c r="E19" i="12" s="1"/>
  <c r="D18" i="12"/>
  <c r="C18" i="12"/>
  <c r="D17" i="12"/>
  <c r="C17" i="12"/>
  <c r="E17" i="12" s="1"/>
  <c r="D16" i="12"/>
  <c r="E16" i="12" s="1"/>
  <c r="C16" i="12"/>
  <c r="D15" i="12"/>
  <c r="C15" i="12"/>
  <c r="D14" i="12"/>
  <c r="C14" i="12"/>
  <c r="D13" i="12"/>
  <c r="C13" i="12"/>
  <c r="E13" i="12" s="1"/>
  <c r="D12" i="12"/>
  <c r="C12" i="12"/>
  <c r="E12" i="12" s="1"/>
  <c r="D11" i="12"/>
  <c r="C11" i="12"/>
  <c r="D10" i="12"/>
  <c r="C10" i="12"/>
  <c r="E10" i="12" s="1"/>
  <c r="D9" i="12"/>
  <c r="C9" i="12"/>
  <c r="D8" i="12"/>
  <c r="C8" i="12"/>
  <c r="D7" i="12"/>
  <c r="E7" i="12" s="1"/>
  <c r="C7" i="12"/>
  <c r="D6" i="12"/>
  <c r="C6" i="12"/>
  <c r="E6" i="12" s="1"/>
  <c r="D5" i="12"/>
  <c r="C5" i="12"/>
  <c r="E5" i="12" s="1"/>
  <c r="D8" i="8"/>
  <c r="K22" i="9"/>
  <c r="C22" i="9"/>
  <c r="K21" i="9"/>
  <c r="C21" i="9"/>
  <c r="K20" i="9"/>
  <c r="C20" i="9"/>
  <c r="K19" i="9"/>
  <c r="C19" i="9"/>
  <c r="K18" i="9"/>
  <c r="C18" i="9"/>
  <c r="K17" i="9"/>
  <c r="C17" i="9"/>
  <c r="K16" i="9"/>
  <c r="C16" i="9"/>
  <c r="K15" i="9"/>
  <c r="C15" i="9"/>
  <c r="K14" i="9"/>
  <c r="C14" i="9"/>
  <c r="K13" i="9"/>
  <c r="C13" i="9"/>
  <c r="K12" i="9"/>
  <c r="C12" i="9"/>
  <c r="K11" i="9"/>
  <c r="C11" i="9"/>
  <c r="K10" i="9"/>
  <c r="C10" i="9"/>
  <c r="K9" i="9"/>
  <c r="C9" i="9"/>
  <c r="K8" i="9"/>
  <c r="L8" i="9" s="1"/>
  <c r="M8" i="9" s="1"/>
  <c r="I9" i="9" s="1"/>
  <c r="J8" i="9"/>
  <c r="C8" i="9"/>
  <c r="B8" i="9"/>
  <c r="B3" i="9"/>
  <c r="D21" i="9" s="1"/>
  <c r="C22" i="8"/>
  <c r="D21" i="8"/>
  <c r="C21" i="8"/>
  <c r="C20" i="8"/>
  <c r="D19" i="8"/>
  <c r="C19" i="8"/>
  <c r="C18" i="8"/>
  <c r="D17" i="8"/>
  <c r="C17" i="8"/>
  <c r="C16" i="8"/>
  <c r="D15" i="8"/>
  <c r="C15" i="8"/>
  <c r="C14" i="8"/>
  <c r="D13" i="8"/>
  <c r="C13" i="8"/>
  <c r="C12" i="8"/>
  <c r="D11" i="8"/>
  <c r="C11" i="8"/>
  <c r="C10" i="8"/>
  <c r="D9" i="8"/>
  <c r="C9" i="8"/>
  <c r="C8" i="8"/>
  <c r="B8" i="8"/>
  <c r="B9" i="8" s="1"/>
  <c r="B3" i="8"/>
  <c r="D22" i="8" s="1"/>
  <c r="J36" i="7"/>
  <c r="E11" i="12" l="1"/>
  <c r="E14" i="12"/>
  <c r="E18" i="12"/>
  <c r="E8" i="12"/>
  <c r="E15" i="12"/>
  <c r="E9" i="12"/>
  <c r="B10" i="8"/>
  <c r="E9" i="8"/>
  <c r="J9" i="9"/>
  <c r="L9" i="9" s="1"/>
  <c r="B9" i="9"/>
  <c r="E9" i="9" s="1"/>
  <c r="M9" i="9"/>
  <c r="I10" i="9" s="1"/>
  <c r="D10" i="9"/>
  <c r="D18" i="9"/>
  <c r="D22" i="9"/>
  <c r="D15" i="9"/>
  <c r="D16" i="9"/>
  <c r="E8" i="8"/>
  <c r="D10" i="8"/>
  <c r="D12" i="8"/>
  <c r="D14" i="8"/>
  <c r="D16" i="8"/>
  <c r="D18" i="8"/>
  <c r="D20" i="8"/>
  <c r="D11" i="9"/>
  <c r="D19" i="9"/>
  <c r="D14" i="9"/>
  <c r="D9" i="9"/>
  <c r="D17" i="9"/>
  <c r="D12" i="9"/>
  <c r="D20" i="9"/>
  <c r="D8" i="9"/>
  <c r="E8" i="9" s="1"/>
  <c r="D13" i="9"/>
  <c r="J10" i="9" l="1"/>
  <c r="L10" i="9" s="1"/>
  <c r="M10" i="9" s="1"/>
  <c r="I11" i="9" s="1"/>
  <c r="B10" i="9"/>
  <c r="E10" i="9" s="1"/>
  <c r="B11" i="8"/>
  <c r="E10" i="8"/>
  <c r="J11" i="9" l="1"/>
  <c r="L11" i="9" s="1"/>
  <c r="B11" i="9"/>
  <c r="E11" i="9" s="1"/>
  <c r="M11" i="9"/>
  <c r="I12" i="9" s="1"/>
  <c r="E11" i="8"/>
  <c r="B12" i="8"/>
  <c r="B13" i="8" l="1"/>
  <c r="E12" i="8"/>
  <c r="B12" i="9"/>
  <c r="E12" i="9" s="1"/>
  <c r="J12" i="9"/>
  <c r="L12" i="9" s="1"/>
  <c r="M12" i="9" s="1"/>
  <c r="I13" i="9" s="1"/>
  <c r="B13" i="9" l="1"/>
  <c r="E13" i="9" s="1"/>
  <c r="J13" i="9"/>
  <c r="L13" i="9" s="1"/>
  <c r="M13" i="9" s="1"/>
  <c r="I14" i="9" s="1"/>
  <c r="B14" i="8"/>
  <c r="E13" i="8"/>
  <c r="B14" i="9" l="1"/>
  <c r="E14" i="9" s="1"/>
  <c r="J14" i="9"/>
  <c r="L14" i="9" s="1"/>
  <c r="M14" i="9" s="1"/>
  <c r="I15" i="9" s="1"/>
  <c r="B15" i="8"/>
  <c r="E14" i="8"/>
  <c r="B15" i="9" l="1"/>
  <c r="E15" i="9" s="1"/>
  <c r="J15" i="9"/>
  <c r="L15" i="9" s="1"/>
  <c r="M15" i="9" s="1"/>
  <c r="I16" i="9" s="1"/>
  <c r="B16" i="8"/>
  <c r="E15" i="8"/>
  <c r="B16" i="9" l="1"/>
  <c r="E16" i="9" s="1"/>
  <c r="J16" i="9"/>
  <c r="L16" i="9" s="1"/>
  <c r="M16" i="9" s="1"/>
  <c r="I17" i="9" s="1"/>
  <c r="B17" i="8"/>
  <c r="E16" i="8"/>
  <c r="J17" i="9" l="1"/>
  <c r="L17" i="9" s="1"/>
  <c r="B17" i="9"/>
  <c r="E17" i="9" s="1"/>
  <c r="M17" i="9"/>
  <c r="I18" i="9" s="1"/>
  <c r="B18" i="8"/>
  <c r="E17" i="8"/>
  <c r="B19" i="8" l="1"/>
  <c r="E18" i="8"/>
  <c r="J18" i="9"/>
  <c r="L18" i="9" s="1"/>
  <c r="B18" i="9"/>
  <c r="E18" i="9" s="1"/>
  <c r="M18" i="9"/>
  <c r="I19" i="9" s="1"/>
  <c r="B19" i="9" l="1"/>
  <c r="E19" i="9" s="1"/>
  <c r="J19" i="9"/>
  <c r="L19" i="9" s="1"/>
  <c r="M19" i="9" s="1"/>
  <c r="I20" i="9" s="1"/>
  <c r="E19" i="8"/>
  <c r="B20" i="8"/>
  <c r="J20" i="9" l="1"/>
  <c r="L20" i="9" s="1"/>
  <c r="M20" i="9"/>
  <c r="I21" i="9" s="1"/>
  <c r="B20" i="9"/>
  <c r="E20" i="9" s="1"/>
  <c r="B21" i="8"/>
  <c r="E20" i="8"/>
  <c r="B22" i="8" l="1"/>
  <c r="E22" i="8" s="1"/>
  <c r="E21" i="8"/>
  <c r="J21" i="9"/>
  <c r="L21" i="9" s="1"/>
  <c r="M21" i="9"/>
  <c r="I22" i="9" s="1"/>
  <c r="B21" i="9"/>
  <c r="E21" i="9" s="1"/>
  <c r="B22" i="9" l="1"/>
  <c r="E22" i="9" s="1"/>
  <c r="E24" i="9" s="1"/>
  <c r="J22" i="9"/>
  <c r="L22" i="9" s="1"/>
  <c r="M22" i="9" s="1"/>
  <c r="E24" i="8"/>
  <c r="C5" i="4" l="1"/>
  <c r="B5" i="4"/>
  <c r="AD10" i="2"/>
  <c r="AC10" i="2" s="1"/>
  <c r="AB10" i="2" s="1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C5" i="5"/>
  <c r="F5" i="3"/>
  <c r="B5" i="3"/>
  <c r="F4" i="3"/>
  <c r="B13" i="2"/>
  <c r="E12" i="2"/>
  <c r="D12" i="2"/>
  <c r="D5" i="4" s="1"/>
  <c r="AB11" i="2"/>
  <c r="AI9" i="2"/>
  <c r="AB9" i="2"/>
  <c r="AI8" i="2"/>
  <c r="AB8" i="2"/>
  <c r="AI7" i="2"/>
  <c r="AB7" i="2"/>
  <c r="AI6" i="2"/>
  <c r="AI5" i="2"/>
  <c r="AB5" i="2"/>
  <c r="AI4" i="2"/>
  <c r="AC4" i="2"/>
  <c r="AC3" i="2"/>
  <c r="U13" i="2" l="1"/>
  <c r="B6" i="4"/>
  <c r="F13" i="2"/>
  <c r="G13" i="2" s="1"/>
  <c r="C13" i="2"/>
  <c r="Q13" i="2"/>
  <c r="G6" i="4" s="1"/>
  <c r="E13" i="2"/>
  <c r="D13" i="2"/>
  <c r="F5" i="5"/>
  <c r="B14" i="2"/>
  <c r="C4" i="3"/>
  <c r="E4" i="3" s="1"/>
  <c r="B6" i="3"/>
  <c r="D5" i="5"/>
  <c r="C6" i="5"/>
  <c r="F6" i="5" s="1"/>
  <c r="I13" i="2" l="1"/>
  <c r="D6" i="4"/>
  <c r="W13" i="2"/>
  <c r="C6" i="4"/>
  <c r="N6" i="4" s="1"/>
  <c r="U14" i="2"/>
  <c r="B7" i="4"/>
  <c r="I6" i="4"/>
  <c r="V6" i="4" s="1"/>
  <c r="T13" i="2"/>
  <c r="H13" i="2"/>
  <c r="B7" i="3"/>
  <c r="F6" i="3"/>
  <c r="C7" i="5"/>
  <c r="D6" i="5"/>
  <c r="E14" i="2"/>
  <c r="D14" i="2"/>
  <c r="Q14" i="2"/>
  <c r="G7" i="4" s="1"/>
  <c r="C14" i="2"/>
  <c r="B15" i="2"/>
  <c r="J6" i="4" l="1"/>
  <c r="I14" i="2"/>
  <c r="D7" i="4"/>
  <c r="U15" i="2"/>
  <c r="B8" i="4"/>
  <c r="J13" i="2"/>
  <c r="L13" i="2" s="1"/>
  <c r="N13" i="2" s="1"/>
  <c r="W14" i="2"/>
  <c r="C7" i="4"/>
  <c r="J7" i="4" s="1"/>
  <c r="B8" i="3"/>
  <c r="F7" i="3"/>
  <c r="O6" i="4"/>
  <c r="X6" i="4" s="1"/>
  <c r="C15" i="2"/>
  <c r="Q15" i="2"/>
  <c r="G8" i="4" s="1"/>
  <c r="E15" i="2"/>
  <c r="D15" i="2"/>
  <c r="B16" i="2"/>
  <c r="C8" i="5"/>
  <c r="D7" i="5"/>
  <c r="F7" i="5"/>
  <c r="E6" i="4" l="1"/>
  <c r="R6" i="4" s="1"/>
  <c r="W15" i="2"/>
  <c r="C8" i="4"/>
  <c r="N8" i="4" s="1"/>
  <c r="N7" i="4"/>
  <c r="I15" i="2"/>
  <c r="D8" i="4"/>
  <c r="U16" i="2"/>
  <c r="B9" i="4"/>
  <c r="P6" i="4"/>
  <c r="W6" i="4" s="1"/>
  <c r="M13" i="2"/>
  <c r="K6" i="4"/>
  <c r="E16" i="2"/>
  <c r="D16" i="2"/>
  <c r="Q16" i="2"/>
  <c r="G9" i="4" s="1"/>
  <c r="C16" i="2"/>
  <c r="B17" i="2"/>
  <c r="D8" i="5"/>
  <c r="C9" i="5"/>
  <c r="F8" i="5"/>
  <c r="B9" i="3"/>
  <c r="F8" i="3"/>
  <c r="J8" i="4" l="1"/>
  <c r="I16" i="2"/>
  <c r="D9" i="4"/>
  <c r="U17" i="2"/>
  <c r="B10" i="4"/>
  <c r="W16" i="2"/>
  <c r="C9" i="4"/>
  <c r="N9" i="4" s="1"/>
  <c r="O13" i="2"/>
  <c r="R13" i="2" s="1"/>
  <c r="M7" i="4"/>
  <c r="T6" i="4"/>
  <c r="C10" i="5"/>
  <c r="D9" i="5"/>
  <c r="F9" i="5"/>
  <c r="B10" i="3"/>
  <c r="F9" i="3"/>
  <c r="C17" i="2"/>
  <c r="Q17" i="2"/>
  <c r="G10" i="4" s="1"/>
  <c r="E17" i="2"/>
  <c r="D17" i="2"/>
  <c r="B18" i="2"/>
  <c r="U18" i="2" l="1"/>
  <c r="B11" i="4"/>
  <c r="I17" i="2"/>
  <c r="D10" i="4"/>
  <c r="W17" i="2"/>
  <c r="C10" i="4"/>
  <c r="N10" i="4" s="1"/>
  <c r="J9" i="4"/>
  <c r="D10" i="5"/>
  <c r="C11" i="5"/>
  <c r="F10" i="5"/>
  <c r="B11" i="3"/>
  <c r="F10" i="3"/>
  <c r="F6" i="4"/>
  <c r="S6" i="4" s="1"/>
  <c r="E18" i="2"/>
  <c r="D18" i="2"/>
  <c r="Q18" i="2"/>
  <c r="G11" i="4" s="1"/>
  <c r="C18" i="2"/>
  <c r="B19" i="2"/>
  <c r="O7" i="4"/>
  <c r="P7" i="4" s="1"/>
  <c r="W7" i="4" s="1"/>
  <c r="J10" i="4" l="1"/>
  <c r="W18" i="2"/>
  <c r="C11" i="4"/>
  <c r="N11" i="4" s="1"/>
  <c r="U19" i="2"/>
  <c r="B12" i="4"/>
  <c r="I18" i="2"/>
  <c r="D11" i="4"/>
  <c r="T7" i="4"/>
  <c r="M8" i="4"/>
  <c r="J11" i="4"/>
  <c r="C19" i="2"/>
  <c r="Q19" i="2"/>
  <c r="G12" i="4" s="1"/>
  <c r="E19" i="2"/>
  <c r="D19" i="2"/>
  <c r="B20" i="2"/>
  <c r="F14" i="2"/>
  <c r="V13" i="2"/>
  <c r="C12" i="5"/>
  <c r="D11" i="5"/>
  <c r="F11" i="5"/>
  <c r="B12" i="3"/>
  <c r="F11" i="3"/>
  <c r="I19" i="2" l="1"/>
  <c r="D12" i="4"/>
  <c r="W19" i="2"/>
  <c r="C12" i="4"/>
  <c r="N12" i="4" s="1"/>
  <c r="U20" i="2"/>
  <c r="B13" i="4"/>
  <c r="J12" i="4"/>
  <c r="E20" i="2"/>
  <c r="D20" i="2"/>
  <c r="Q20" i="2"/>
  <c r="G13" i="4" s="1"/>
  <c r="C20" i="2"/>
  <c r="B21" i="2"/>
  <c r="B13" i="3"/>
  <c r="F12" i="3"/>
  <c r="H6" i="4"/>
  <c r="U6" i="4" s="1"/>
  <c r="O8" i="4"/>
  <c r="P8" i="4" s="1"/>
  <c r="W8" i="4" s="1"/>
  <c r="D12" i="5"/>
  <c r="C13" i="5"/>
  <c r="F12" i="5"/>
  <c r="G14" i="2"/>
  <c r="U21" i="2" l="1"/>
  <c r="B14" i="4"/>
  <c r="I20" i="2"/>
  <c r="D13" i="4"/>
  <c r="W20" i="2"/>
  <c r="C13" i="4"/>
  <c r="N13" i="4" s="1"/>
  <c r="H14" i="2"/>
  <c r="J14" i="2" s="1"/>
  <c r="T14" i="2"/>
  <c r="D13" i="5"/>
  <c r="C14" i="5"/>
  <c r="F13" i="5"/>
  <c r="B14" i="3"/>
  <c r="F13" i="3"/>
  <c r="M9" i="4"/>
  <c r="T8" i="4"/>
  <c r="Y6" i="4"/>
  <c r="Z6" i="4" s="1"/>
  <c r="AA6" i="4" s="1"/>
  <c r="C21" i="2"/>
  <c r="Q21" i="2"/>
  <c r="G14" i="4" s="1"/>
  <c r="E21" i="2"/>
  <c r="D21" i="2"/>
  <c r="B22" i="2"/>
  <c r="I21" i="2" l="1"/>
  <c r="D14" i="4"/>
  <c r="W21" i="2"/>
  <c r="C14" i="4"/>
  <c r="N14" i="4" s="1"/>
  <c r="U22" i="2"/>
  <c r="B15" i="4"/>
  <c r="J13" i="4"/>
  <c r="X7" i="4"/>
  <c r="L14" i="2"/>
  <c r="AB6" i="4"/>
  <c r="E5" i="5" s="1"/>
  <c r="G5" i="5" s="1"/>
  <c r="E22" i="2"/>
  <c r="D22" i="2"/>
  <c r="Q22" i="2"/>
  <c r="G15" i="4" s="1"/>
  <c r="C22" i="2"/>
  <c r="B23" i="2"/>
  <c r="J14" i="4"/>
  <c r="E7" i="4"/>
  <c r="C15" i="5"/>
  <c r="D14" i="5"/>
  <c r="F14" i="5"/>
  <c r="F14" i="3"/>
  <c r="O9" i="4"/>
  <c r="W22" i="2" l="1"/>
  <c r="C15" i="4"/>
  <c r="N15" i="4" s="1"/>
  <c r="U23" i="2"/>
  <c r="B16" i="4"/>
  <c r="I22" i="2"/>
  <c r="D15" i="4"/>
  <c r="M14" i="2"/>
  <c r="N14" i="2"/>
  <c r="C23" i="2"/>
  <c r="Q23" i="2"/>
  <c r="G16" i="4" s="1"/>
  <c r="E23" i="2"/>
  <c r="D23" i="2"/>
  <c r="B24" i="2"/>
  <c r="R7" i="4"/>
  <c r="K7" i="4"/>
  <c r="C16" i="5"/>
  <c r="D15" i="5"/>
  <c r="F15" i="5"/>
  <c r="P9" i="4"/>
  <c r="W9" i="4" s="1"/>
  <c r="J15" i="4" l="1"/>
  <c r="I23" i="2"/>
  <c r="D16" i="4"/>
  <c r="W23" i="2"/>
  <c r="C16" i="4"/>
  <c r="N16" i="4" s="1"/>
  <c r="U24" i="2"/>
  <c r="B17" i="4"/>
  <c r="O14" i="2"/>
  <c r="R14" i="2" s="1"/>
  <c r="E24" i="2"/>
  <c r="D24" i="2"/>
  <c r="Q24" i="2"/>
  <c r="G17" i="4" s="1"/>
  <c r="B25" i="2"/>
  <c r="C24" i="2"/>
  <c r="C17" i="5"/>
  <c r="D16" i="5"/>
  <c r="F16" i="5"/>
  <c r="T9" i="4"/>
  <c r="M10" i="4"/>
  <c r="J16" i="4" l="1"/>
  <c r="W24" i="2"/>
  <c r="C17" i="4"/>
  <c r="U25" i="2"/>
  <c r="B18" i="4"/>
  <c r="I24" i="2"/>
  <c r="D17" i="4"/>
  <c r="C5" i="3"/>
  <c r="E5" i="3" s="1"/>
  <c r="F7" i="4"/>
  <c r="S7" i="4" s="1"/>
  <c r="C25" i="2"/>
  <c r="C18" i="4" s="1"/>
  <c r="Q25" i="2"/>
  <c r="G18" i="4" s="1"/>
  <c r="E25" i="2"/>
  <c r="D25" i="2"/>
  <c r="B26" i="2"/>
  <c r="C18" i="5"/>
  <c r="D17" i="5"/>
  <c r="F17" i="5"/>
  <c r="O10" i="4"/>
  <c r="P10" i="4" s="1"/>
  <c r="W10" i="4" s="1"/>
  <c r="N17" i="4"/>
  <c r="J17" i="4"/>
  <c r="I25" i="2" l="1"/>
  <c r="D18" i="4"/>
  <c r="U26" i="2"/>
  <c r="B19" i="4"/>
  <c r="T10" i="4"/>
  <c r="M11" i="4"/>
  <c r="D18" i="5"/>
  <c r="C19" i="5"/>
  <c r="F18" i="5"/>
  <c r="F15" i="2"/>
  <c r="V14" i="2"/>
  <c r="J18" i="4"/>
  <c r="E26" i="2"/>
  <c r="D26" i="2"/>
  <c r="Q26" i="2"/>
  <c r="G19" i="4" s="1"/>
  <c r="B27" i="2"/>
  <c r="C26" i="2"/>
  <c r="C19" i="4" s="1"/>
  <c r="I26" i="2" l="1"/>
  <c r="D19" i="4"/>
  <c r="U27" i="2"/>
  <c r="B20" i="4"/>
  <c r="C27" i="2"/>
  <c r="C20" i="4" s="1"/>
  <c r="Q27" i="2"/>
  <c r="G20" i="4" s="1"/>
  <c r="E27" i="2"/>
  <c r="D27" i="2"/>
  <c r="B28" i="2"/>
  <c r="C20" i="5"/>
  <c r="D19" i="5"/>
  <c r="F19" i="5"/>
  <c r="H7" i="4"/>
  <c r="U7" i="4" s="1"/>
  <c r="O11" i="4"/>
  <c r="J19" i="4"/>
  <c r="G15" i="2"/>
  <c r="U28" i="2" l="1"/>
  <c r="B21" i="4"/>
  <c r="I27" i="2"/>
  <c r="D20" i="4"/>
  <c r="H15" i="2"/>
  <c r="J15" i="2" s="1"/>
  <c r="T15" i="2"/>
  <c r="Y7" i="4"/>
  <c r="Z7" i="4" s="1"/>
  <c r="AA7" i="4" s="1"/>
  <c r="E28" i="2"/>
  <c r="D28" i="2"/>
  <c r="Q28" i="2"/>
  <c r="G21" i="4" s="1"/>
  <c r="C28" i="2"/>
  <c r="C21" i="4" s="1"/>
  <c r="B29" i="2"/>
  <c r="P11" i="4"/>
  <c r="W11" i="4" s="1"/>
  <c r="J20" i="4"/>
  <c r="C21" i="5"/>
  <c r="D20" i="5"/>
  <c r="F20" i="5"/>
  <c r="U29" i="2" l="1"/>
  <c r="B22" i="4"/>
  <c r="I28" i="2"/>
  <c r="D21" i="4"/>
  <c r="X8" i="4"/>
  <c r="L15" i="2"/>
  <c r="M12" i="4"/>
  <c r="T11" i="4"/>
  <c r="AB7" i="4"/>
  <c r="E6" i="5" s="1"/>
  <c r="G6" i="5" s="1"/>
  <c r="C29" i="2"/>
  <c r="C22" i="4" s="1"/>
  <c r="Q29" i="2"/>
  <c r="G22" i="4" s="1"/>
  <c r="E29" i="2"/>
  <c r="D29" i="2"/>
  <c r="B30" i="2"/>
  <c r="J21" i="4"/>
  <c r="D21" i="5"/>
  <c r="C22" i="5"/>
  <c r="F21" i="5"/>
  <c r="E8" i="4"/>
  <c r="U30" i="2" l="1"/>
  <c r="B23" i="4"/>
  <c r="I29" i="2"/>
  <c r="D22" i="4"/>
  <c r="M15" i="2"/>
  <c r="N15" i="2"/>
  <c r="K8" i="4"/>
  <c r="R8" i="4"/>
  <c r="E30" i="2"/>
  <c r="D30" i="2"/>
  <c r="Q30" i="2"/>
  <c r="G23" i="4" s="1"/>
  <c r="B31" i="2"/>
  <c r="C30" i="2"/>
  <c r="C23" i="4" s="1"/>
  <c r="J22" i="4"/>
  <c r="C23" i="5"/>
  <c r="D22" i="5"/>
  <c r="F22" i="5"/>
  <c r="O12" i="4"/>
  <c r="P12" i="4" s="1"/>
  <c r="W12" i="4" s="1"/>
  <c r="I30" i="2" l="1"/>
  <c r="D23" i="4"/>
  <c r="U31" i="2"/>
  <c r="B24" i="4"/>
  <c r="O15" i="2"/>
  <c r="F8" i="4" s="1"/>
  <c r="S8" i="4" s="1"/>
  <c r="T12" i="4"/>
  <c r="M13" i="4"/>
  <c r="C31" i="2"/>
  <c r="C24" i="4" s="1"/>
  <c r="Q31" i="2"/>
  <c r="G24" i="4" s="1"/>
  <c r="E31" i="2"/>
  <c r="B32" i="2"/>
  <c r="D31" i="2"/>
  <c r="J23" i="4"/>
  <c r="D23" i="5"/>
  <c r="C24" i="5"/>
  <c r="F23" i="5"/>
  <c r="I31" i="2" l="1"/>
  <c r="D24" i="4"/>
  <c r="U32" i="2"/>
  <c r="B25" i="4"/>
  <c r="R15" i="2"/>
  <c r="F16" i="2" s="1"/>
  <c r="J24" i="4"/>
  <c r="O13" i="4"/>
  <c r="C25" i="5"/>
  <c r="D24" i="5"/>
  <c r="F24" i="5"/>
  <c r="Q32" i="2"/>
  <c r="G25" i="4" s="1"/>
  <c r="C32" i="2"/>
  <c r="C25" i="4" s="1"/>
  <c r="B33" i="2"/>
  <c r="E32" i="2"/>
  <c r="D32" i="2"/>
  <c r="I32" i="2" l="1"/>
  <c r="D25" i="4"/>
  <c r="U33" i="2"/>
  <c r="B26" i="4"/>
  <c r="V15" i="2"/>
  <c r="H8" i="4" s="1"/>
  <c r="U8" i="4" s="1"/>
  <c r="D33" i="2"/>
  <c r="Q33" i="2"/>
  <c r="G26" i="4" s="1"/>
  <c r="E33" i="2"/>
  <c r="B34" i="2"/>
  <c r="C33" i="2"/>
  <c r="C26" i="4" s="1"/>
  <c r="P13" i="4"/>
  <c r="W13" i="4" s="1"/>
  <c r="J25" i="4"/>
  <c r="C26" i="5"/>
  <c r="D25" i="5"/>
  <c r="F25" i="5"/>
  <c r="G16" i="2"/>
  <c r="I33" i="2" l="1"/>
  <c r="D26" i="4"/>
  <c r="U34" i="2"/>
  <c r="B27" i="4"/>
  <c r="H16" i="2"/>
  <c r="J16" i="2" s="1"/>
  <c r="T16" i="2"/>
  <c r="D26" i="5"/>
  <c r="C27" i="5"/>
  <c r="F26" i="5"/>
  <c r="M14" i="4"/>
  <c r="T13" i="4"/>
  <c r="Y8" i="4"/>
  <c r="Z8" i="4" s="1"/>
  <c r="AA8" i="4" s="1"/>
  <c r="B35" i="2"/>
  <c r="D34" i="2"/>
  <c r="C34" i="2"/>
  <c r="C27" i="4" s="1"/>
  <c r="Q34" i="2"/>
  <c r="G27" i="4" s="1"/>
  <c r="E34" i="2"/>
  <c r="J26" i="4"/>
  <c r="I34" i="2" l="1"/>
  <c r="D27" i="4"/>
  <c r="U35" i="2"/>
  <c r="B28" i="4"/>
  <c r="X9" i="4"/>
  <c r="L16" i="2"/>
  <c r="AB8" i="4"/>
  <c r="E7" i="5" s="1"/>
  <c r="G7" i="5" s="1"/>
  <c r="J27" i="4"/>
  <c r="D27" i="5"/>
  <c r="C28" i="5"/>
  <c r="F27" i="5"/>
  <c r="E9" i="4"/>
  <c r="D35" i="2"/>
  <c r="Q35" i="2"/>
  <c r="G28" i="4" s="1"/>
  <c r="E35" i="2"/>
  <c r="B36" i="2"/>
  <c r="C35" i="2"/>
  <c r="C28" i="4" s="1"/>
  <c r="O14" i="4"/>
  <c r="I35" i="2" l="1"/>
  <c r="D28" i="4"/>
  <c r="U36" i="2"/>
  <c r="B29" i="4"/>
  <c r="M16" i="2"/>
  <c r="N16" i="2"/>
  <c r="R9" i="4"/>
  <c r="K9" i="4"/>
  <c r="E36" i="2"/>
  <c r="Q36" i="2"/>
  <c r="G29" i="4" s="1"/>
  <c r="C36" i="2"/>
  <c r="C29" i="4" s="1"/>
  <c r="D36" i="2"/>
  <c r="B37" i="2"/>
  <c r="J28" i="4"/>
  <c r="C29" i="5"/>
  <c r="D28" i="5"/>
  <c r="F28" i="5"/>
  <c r="P14" i="4"/>
  <c r="W14" i="4" s="1"/>
  <c r="U37" i="2" l="1"/>
  <c r="B30" i="4"/>
  <c r="I36" i="2"/>
  <c r="D29" i="4"/>
  <c r="O16" i="2"/>
  <c r="R16" i="2" s="1"/>
  <c r="C6" i="3"/>
  <c r="E6" i="3" s="1"/>
  <c r="J29" i="4"/>
  <c r="D29" i="5"/>
  <c r="C30" i="5"/>
  <c r="F29" i="5"/>
  <c r="D37" i="2"/>
  <c r="Q37" i="2"/>
  <c r="G30" i="4" s="1"/>
  <c r="E37" i="2"/>
  <c r="C37" i="2"/>
  <c r="C30" i="4" s="1"/>
  <c r="B38" i="2"/>
  <c r="M15" i="4"/>
  <c r="T14" i="4"/>
  <c r="I37" i="2" l="1"/>
  <c r="D30" i="4"/>
  <c r="U38" i="2"/>
  <c r="B31" i="4"/>
  <c r="F9" i="4"/>
  <c r="S9" i="4" s="1"/>
  <c r="O15" i="4"/>
  <c r="E38" i="2"/>
  <c r="Q38" i="2"/>
  <c r="G31" i="4" s="1"/>
  <c r="D38" i="2"/>
  <c r="B39" i="2"/>
  <c r="C38" i="2"/>
  <c r="C31" i="4" s="1"/>
  <c r="J30" i="4"/>
  <c r="C31" i="5"/>
  <c r="D30" i="5"/>
  <c r="F30" i="5"/>
  <c r="U39" i="2" l="1"/>
  <c r="B32" i="4"/>
  <c r="I38" i="2"/>
  <c r="D31" i="4"/>
  <c r="D31" i="5"/>
  <c r="C32" i="5"/>
  <c r="F31" i="5"/>
  <c r="F17" i="2"/>
  <c r="V16" i="2"/>
  <c r="P15" i="4"/>
  <c r="W15" i="4" s="1"/>
  <c r="J31" i="4"/>
  <c r="B40" i="2"/>
  <c r="D39" i="2"/>
  <c r="Q39" i="2"/>
  <c r="G32" i="4" s="1"/>
  <c r="E39" i="2"/>
  <c r="C39" i="2"/>
  <c r="C32" i="4" s="1"/>
  <c r="I39" i="2" l="1"/>
  <c r="D32" i="4"/>
  <c r="U40" i="2"/>
  <c r="B33" i="4"/>
  <c r="H9" i="4"/>
  <c r="U9" i="4" s="1"/>
  <c r="J32" i="4"/>
  <c r="G17" i="2"/>
  <c r="Q40" i="2"/>
  <c r="G33" i="4" s="1"/>
  <c r="E40" i="2"/>
  <c r="D40" i="2"/>
  <c r="C40" i="2"/>
  <c r="C33" i="4" s="1"/>
  <c r="B41" i="2"/>
  <c r="M16" i="4"/>
  <c r="T15" i="4"/>
  <c r="D32" i="5"/>
  <c r="C33" i="5"/>
  <c r="F32" i="5"/>
  <c r="U41" i="2" l="1"/>
  <c r="B34" i="4"/>
  <c r="I40" i="2"/>
  <c r="D33" i="4"/>
  <c r="H17" i="2"/>
  <c r="X10" i="4" s="1"/>
  <c r="T17" i="2"/>
  <c r="J33" i="4"/>
  <c r="B42" i="2"/>
  <c r="E41" i="2"/>
  <c r="D41" i="2"/>
  <c r="Q41" i="2"/>
  <c r="G34" i="4" s="1"/>
  <c r="C41" i="2"/>
  <c r="C34" i="4" s="1"/>
  <c r="Y9" i="4"/>
  <c r="Z9" i="4" s="1"/>
  <c r="AA9" i="4" s="1"/>
  <c r="O16" i="4"/>
  <c r="P16" i="4" s="1"/>
  <c r="W16" i="4" s="1"/>
  <c r="J17" i="2"/>
  <c r="C34" i="5"/>
  <c r="D33" i="5"/>
  <c r="F33" i="5"/>
  <c r="I41" i="2" l="1"/>
  <c r="D34" i="4"/>
  <c r="U42" i="2"/>
  <c r="B35" i="4"/>
  <c r="L17" i="2"/>
  <c r="M17" i="4"/>
  <c r="T16" i="4"/>
  <c r="AB9" i="4"/>
  <c r="E8" i="5" s="1"/>
  <c r="G8" i="5" s="1"/>
  <c r="D34" i="5"/>
  <c r="C35" i="5"/>
  <c r="F34" i="5"/>
  <c r="J34" i="4"/>
  <c r="Q42" i="2"/>
  <c r="G35" i="4" s="1"/>
  <c r="E42" i="2"/>
  <c r="D42" i="2"/>
  <c r="C42" i="2"/>
  <c r="C35" i="4" s="1"/>
  <c r="B43" i="2"/>
  <c r="E10" i="4"/>
  <c r="I42" i="2" l="1"/>
  <c r="D35" i="4"/>
  <c r="U43" i="2"/>
  <c r="B36" i="4"/>
  <c r="R10" i="4"/>
  <c r="K10" i="4"/>
  <c r="C36" i="5"/>
  <c r="D35" i="5"/>
  <c r="F35" i="5"/>
  <c r="B44" i="2"/>
  <c r="E43" i="2"/>
  <c r="D43" i="2"/>
  <c r="Q43" i="2"/>
  <c r="G36" i="4" s="1"/>
  <c r="C43" i="2"/>
  <c r="C36" i="4" s="1"/>
  <c r="J35" i="4"/>
  <c r="O17" i="4"/>
  <c r="P17" i="4" s="1"/>
  <c r="W17" i="4" s="1"/>
  <c r="I43" i="2" l="1"/>
  <c r="D36" i="4"/>
  <c r="U44" i="2"/>
  <c r="B37" i="4"/>
  <c r="T17" i="4"/>
  <c r="M18" i="4"/>
  <c r="D36" i="5"/>
  <c r="C37" i="5"/>
  <c r="F36" i="5"/>
  <c r="M17" i="2"/>
  <c r="N17" i="2"/>
  <c r="Q44" i="2"/>
  <c r="G37" i="4" s="1"/>
  <c r="E44" i="2"/>
  <c r="D44" i="2"/>
  <c r="C44" i="2"/>
  <c r="C37" i="4" s="1"/>
  <c r="B45" i="2"/>
  <c r="J36" i="4"/>
  <c r="I44" i="2" l="1"/>
  <c r="D37" i="4"/>
  <c r="U45" i="2"/>
  <c r="B38" i="4"/>
  <c r="O17" i="2"/>
  <c r="R17" i="2" s="1"/>
  <c r="N18" i="4"/>
  <c r="O18" i="4" s="1"/>
  <c r="B46" i="2"/>
  <c r="E45" i="2"/>
  <c r="D45" i="2"/>
  <c r="Q45" i="2"/>
  <c r="G38" i="4" s="1"/>
  <c r="C45" i="2"/>
  <c r="C38" i="4" s="1"/>
  <c r="D37" i="5"/>
  <c r="C38" i="5"/>
  <c r="F37" i="5"/>
  <c r="J37" i="4"/>
  <c r="U46" i="2" l="1"/>
  <c r="B39" i="4"/>
  <c r="I45" i="2"/>
  <c r="D38" i="4"/>
  <c r="P18" i="4"/>
  <c r="W18" i="4" s="1"/>
  <c r="Q46" i="2"/>
  <c r="G39" i="4" s="1"/>
  <c r="E46" i="2"/>
  <c r="D46" i="2"/>
  <c r="C46" i="2"/>
  <c r="C39" i="4" s="1"/>
  <c r="B47" i="2"/>
  <c r="C39" i="5"/>
  <c r="D38" i="5"/>
  <c r="F38" i="5"/>
  <c r="J38" i="4"/>
  <c r="F10" i="4"/>
  <c r="S10" i="4" s="1"/>
  <c r="U47" i="2" l="1"/>
  <c r="B40" i="4"/>
  <c r="I46" i="2"/>
  <c r="D39" i="4"/>
  <c r="F18" i="2"/>
  <c r="V17" i="2"/>
  <c r="T18" i="4"/>
  <c r="M19" i="4"/>
  <c r="C40" i="5"/>
  <c r="D39" i="5"/>
  <c r="F39" i="5"/>
  <c r="B48" i="2"/>
  <c r="E47" i="2"/>
  <c r="D47" i="2"/>
  <c r="Q47" i="2"/>
  <c r="G40" i="4" s="1"/>
  <c r="C47" i="2"/>
  <c r="C40" i="4" s="1"/>
  <c r="J39" i="4"/>
  <c r="I47" i="2" l="1"/>
  <c r="D40" i="4"/>
  <c r="U48" i="2"/>
  <c r="B41" i="4"/>
  <c r="D40" i="5"/>
  <c r="C41" i="5"/>
  <c r="F40" i="5"/>
  <c r="N19" i="4"/>
  <c r="O19" i="4" s="1"/>
  <c r="J40" i="4"/>
  <c r="H10" i="4"/>
  <c r="U10" i="4" s="1"/>
  <c r="Q48" i="2"/>
  <c r="G41" i="4" s="1"/>
  <c r="E48" i="2"/>
  <c r="D48" i="2"/>
  <c r="C48" i="2"/>
  <c r="C41" i="4" s="1"/>
  <c r="B49" i="2"/>
  <c r="G18" i="2"/>
  <c r="U49" i="2" l="1"/>
  <c r="B42" i="4"/>
  <c r="I48" i="2"/>
  <c r="D41" i="4"/>
  <c r="H18" i="2"/>
  <c r="J18" i="2" s="1"/>
  <c r="T18" i="2"/>
  <c r="P19" i="4"/>
  <c r="W19" i="4" s="1"/>
  <c r="Y10" i="4"/>
  <c r="Z10" i="4" s="1"/>
  <c r="AA10" i="4" s="1"/>
  <c r="B50" i="2"/>
  <c r="E49" i="2"/>
  <c r="D49" i="2"/>
  <c r="Q49" i="2"/>
  <c r="G42" i="4" s="1"/>
  <c r="C49" i="2"/>
  <c r="C42" i="4" s="1"/>
  <c r="J41" i="4"/>
  <c r="C42" i="5"/>
  <c r="D41" i="5"/>
  <c r="F41" i="5"/>
  <c r="C7" i="3"/>
  <c r="E7" i="3" s="1"/>
  <c r="X11" i="4" l="1"/>
  <c r="I49" i="2"/>
  <c r="D42" i="4"/>
  <c r="U50" i="2"/>
  <c r="B43" i="4"/>
  <c r="L18" i="2"/>
  <c r="J42" i="4"/>
  <c r="D42" i="5"/>
  <c r="C43" i="5"/>
  <c r="F42" i="5"/>
  <c r="Q50" i="2"/>
  <c r="G43" i="4" s="1"/>
  <c r="E50" i="2"/>
  <c r="D50" i="2"/>
  <c r="C50" i="2"/>
  <c r="C43" i="4" s="1"/>
  <c r="B51" i="2"/>
  <c r="E11" i="4"/>
  <c r="AB10" i="4"/>
  <c r="E9" i="5" s="1"/>
  <c r="G9" i="5" s="1"/>
  <c r="M20" i="4"/>
  <c r="T19" i="4"/>
  <c r="U51" i="2" l="1"/>
  <c r="B44" i="4"/>
  <c r="I50" i="2"/>
  <c r="D43" i="4"/>
  <c r="M18" i="2"/>
  <c r="N18" i="2"/>
  <c r="C44" i="5"/>
  <c r="D43" i="5"/>
  <c r="F43" i="5"/>
  <c r="B52" i="2"/>
  <c r="E51" i="2"/>
  <c r="D51" i="2"/>
  <c r="Q51" i="2"/>
  <c r="G44" i="4" s="1"/>
  <c r="C51" i="2"/>
  <c r="C44" i="4" s="1"/>
  <c r="J43" i="4"/>
  <c r="R11" i="4"/>
  <c r="K11" i="4"/>
  <c r="N20" i="4"/>
  <c r="O20" i="4" s="1"/>
  <c r="I51" i="2" l="1"/>
  <c r="D44" i="4"/>
  <c r="U52" i="2"/>
  <c r="B45" i="4"/>
  <c r="O18" i="2"/>
  <c r="R18" i="2" s="1"/>
  <c r="P20" i="4"/>
  <c r="W20" i="4" s="1"/>
  <c r="J44" i="4"/>
  <c r="D44" i="5"/>
  <c r="C45" i="5"/>
  <c r="F44" i="5"/>
  <c r="Q52" i="2"/>
  <c r="G45" i="4" s="1"/>
  <c r="E52" i="2"/>
  <c r="D52" i="2"/>
  <c r="C52" i="2"/>
  <c r="C45" i="4" s="1"/>
  <c r="B53" i="2"/>
  <c r="U53" i="2" l="1"/>
  <c r="B46" i="4"/>
  <c r="I52" i="2"/>
  <c r="D45" i="4"/>
  <c r="F11" i="4"/>
  <c r="S11" i="4" s="1"/>
  <c r="D45" i="5"/>
  <c r="C46" i="5"/>
  <c r="F45" i="5"/>
  <c r="B54" i="2"/>
  <c r="E53" i="2"/>
  <c r="D53" i="2"/>
  <c r="Q53" i="2"/>
  <c r="G46" i="4" s="1"/>
  <c r="C53" i="2"/>
  <c r="C46" i="4" s="1"/>
  <c r="J45" i="4"/>
  <c r="T20" i="4"/>
  <c r="M21" i="4"/>
  <c r="I53" i="2" l="1"/>
  <c r="D46" i="4"/>
  <c r="U54" i="2"/>
  <c r="B47" i="4"/>
  <c r="F19" i="2"/>
  <c r="V18" i="2"/>
  <c r="Q54" i="2"/>
  <c r="G47" i="4" s="1"/>
  <c r="E54" i="2"/>
  <c r="D54" i="2"/>
  <c r="C54" i="2"/>
  <c r="C47" i="4" s="1"/>
  <c r="B55" i="2"/>
  <c r="N21" i="4"/>
  <c r="C47" i="5"/>
  <c r="D46" i="5"/>
  <c r="F46" i="5"/>
  <c r="J46" i="4"/>
  <c r="U55" i="2" l="1"/>
  <c r="B48" i="4"/>
  <c r="I54" i="2"/>
  <c r="D47" i="4"/>
  <c r="H11" i="4"/>
  <c r="U11" i="4" s="1"/>
  <c r="J47" i="4"/>
  <c r="G19" i="2"/>
  <c r="C48" i="5"/>
  <c r="D47" i="5"/>
  <c r="F47" i="5"/>
  <c r="B56" i="2"/>
  <c r="E55" i="2"/>
  <c r="D55" i="2"/>
  <c r="Q55" i="2"/>
  <c r="G48" i="4" s="1"/>
  <c r="C55" i="2"/>
  <c r="C48" i="4" s="1"/>
  <c r="O21" i="4"/>
  <c r="I55" i="2" l="1"/>
  <c r="D48" i="4"/>
  <c r="U56" i="2"/>
  <c r="B49" i="4"/>
  <c r="H19" i="2"/>
  <c r="J19" i="2" s="1"/>
  <c r="T19" i="2"/>
  <c r="J48" i="4"/>
  <c r="C49" i="5"/>
  <c r="D48" i="5"/>
  <c r="F48" i="5"/>
  <c r="Q56" i="2"/>
  <c r="G49" i="4" s="1"/>
  <c r="E56" i="2"/>
  <c r="B57" i="2"/>
  <c r="D56" i="2"/>
  <c r="C56" i="2"/>
  <c r="C49" i="4" s="1"/>
  <c r="Y11" i="4"/>
  <c r="Z11" i="4" s="1"/>
  <c r="AA11" i="4" s="1"/>
  <c r="P21" i="4"/>
  <c r="W21" i="4" s="1"/>
  <c r="X12" i="4" l="1"/>
  <c r="U57" i="2"/>
  <c r="B50" i="4"/>
  <c r="I56" i="2"/>
  <c r="D49" i="4"/>
  <c r="L19" i="2"/>
  <c r="J49" i="4"/>
  <c r="E12" i="4"/>
  <c r="M22" i="4"/>
  <c r="T21" i="4"/>
  <c r="B58" i="2"/>
  <c r="E57" i="2"/>
  <c r="D57" i="2"/>
  <c r="Q57" i="2"/>
  <c r="G50" i="4" s="1"/>
  <c r="C57" i="2"/>
  <c r="C50" i="4" s="1"/>
  <c r="AB11" i="4"/>
  <c r="E10" i="5" s="1"/>
  <c r="G10" i="5" s="1"/>
  <c r="C50" i="5"/>
  <c r="D49" i="5"/>
  <c r="F49" i="5"/>
  <c r="U58" i="2" l="1"/>
  <c r="B51" i="4"/>
  <c r="I57" i="2"/>
  <c r="D50" i="4"/>
  <c r="D50" i="5"/>
  <c r="C51" i="5"/>
  <c r="F50" i="5"/>
  <c r="M19" i="2"/>
  <c r="N19" i="2"/>
  <c r="Q58" i="2"/>
  <c r="G51" i="4" s="1"/>
  <c r="E58" i="2"/>
  <c r="D58" i="2"/>
  <c r="C58" i="2"/>
  <c r="C51" i="4" s="1"/>
  <c r="B59" i="2"/>
  <c r="N22" i="4"/>
  <c r="R12" i="4"/>
  <c r="K12" i="4"/>
  <c r="J50" i="4"/>
  <c r="U59" i="2" l="1"/>
  <c r="B52" i="4"/>
  <c r="I58" i="2"/>
  <c r="D51" i="4"/>
  <c r="O19" i="2"/>
  <c r="R19" i="2" s="1"/>
  <c r="O22" i="4"/>
  <c r="P22" i="4" s="1"/>
  <c r="B60" i="2"/>
  <c r="E59" i="2"/>
  <c r="D59" i="2"/>
  <c r="Q59" i="2"/>
  <c r="G52" i="4" s="1"/>
  <c r="C59" i="2"/>
  <c r="C52" i="4" s="1"/>
  <c r="J51" i="4"/>
  <c r="D51" i="5"/>
  <c r="C52" i="5"/>
  <c r="F51" i="5"/>
  <c r="U60" i="2" l="1"/>
  <c r="B53" i="4"/>
  <c r="M23" i="4"/>
  <c r="N23" i="4" s="1"/>
  <c r="W22" i="4"/>
  <c r="I59" i="2"/>
  <c r="D52" i="4"/>
  <c r="T22" i="4"/>
  <c r="F12" i="4"/>
  <c r="S12" i="4" s="1"/>
  <c r="C53" i="5"/>
  <c r="D52" i="5"/>
  <c r="F52" i="5"/>
  <c r="J52" i="4"/>
  <c r="Q60" i="2"/>
  <c r="G53" i="4" s="1"/>
  <c r="E60" i="2"/>
  <c r="B61" i="2"/>
  <c r="D60" i="2"/>
  <c r="C60" i="2"/>
  <c r="C53" i="4" s="1"/>
  <c r="I60" i="2" l="1"/>
  <c r="D53" i="4"/>
  <c r="U61" i="2"/>
  <c r="B54" i="4"/>
  <c r="D53" i="5"/>
  <c r="C54" i="5"/>
  <c r="F53" i="5"/>
  <c r="C8" i="3"/>
  <c r="E8" i="3" s="1"/>
  <c r="O23" i="4"/>
  <c r="B62" i="2"/>
  <c r="E61" i="2"/>
  <c r="D61" i="2"/>
  <c r="Q61" i="2"/>
  <c r="G54" i="4" s="1"/>
  <c r="C61" i="2"/>
  <c r="C54" i="4" s="1"/>
  <c r="J53" i="4"/>
  <c r="F20" i="2"/>
  <c r="V19" i="2"/>
  <c r="I61" i="2" l="1"/>
  <c r="D54" i="4"/>
  <c r="U62" i="2"/>
  <c r="B55" i="4"/>
  <c r="H12" i="4"/>
  <c r="U12" i="4" s="1"/>
  <c r="G20" i="2"/>
  <c r="Q62" i="2"/>
  <c r="G55" i="4" s="1"/>
  <c r="E62" i="2"/>
  <c r="D62" i="2"/>
  <c r="C62" i="2"/>
  <c r="C55" i="4" s="1"/>
  <c r="B63" i="2"/>
  <c r="C55" i="5"/>
  <c r="D54" i="5"/>
  <c r="F54" i="5"/>
  <c r="J54" i="4"/>
  <c r="P23" i="4"/>
  <c r="W23" i="4" s="1"/>
  <c r="U63" i="2" l="1"/>
  <c r="B56" i="4"/>
  <c r="I62" i="2"/>
  <c r="D55" i="4"/>
  <c r="H20" i="2"/>
  <c r="X13" i="4" s="1"/>
  <c r="T20" i="2"/>
  <c r="J20" i="2"/>
  <c r="B64" i="2"/>
  <c r="E63" i="2"/>
  <c r="D63" i="2"/>
  <c r="Q63" i="2"/>
  <c r="G56" i="4" s="1"/>
  <c r="C63" i="2"/>
  <c r="C56" i="4" s="1"/>
  <c r="J55" i="4"/>
  <c r="D55" i="5"/>
  <c r="C56" i="5"/>
  <c r="F55" i="5"/>
  <c r="M24" i="4"/>
  <c r="T23" i="4"/>
  <c r="Y12" i="4"/>
  <c r="Z12" i="4" s="1"/>
  <c r="AA12" i="4" s="1"/>
  <c r="I63" i="2" l="1"/>
  <c r="D56" i="4"/>
  <c r="U64" i="2"/>
  <c r="B57" i="4"/>
  <c r="L20" i="2"/>
  <c r="AB12" i="4"/>
  <c r="E11" i="5" s="1"/>
  <c r="G11" i="5" s="1"/>
  <c r="J56" i="4"/>
  <c r="Q64" i="2"/>
  <c r="G57" i="4" s="1"/>
  <c r="E64" i="2"/>
  <c r="B65" i="2"/>
  <c r="D64" i="2"/>
  <c r="C64" i="2"/>
  <c r="C57" i="4" s="1"/>
  <c r="C57" i="5"/>
  <c r="D56" i="5"/>
  <c r="F56" i="5"/>
  <c r="N24" i="4"/>
  <c r="E13" i="4"/>
  <c r="I64" i="2" l="1"/>
  <c r="D57" i="4"/>
  <c r="U65" i="2"/>
  <c r="B58" i="4"/>
  <c r="O24" i="4"/>
  <c r="P24" i="4" s="1"/>
  <c r="W24" i="4" s="1"/>
  <c r="M20" i="2"/>
  <c r="N20" i="2"/>
  <c r="B66" i="2"/>
  <c r="E65" i="2"/>
  <c r="D65" i="2"/>
  <c r="Q65" i="2"/>
  <c r="G58" i="4" s="1"/>
  <c r="C65" i="2"/>
  <c r="C58" i="4" s="1"/>
  <c r="K13" i="4"/>
  <c r="R13" i="4"/>
  <c r="J57" i="4"/>
  <c r="C58" i="5"/>
  <c r="D57" i="5"/>
  <c r="F57" i="5"/>
  <c r="I65" i="2" l="1"/>
  <c r="D58" i="4"/>
  <c r="U66" i="2"/>
  <c r="B59" i="4"/>
  <c r="O20" i="2"/>
  <c r="R20" i="2" s="1"/>
  <c r="M25" i="4"/>
  <c r="T24" i="4"/>
  <c r="J58" i="4"/>
  <c r="Q66" i="2"/>
  <c r="G59" i="4" s="1"/>
  <c r="E66" i="2"/>
  <c r="D66" i="2"/>
  <c r="C66" i="2"/>
  <c r="C59" i="4" s="1"/>
  <c r="B67" i="2"/>
  <c r="D58" i="5"/>
  <c r="C59" i="5"/>
  <c r="F58" i="5"/>
  <c r="I66" i="2" l="1"/>
  <c r="D59" i="4"/>
  <c r="U67" i="2"/>
  <c r="B60" i="4"/>
  <c r="F13" i="4"/>
  <c r="S13" i="4" s="1"/>
  <c r="J59" i="4"/>
  <c r="D59" i="5"/>
  <c r="C60" i="5"/>
  <c r="F59" i="5"/>
  <c r="B68" i="2"/>
  <c r="E67" i="2"/>
  <c r="D67" i="2"/>
  <c r="Q67" i="2"/>
  <c r="G60" i="4" s="1"/>
  <c r="C67" i="2"/>
  <c r="C60" i="4" s="1"/>
  <c r="N25" i="4"/>
  <c r="I67" i="2" l="1"/>
  <c r="D60" i="4"/>
  <c r="U68" i="2"/>
  <c r="B61" i="4"/>
  <c r="O25" i="4"/>
  <c r="J60" i="4"/>
  <c r="F21" i="2"/>
  <c r="V20" i="2"/>
  <c r="C61" i="5"/>
  <c r="D60" i="5"/>
  <c r="F60" i="5"/>
  <c r="Q68" i="2"/>
  <c r="G61" i="4" s="1"/>
  <c r="E68" i="2"/>
  <c r="D68" i="2"/>
  <c r="C68" i="2"/>
  <c r="C61" i="4" s="1"/>
  <c r="B69" i="2"/>
  <c r="I68" i="2" l="1"/>
  <c r="D61" i="4"/>
  <c r="U69" i="2"/>
  <c r="B62" i="4"/>
  <c r="J61" i="4"/>
  <c r="B70" i="2"/>
  <c r="E69" i="2"/>
  <c r="D69" i="2"/>
  <c r="Q69" i="2"/>
  <c r="G62" i="4" s="1"/>
  <c r="C69" i="2"/>
  <c r="C62" i="4" s="1"/>
  <c r="D61" i="5"/>
  <c r="C62" i="5"/>
  <c r="F61" i="5"/>
  <c r="H13" i="4"/>
  <c r="U13" i="4" s="1"/>
  <c r="G21" i="2"/>
  <c r="P25" i="4"/>
  <c r="W25" i="4" s="1"/>
  <c r="U70" i="2" l="1"/>
  <c r="B63" i="4"/>
  <c r="I69" i="2"/>
  <c r="D62" i="4"/>
  <c r="H21" i="2"/>
  <c r="X14" i="4" s="1"/>
  <c r="T21" i="2"/>
  <c r="Y13" i="4"/>
  <c r="Z13" i="4" s="1"/>
  <c r="AA13" i="4" s="1"/>
  <c r="J62" i="4"/>
  <c r="C63" i="5"/>
  <c r="D62" i="5"/>
  <c r="F62" i="5"/>
  <c r="T25" i="4"/>
  <c r="M26" i="4"/>
  <c r="Q70" i="2"/>
  <c r="G63" i="4" s="1"/>
  <c r="E70" i="2"/>
  <c r="D70" i="2"/>
  <c r="C70" i="2"/>
  <c r="C63" i="4" s="1"/>
  <c r="B71" i="2"/>
  <c r="J21" i="2" l="1"/>
  <c r="U71" i="2"/>
  <c r="B64" i="4"/>
  <c r="I70" i="2"/>
  <c r="D63" i="4"/>
  <c r="L21" i="2"/>
  <c r="AB13" i="4"/>
  <c r="E12" i="5" s="1"/>
  <c r="G12" i="5" s="1"/>
  <c r="B72" i="2"/>
  <c r="E71" i="2"/>
  <c r="D71" i="2"/>
  <c r="Q71" i="2"/>
  <c r="G64" i="4" s="1"/>
  <c r="C71" i="2"/>
  <c r="C64" i="4" s="1"/>
  <c r="N26" i="4"/>
  <c r="J63" i="4"/>
  <c r="D63" i="5"/>
  <c r="C64" i="5"/>
  <c r="F63" i="5"/>
  <c r="E14" i="4"/>
  <c r="U72" i="2" l="1"/>
  <c r="B65" i="4"/>
  <c r="I71" i="2"/>
  <c r="D64" i="4"/>
  <c r="Q72" i="2"/>
  <c r="G65" i="4" s="1"/>
  <c r="E72" i="2"/>
  <c r="B73" i="2"/>
  <c r="D72" i="2"/>
  <c r="C72" i="2"/>
  <c r="C65" i="4" s="1"/>
  <c r="O26" i="4"/>
  <c r="J64" i="4"/>
  <c r="D64" i="5"/>
  <c r="C65" i="5"/>
  <c r="F64" i="5"/>
  <c r="M21" i="2"/>
  <c r="N21" i="2"/>
  <c r="K14" i="4"/>
  <c r="R14" i="4"/>
  <c r="U73" i="2" l="1"/>
  <c r="B66" i="4"/>
  <c r="I72" i="2"/>
  <c r="D65" i="4"/>
  <c r="O21" i="2"/>
  <c r="R21" i="2" s="1"/>
  <c r="B74" i="2"/>
  <c r="E73" i="2"/>
  <c r="D73" i="2"/>
  <c r="Q73" i="2"/>
  <c r="G66" i="4" s="1"/>
  <c r="C73" i="2"/>
  <c r="C66" i="4" s="1"/>
  <c r="C9" i="3"/>
  <c r="E9" i="3" s="1"/>
  <c r="C66" i="5"/>
  <c r="D65" i="5"/>
  <c r="F65" i="5"/>
  <c r="J65" i="4"/>
  <c r="P26" i="4"/>
  <c r="W26" i="4" s="1"/>
  <c r="U74" i="2" l="1"/>
  <c r="B67" i="4"/>
  <c r="I73" i="2"/>
  <c r="D66" i="4"/>
  <c r="Q74" i="2"/>
  <c r="G67" i="4" s="1"/>
  <c r="E74" i="2"/>
  <c r="D74" i="2"/>
  <c r="C74" i="2"/>
  <c r="C67" i="4" s="1"/>
  <c r="B75" i="2"/>
  <c r="J66" i="4"/>
  <c r="D66" i="5"/>
  <c r="C67" i="5"/>
  <c r="F66" i="5"/>
  <c r="F14" i="4"/>
  <c r="S14" i="4" s="1"/>
  <c r="T26" i="4"/>
  <c r="M27" i="4"/>
  <c r="I74" i="2" l="1"/>
  <c r="D67" i="4"/>
  <c r="U75" i="2"/>
  <c r="B68" i="4"/>
  <c r="C68" i="5"/>
  <c r="D67" i="5"/>
  <c r="F67" i="5"/>
  <c r="B76" i="2"/>
  <c r="E75" i="2"/>
  <c r="D75" i="2"/>
  <c r="Q75" i="2"/>
  <c r="G68" i="4" s="1"/>
  <c r="C75" i="2"/>
  <c r="C68" i="4" s="1"/>
  <c r="J67" i="4"/>
  <c r="N27" i="4"/>
  <c r="O27" i="4" s="1"/>
  <c r="F22" i="2"/>
  <c r="V21" i="2"/>
  <c r="I75" i="2" l="1"/>
  <c r="D68" i="4"/>
  <c r="U76" i="2"/>
  <c r="B69" i="4"/>
  <c r="P27" i="4"/>
  <c r="H14" i="4"/>
  <c r="U14" i="4" s="1"/>
  <c r="G22" i="2"/>
  <c r="J68" i="4"/>
  <c r="Q76" i="2"/>
  <c r="G69" i="4" s="1"/>
  <c r="E76" i="2"/>
  <c r="B77" i="2"/>
  <c r="D76" i="2"/>
  <c r="C76" i="2"/>
  <c r="C69" i="4" s="1"/>
  <c r="D68" i="5"/>
  <c r="C69" i="5"/>
  <c r="F68" i="5"/>
  <c r="M28" i="4" l="1"/>
  <c r="W27" i="4"/>
  <c r="I76" i="2"/>
  <c r="D69" i="4"/>
  <c r="U77" i="2"/>
  <c r="B70" i="4"/>
  <c r="T27" i="4"/>
  <c r="H22" i="2"/>
  <c r="J22" i="2" s="1"/>
  <c r="T22" i="2"/>
  <c r="J69" i="4"/>
  <c r="B78" i="2"/>
  <c r="E77" i="2"/>
  <c r="D77" i="2"/>
  <c r="Q77" i="2"/>
  <c r="G70" i="4" s="1"/>
  <c r="C77" i="2"/>
  <c r="C70" i="4" s="1"/>
  <c r="Y14" i="4"/>
  <c r="Z14" i="4" s="1"/>
  <c r="AA14" i="4" s="1"/>
  <c r="D69" i="5"/>
  <c r="C70" i="5"/>
  <c r="F69" i="5"/>
  <c r="N28" i="4"/>
  <c r="X15" i="4" l="1"/>
  <c r="U78" i="2"/>
  <c r="B71" i="4"/>
  <c r="I77" i="2"/>
  <c r="D70" i="4"/>
  <c r="L22" i="2"/>
  <c r="O28" i="4"/>
  <c r="P28" i="4" s="1"/>
  <c r="W28" i="4" s="1"/>
  <c r="AB14" i="4"/>
  <c r="E13" i="5" s="1"/>
  <c r="G13" i="5" s="1"/>
  <c r="C71" i="5"/>
  <c r="D70" i="5"/>
  <c r="F70" i="5"/>
  <c r="Q78" i="2"/>
  <c r="G71" i="4" s="1"/>
  <c r="E78" i="2"/>
  <c r="D78" i="2"/>
  <c r="C78" i="2"/>
  <c r="C71" i="4" s="1"/>
  <c r="B79" i="2"/>
  <c r="E15" i="4"/>
  <c r="J70" i="4"/>
  <c r="U79" i="2" l="1"/>
  <c r="B72" i="4"/>
  <c r="I78" i="2"/>
  <c r="D71" i="4"/>
  <c r="T28" i="4"/>
  <c r="M29" i="4"/>
  <c r="M22" i="2"/>
  <c r="N22" i="2"/>
  <c r="J71" i="4"/>
  <c r="K15" i="4"/>
  <c r="R15" i="4"/>
  <c r="C72" i="5"/>
  <c r="D71" i="5"/>
  <c r="F71" i="5"/>
  <c r="B80" i="2"/>
  <c r="E79" i="2"/>
  <c r="D79" i="2"/>
  <c r="Q79" i="2"/>
  <c r="G72" i="4" s="1"/>
  <c r="C79" i="2"/>
  <c r="C72" i="4" s="1"/>
  <c r="U80" i="2" l="1"/>
  <c r="B73" i="4"/>
  <c r="I79" i="2"/>
  <c r="D72" i="4"/>
  <c r="O22" i="2"/>
  <c r="R22" i="2" s="1"/>
  <c r="J72" i="4"/>
  <c r="D72" i="5"/>
  <c r="C73" i="5"/>
  <c r="F72" i="5"/>
  <c r="N29" i="4"/>
  <c r="O29" i="4" s="1"/>
  <c r="Q80" i="2"/>
  <c r="G73" i="4" s="1"/>
  <c r="E80" i="2"/>
  <c r="B81" i="2"/>
  <c r="D80" i="2"/>
  <c r="C80" i="2"/>
  <c r="C73" i="4" s="1"/>
  <c r="I80" i="2" l="1"/>
  <c r="D73" i="4"/>
  <c r="U81" i="2"/>
  <c r="B74" i="4"/>
  <c r="F15" i="4"/>
  <c r="S15" i="4" s="1"/>
  <c r="B82" i="2"/>
  <c r="E81" i="2"/>
  <c r="D81" i="2"/>
  <c r="Q81" i="2"/>
  <c r="G74" i="4" s="1"/>
  <c r="C81" i="2"/>
  <c r="C74" i="4" s="1"/>
  <c r="P29" i="4"/>
  <c r="W29" i="4" s="1"/>
  <c r="C74" i="5"/>
  <c r="D73" i="5"/>
  <c r="F73" i="5"/>
  <c r="J73" i="4"/>
  <c r="U82" i="2" l="1"/>
  <c r="B75" i="4"/>
  <c r="I81" i="2"/>
  <c r="D74" i="4"/>
  <c r="C82" i="2"/>
  <c r="C75" i="4" s="1"/>
  <c r="Q82" i="2"/>
  <c r="G75" i="4" s="1"/>
  <c r="E82" i="2"/>
  <c r="B83" i="2"/>
  <c r="D82" i="2"/>
  <c r="J74" i="4"/>
  <c r="F23" i="2"/>
  <c r="V22" i="2"/>
  <c r="D74" i="5"/>
  <c r="C75" i="5"/>
  <c r="F74" i="5"/>
  <c r="M30" i="4"/>
  <c r="T29" i="4"/>
  <c r="I82" i="2" l="1"/>
  <c r="D75" i="4"/>
  <c r="U83" i="2"/>
  <c r="B76" i="4"/>
  <c r="H15" i="4"/>
  <c r="U15" i="4" s="1"/>
  <c r="J75" i="4"/>
  <c r="G23" i="2"/>
  <c r="B84" i="2"/>
  <c r="C83" i="2"/>
  <c r="C76" i="4" s="1"/>
  <c r="E83" i="2"/>
  <c r="D83" i="2"/>
  <c r="Q83" i="2"/>
  <c r="G76" i="4" s="1"/>
  <c r="N30" i="4"/>
  <c r="C76" i="5"/>
  <c r="D75" i="5"/>
  <c r="F75" i="5"/>
  <c r="I83" i="2" l="1"/>
  <c r="D76" i="4"/>
  <c r="U84" i="2"/>
  <c r="B77" i="4"/>
  <c r="H23" i="2"/>
  <c r="X16" i="4" s="1"/>
  <c r="T23" i="2"/>
  <c r="C84" i="2"/>
  <c r="C77" i="4" s="1"/>
  <c r="B85" i="2"/>
  <c r="Q84" i="2"/>
  <c r="G77" i="4" s="1"/>
  <c r="E84" i="2"/>
  <c r="D84" i="2"/>
  <c r="D76" i="5"/>
  <c r="C77" i="5"/>
  <c r="F76" i="5"/>
  <c r="J23" i="2"/>
  <c r="O30" i="4"/>
  <c r="J76" i="4"/>
  <c r="Y15" i="4"/>
  <c r="Z15" i="4" s="1"/>
  <c r="AA15" i="4" s="1"/>
  <c r="I84" i="2" l="1"/>
  <c r="D77" i="4"/>
  <c r="U85" i="2"/>
  <c r="B78" i="4"/>
  <c r="L23" i="2"/>
  <c r="AB15" i="4"/>
  <c r="E14" i="5" s="1"/>
  <c r="G14" i="5" s="1"/>
  <c r="E16" i="4"/>
  <c r="B86" i="2"/>
  <c r="C85" i="2"/>
  <c r="C78" i="4" s="1"/>
  <c r="D85" i="2"/>
  <c r="Q85" i="2"/>
  <c r="G78" i="4" s="1"/>
  <c r="E85" i="2"/>
  <c r="D77" i="5"/>
  <c r="C78" i="5"/>
  <c r="F77" i="5"/>
  <c r="C10" i="3"/>
  <c r="E10" i="3" s="1"/>
  <c r="J77" i="4"/>
  <c r="P30" i="4"/>
  <c r="W30" i="4" s="1"/>
  <c r="I85" i="2" l="1"/>
  <c r="D78" i="4"/>
  <c r="U86" i="2"/>
  <c r="B79" i="4"/>
  <c r="K16" i="4"/>
  <c r="R16" i="4"/>
  <c r="M23" i="2"/>
  <c r="N23" i="2"/>
  <c r="C79" i="5"/>
  <c r="D78" i="5"/>
  <c r="F78" i="5"/>
  <c r="M31" i="4"/>
  <c r="T30" i="4"/>
  <c r="E86" i="2"/>
  <c r="D86" i="2"/>
  <c r="C86" i="2"/>
  <c r="C79" i="4" s="1"/>
  <c r="B87" i="2"/>
  <c r="Q86" i="2"/>
  <c r="G79" i="4" s="1"/>
  <c r="J78" i="4"/>
  <c r="I86" i="2" l="1"/>
  <c r="D79" i="4"/>
  <c r="U87" i="2"/>
  <c r="B80" i="4"/>
  <c r="O23" i="2"/>
  <c r="R23" i="2" s="1"/>
  <c r="N31" i="4"/>
  <c r="B88" i="2"/>
  <c r="C87" i="2"/>
  <c r="C80" i="4" s="1"/>
  <c r="Q87" i="2"/>
  <c r="G80" i="4" s="1"/>
  <c r="E87" i="2"/>
  <c r="D87" i="2"/>
  <c r="C80" i="5"/>
  <c r="D79" i="5"/>
  <c r="F79" i="5"/>
  <c r="J79" i="4"/>
  <c r="U88" i="2" l="1"/>
  <c r="B81" i="4"/>
  <c r="I87" i="2"/>
  <c r="D80" i="4"/>
  <c r="F16" i="4"/>
  <c r="S16" i="4" s="1"/>
  <c r="Q88" i="2"/>
  <c r="G81" i="4" s="1"/>
  <c r="E88" i="2"/>
  <c r="B89" i="2"/>
  <c r="D88" i="2"/>
  <c r="C88" i="2"/>
  <c r="C81" i="4" s="1"/>
  <c r="O31" i="4"/>
  <c r="P31" i="4" s="1"/>
  <c r="W31" i="4" s="1"/>
  <c r="C81" i="5"/>
  <c r="D80" i="5"/>
  <c r="F80" i="5"/>
  <c r="J80" i="4"/>
  <c r="I88" i="2" l="1"/>
  <c r="D81" i="4"/>
  <c r="U89" i="2"/>
  <c r="B82" i="4"/>
  <c r="F24" i="2"/>
  <c r="V23" i="2"/>
  <c r="J81" i="4"/>
  <c r="B90" i="2"/>
  <c r="C89" i="2"/>
  <c r="C82" i="4" s="1"/>
  <c r="Q89" i="2"/>
  <c r="G82" i="4" s="1"/>
  <c r="E89" i="2"/>
  <c r="D89" i="2"/>
  <c r="M32" i="4"/>
  <c r="T31" i="4"/>
  <c r="C82" i="5"/>
  <c r="D81" i="5"/>
  <c r="F81" i="5"/>
  <c r="I89" i="2" l="1"/>
  <c r="D82" i="4"/>
  <c r="U90" i="2"/>
  <c r="B83" i="4"/>
  <c r="N32" i="4"/>
  <c r="O32" i="4" s="1"/>
  <c r="J82" i="4"/>
  <c r="D82" i="5"/>
  <c r="C83" i="5"/>
  <c r="F82" i="5"/>
  <c r="H16" i="4"/>
  <c r="U16" i="4" s="1"/>
  <c r="Q90" i="2"/>
  <c r="G83" i="4" s="1"/>
  <c r="B91" i="2"/>
  <c r="E90" i="2"/>
  <c r="D90" i="2"/>
  <c r="C90" i="2"/>
  <c r="C83" i="4" s="1"/>
  <c r="G24" i="2"/>
  <c r="I90" i="2" l="1"/>
  <c r="D83" i="4"/>
  <c r="U91" i="2"/>
  <c r="B84" i="4"/>
  <c r="H24" i="2"/>
  <c r="J24" i="2" s="1"/>
  <c r="T24" i="2"/>
  <c r="P32" i="4"/>
  <c r="Y16" i="4"/>
  <c r="Z16" i="4" s="1"/>
  <c r="AA16" i="4" s="1"/>
  <c r="C84" i="5"/>
  <c r="D83" i="5"/>
  <c r="F83" i="5"/>
  <c r="B92" i="2"/>
  <c r="E91" i="2"/>
  <c r="C91" i="2"/>
  <c r="C84" i="4" s="1"/>
  <c r="Q91" i="2"/>
  <c r="G84" i="4" s="1"/>
  <c r="D91" i="2"/>
  <c r="J83" i="4"/>
  <c r="X17" i="4" l="1"/>
  <c r="U92" i="2"/>
  <c r="B85" i="4"/>
  <c r="M33" i="4"/>
  <c r="W32" i="4"/>
  <c r="I91" i="2"/>
  <c r="D84" i="4"/>
  <c r="T32" i="4"/>
  <c r="L24" i="2"/>
  <c r="AB16" i="4"/>
  <c r="E15" i="5" s="1"/>
  <c r="G15" i="5" s="1"/>
  <c r="E17" i="4"/>
  <c r="C85" i="5"/>
  <c r="D84" i="5"/>
  <c r="F84" i="5"/>
  <c r="J84" i="4"/>
  <c r="Q92" i="2"/>
  <c r="G85" i="4" s="1"/>
  <c r="B93" i="2"/>
  <c r="D92" i="2"/>
  <c r="C92" i="2"/>
  <c r="C85" i="4" s="1"/>
  <c r="E92" i="2"/>
  <c r="N33" i="4"/>
  <c r="I92" i="2" l="1"/>
  <c r="D85" i="4"/>
  <c r="U93" i="2"/>
  <c r="B86" i="4"/>
  <c r="R17" i="4"/>
  <c r="K17" i="4"/>
  <c r="B94" i="2"/>
  <c r="E93" i="2"/>
  <c r="C93" i="2"/>
  <c r="C86" i="4" s="1"/>
  <c r="D93" i="2"/>
  <c r="Q93" i="2"/>
  <c r="G86" i="4" s="1"/>
  <c r="J85" i="4"/>
  <c r="O33" i="4"/>
  <c r="P33" i="4" s="1"/>
  <c r="W33" i="4" s="1"/>
  <c r="M24" i="2"/>
  <c r="N24" i="2"/>
  <c r="D85" i="5"/>
  <c r="C86" i="5"/>
  <c r="F85" i="5"/>
  <c r="I93" i="2" l="1"/>
  <c r="D86" i="4"/>
  <c r="U94" i="2"/>
  <c r="B87" i="4"/>
  <c r="O24" i="2"/>
  <c r="R24" i="2" s="1"/>
  <c r="M34" i="4"/>
  <c r="T33" i="4"/>
  <c r="C87" i="5"/>
  <c r="D86" i="5"/>
  <c r="F86" i="5"/>
  <c r="D94" i="2"/>
  <c r="C94" i="2"/>
  <c r="C87" i="4" s="1"/>
  <c r="Q94" i="2"/>
  <c r="G87" i="4" s="1"/>
  <c r="E94" i="2"/>
  <c r="B95" i="2"/>
  <c r="J86" i="4"/>
  <c r="U95" i="2" l="1"/>
  <c r="B88" i="4"/>
  <c r="I94" i="2"/>
  <c r="D87" i="4"/>
  <c r="J87" i="4"/>
  <c r="B96" i="2"/>
  <c r="E95" i="2"/>
  <c r="C95" i="2"/>
  <c r="C88" i="4" s="1"/>
  <c r="Q95" i="2"/>
  <c r="G88" i="4" s="1"/>
  <c r="D95" i="2"/>
  <c r="D87" i="5"/>
  <c r="C88" i="5"/>
  <c r="F87" i="5"/>
  <c r="F17" i="4"/>
  <c r="S17" i="4" s="1"/>
  <c r="N34" i="4"/>
  <c r="U96" i="2" l="1"/>
  <c r="B89" i="4"/>
  <c r="I95" i="2"/>
  <c r="D88" i="4"/>
  <c r="O34" i="4"/>
  <c r="J88" i="4"/>
  <c r="C89" i="5"/>
  <c r="D88" i="5"/>
  <c r="F88" i="5"/>
  <c r="F25" i="2"/>
  <c r="V24" i="2"/>
  <c r="D96" i="2"/>
  <c r="C96" i="2"/>
  <c r="C89" i="4" s="1"/>
  <c r="Q96" i="2"/>
  <c r="G89" i="4" s="1"/>
  <c r="B97" i="2"/>
  <c r="E96" i="2"/>
  <c r="U97" i="2" l="1"/>
  <c r="B90" i="4"/>
  <c r="I96" i="2"/>
  <c r="D89" i="4"/>
  <c r="C11" i="3"/>
  <c r="E11" i="3" s="1"/>
  <c r="C90" i="5"/>
  <c r="D89" i="5"/>
  <c r="F89" i="5"/>
  <c r="B98" i="2"/>
  <c r="E97" i="2"/>
  <c r="C97" i="2"/>
  <c r="C90" i="4" s="1"/>
  <c r="Q97" i="2"/>
  <c r="G90" i="4" s="1"/>
  <c r="D97" i="2"/>
  <c r="J89" i="4"/>
  <c r="H17" i="4"/>
  <c r="U17" i="4" s="1"/>
  <c r="G25" i="2"/>
  <c r="P34" i="4"/>
  <c r="W34" i="4" s="1"/>
  <c r="I97" i="2" l="1"/>
  <c r="D90" i="4"/>
  <c r="U98" i="2"/>
  <c r="B91" i="4"/>
  <c r="H25" i="2"/>
  <c r="J25" i="2" s="1"/>
  <c r="T25" i="2"/>
  <c r="D98" i="2"/>
  <c r="C98" i="2"/>
  <c r="C91" i="4" s="1"/>
  <c r="Q98" i="2"/>
  <c r="G91" i="4" s="1"/>
  <c r="E98" i="2"/>
  <c r="B99" i="2"/>
  <c r="J90" i="4"/>
  <c r="D90" i="5"/>
  <c r="C91" i="5"/>
  <c r="F90" i="5"/>
  <c r="T34" i="4"/>
  <c r="M35" i="4"/>
  <c r="Y17" i="4"/>
  <c r="Z17" i="4" s="1"/>
  <c r="AA17" i="4" s="1"/>
  <c r="X18" i="4" l="1"/>
  <c r="I98" i="2"/>
  <c r="D91" i="4"/>
  <c r="U99" i="2"/>
  <c r="B92" i="4"/>
  <c r="L25" i="2"/>
  <c r="E18" i="4"/>
  <c r="N35" i="4"/>
  <c r="J91" i="4"/>
  <c r="AB17" i="4"/>
  <c r="E16" i="5" s="1"/>
  <c r="G16" i="5" s="1"/>
  <c r="D91" i="5"/>
  <c r="C92" i="5"/>
  <c r="F91" i="5"/>
  <c r="B100" i="2"/>
  <c r="E99" i="2"/>
  <c r="C99" i="2"/>
  <c r="C92" i="4" s="1"/>
  <c r="D99" i="2"/>
  <c r="Q99" i="2"/>
  <c r="G92" i="4" s="1"/>
  <c r="U100" i="2" l="1"/>
  <c r="B93" i="4"/>
  <c r="I99" i="2"/>
  <c r="D92" i="4"/>
  <c r="M25" i="2"/>
  <c r="N25" i="2"/>
  <c r="O35" i="4"/>
  <c r="C93" i="5"/>
  <c r="D92" i="5"/>
  <c r="F92" i="5"/>
  <c r="J92" i="4"/>
  <c r="D100" i="2"/>
  <c r="C100" i="2"/>
  <c r="C93" i="4" s="1"/>
  <c r="Q100" i="2"/>
  <c r="G93" i="4" s="1"/>
  <c r="E100" i="2"/>
  <c r="B101" i="2"/>
  <c r="R18" i="4"/>
  <c r="K18" i="4"/>
  <c r="I100" i="2" l="1"/>
  <c r="D93" i="4"/>
  <c r="U101" i="2"/>
  <c r="B94" i="4"/>
  <c r="O25" i="2"/>
  <c r="R25" i="2" s="1"/>
  <c r="D93" i="5"/>
  <c r="C94" i="5"/>
  <c r="F93" i="5"/>
  <c r="P35" i="4"/>
  <c r="W35" i="4" s="1"/>
  <c r="J93" i="4"/>
  <c r="B102" i="2"/>
  <c r="E101" i="2"/>
  <c r="C101" i="2"/>
  <c r="C94" i="4" s="1"/>
  <c r="D101" i="2"/>
  <c r="Q101" i="2"/>
  <c r="G94" i="4" s="1"/>
  <c r="I101" i="2" l="1"/>
  <c r="D94" i="4"/>
  <c r="U102" i="2"/>
  <c r="B95" i="4"/>
  <c r="T35" i="4"/>
  <c r="M36" i="4"/>
  <c r="F18" i="4"/>
  <c r="S18" i="4" s="1"/>
  <c r="D102" i="2"/>
  <c r="C102" i="2"/>
  <c r="C95" i="4" s="1"/>
  <c r="Q102" i="2"/>
  <c r="G95" i="4" s="1"/>
  <c r="B103" i="2"/>
  <c r="E102" i="2"/>
  <c r="J94" i="4"/>
  <c r="C95" i="5"/>
  <c r="D94" i="5"/>
  <c r="F94" i="5"/>
  <c r="U103" i="2" l="1"/>
  <c r="B96" i="4"/>
  <c r="I102" i="2"/>
  <c r="D95" i="4"/>
  <c r="J95" i="4"/>
  <c r="B104" i="2"/>
  <c r="E103" i="2"/>
  <c r="C103" i="2"/>
  <c r="C96" i="4" s="1"/>
  <c r="Q103" i="2"/>
  <c r="G96" i="4" s="1"/>
  <c r="D103" i="2"/>
  <c r="F26" i="2"/>
  <c r="V25" i="2"/>
  <c r="W25" i="2" s="1"/>
  <c r="N36" i="4"/>
  <c r="D95" i="5"/>
  <c r="C96" i="5"/>
  <c r="F95" i="5"/>
  <c r="U104" i="2" l="1"/>
  <c r="B97" i="4"/>
  <c r="I103" i="2"/>
  <c r="D96" i="4"/>
  <c r="D104" i="2"/>
  <c r="C104" i="2"/>
  <c r="C97" i="4" s="1"/>
  <c r="Q104" i="2"/>
  <c r="G97" i="4" s="1"/>
  <c r="B105" i="2"/>
  <c r="E104" i="2"/>
  <c r="O36" i="4"/>
  <c r="J96" i="4"/>
  <c r="H18" i="4"/>
  <c r="U18" i="4" s="1"/>
  <c r="G26" i="2"/>
  <c r="D96" i="5"/>
  <c r="C97" i="5"/>
  <c r="F96" i="5"/>
  <c r="I104" i="2" l="1"/>
  <c r="D97" i="4"/>
  <c r="U105" i="2"/>
  <c r="B98" i="4"/>
  <c r="H26" i="2"/>
  <c r="T26" i="2"/>
  <c r="C98" i="5"/>
  <c r="D97" i="5"/>
  <c r="F97" i="5"/>
  <c r="B106" i="2"/>
  <c r="E105" i="2"/>
  <c r="C105" i="2"/>
  <c r="C98" i="4" s="1"/>
  <c r="D105" i="2"/>
  <c r="Q105" i="2"/>
  <c r="G98" i="4" s="1"/>
  <c r="J26" i="2"/>
  <c r="X19" i="4"/>
  <c r="Y18" i="4"/>
  <c r="Z18" i="4" s="1"/>
  <c r="AA18" i="4" s="1"/>
  <c r="J97" i="4"/>
  <c r="P36" i="4"/>
  <c r="W36" i="4" s="1"/>
  <c r="I105" i="2" l="1"/>
  <c r="D98" i="4"/>
  <c r="U106" i="2"/>
  <c r="B99" i="4"/>
  <c r="L26" i="2"/>
  <c r="AB18" i="4"/>
  <c r="E17" i="5" s="1"/>
  <c r="G17" i="5" s="1"/>
  <c r="J98" i="4"/>
  <c r="D106" i="2"/>
  <c r="C106" i="2"/>
  <c r="C99" i="4" s="1"/>
  <c r="Q106" i="2"/>
  <c r="G99" i="4" s="1"/>
  <c r="B107" i="2"/>
  <c r="E106" i="2"/>
  <c r="M37" i="4"/>
  <c r="T36" i="4"/>
  <c r="E19" i="4"/>
  <c r="D98" i="5"/>
  <c r="C99" i="5"/>
  <c r="F98" i="5"/>
  <c r="U107" i="2" l="1"/>
  <c r="B100" i="4"/>
  <c r="I106" i="2"/>
  <c r="D99" i="4"/>
  <c r="N37" i="4"/>
  <c r="B108" i="2"/>
  <c r="E107" i="2"/>
  <c r="C107" i="2"/>
  <c r="C100" i="4" s="1"/>
  <c r="D107" i="2"/>
  <c r="Q107" i="2"/>
  <c r="G100" i="4" s="1"/>
  <c r="R19" i="4"/>
  <c r="K19" i="4"/>
  <c r="J99" i="4"/>
  <c r="M26" i="2"/>
  <c r="N26" i="2"/>
  <c r="C100" i="5"/>
  <c r="D99" i="5"/>
  <c r="F99" i="5"/>
  <c r="U108" i="2" l="1"/>
  <c r="B101" i="4"/>
  <c r="I107" i="2"/>
  <c r="D100" i="4"/>
  <c r="O26" i="2"/>
  <c r="R26" i="2" s="1"/>
  <c r="D100" i="5"/>
  <c r="C101" i="5"/>
  <c r="F100" i="5"/>
  <c r="J100" i="4"/>
  <c r="D108" i="2"/>
  <c r="C108" i="2"/>
  <c r="C101" i="4" s="1"/>
  <c r="Q108" i="2"/>
  <c r="G101" i="4" s="1"/>
  <c r="B109" i="2"/>
  <c r="E108" i="2"/>
  <c r="O37" i="4"/>
  <c r="U109" i="2" l="1"/>
  <c r="B102" i="4"/>
  <c r="I108" i="2"/>
  <c r="D101" i="4"/>
  <c r="B110" i="2"/>
  <c r="E109" i="2"/>
  <c r="C109" i="2"/>
  <c r="C102" i="4" s="1"/>
  <c r="Q109" i="2"/>
  <c r="G102" i="4" s="1"/>
  <c r="D109" i="2"/>
  <c r="D101" i="5"/>
  <c r="C102" i="5"/>
  <c r="F101" i="5"/>
  <c r="F19" i="4"/>
  <c r="S19" i="4" s="1"/>
  <c r="J101" i="4"/>
  <c r="C12" i="3"/>
  <c r="E12" i="3" s="1"/>
  <c r="P37" i="4"/>
  <c r="W37" i="4" s="1"/>
  <c r="U110" i="2" l="1"/>
  <c r="B103" i="4"/>
  <c r="I109" i="2"/>
  <c r="D102" i="4"/>
  <c r="F27" i="2"/>
  <c r="V26" i="2"/>
  <c r="W26" i="2" s="1"/>
  <c r="D110" i="2"/>
  <c r="C110" i="2"/>
  <c r="C103" i="4" s="1"/>
  <c r="Q110" i="2"/>
  <c r="G103" i="4" s="1"/>
  <c r="B111" i="2"/>
  <c r="E110" i="2"/>
  <c r="M38" i="4"/>
  <c r="T37" i="4"/>
  <c r="J102" i="4"/>
  <c r="C103" i="5"/>
  <c r="D102" i="5"/>
  <c r="F102" i="5"/>
  <c r="I110" i="2" l="1"/>
  <c r="D103" i="4"/>
  <c r="U111" i="2"/>
  <c r="B104" i="4"/>
  <c r="N38" i="4"/>
  <c r="J103" i="4"/>
  <c r="B112" i="2"/>
  <c r="E111" i="2"/>
  <c r="C111" i="2"/>
  <c r="C104" i="4" s="1"/>
  <c r="Q111" i="2"/>
  <c r="G104" i="4" s="1"/>
  <c r="D111" i="2"/>
  <c r="H19" i="4"/>
  <c r="U19" i="4" s="1"/>
  <c r="C104" i="5"/>
  <c r="D103" i="5"/>
  <c r="F103" i="5"/>
  <c r="G27" i="2"/>
  <c r="U112" i="2" l="1"/>
  <c r="B105" i="4"/>
  <c r="I111" i="2"/>
  <c r="D104" i="4"/>
  <c r="H27" i="2"/>
  <c r="X20" i="4" s="1"/>
  <c r="T27" i="2"/>
  <c r="Y19" i="4"/>
  <c r="Z19" i="4" s="1"/>
  <c r="AA19" i="4" s="1"/>
  <c r="D112" i="2"/>
  <c r="C112" i="2"/>
  <c r="C105" i="4" s="1"/>
  <c r="Q112" i="2"/>
  <c r="G105" i="4" s="1"/>
  <c r="B113" i="2"/>
  <c r="E112" i="2"/>
  <c r="D104" i="5"/>
  <c r="C105" i="5"/>
  <c r="F104" i="5"/>
  <c r="J104" i="4"/>
  <c r="O38" i="4"/>
  <c r="J27" i="2" l="1"/>
  <c r="U113" i="2"/>
  <c r="B106" i="4"/>
  <c r="I112" i="2"/>
  <c r="D105" i="4"/>
  <c r="L27" i="2"/>
  <c r="AB19" i="4"/>
  <c r="E18" i="5" s="1"/>
  <c r="G18" i="5" s="1"/>
  <c r="J105" i="4"/>
  <c r="B114" i="2"/>
  <c r="E113" i="2"/>
  <c r="C113" i="2"/>
  <c r="C106" i="4" s="1"/>
  <c r="D113" i="2"/>
  <c r="Q113" i="2"/>
  <c r="G106" i="4" s="1"/>
  <c r="E20" i="4"/>
  <c r="C106" i="5"/>
  <c r="D105" i="5"/>
  <c r="F105" i="5"/>
  <c r="P38" i="4"/>
  <c r="W38" i="4" s="1"/>
  <c r="I113" i="2" l="1"/>
  <c r="D106" i="4"/>
  <c r="U114" i="2"/>
  <c r="B107" i="4"/>
  <c r="J106" i="4"/>
  <c r="D106" i="5"/>
  <c r="C107" i="5"/>
  <c r="F106" i="5"/>
  <c r="M27" i="2"/>
  <c r="N27" i="2"/>
  <c r="T38" i="4"/>
  <c r="M39" i="4"/>
  <c r="R20" i="4"/>
  <c r="K20" i="4"/>
  <c r="D114" i="2"/>
  <c r="C114" i="2"/>
  <c r="C107" i="4" s="1"/>
  <c r="Q114" i="2"/>
  <c r="G107" i="4" s="1"/>
  <c r="B115" i="2"/>
  <c r="E114" i="2"/>
  <c r="I114" i="2" l="1"/>
  <c r="D107" i="4"/>
  <c r="U115" i="2"/>
  <c r="B108" i="4"/>
  <c r="O27" i="2"/>
  <c r="R27" i="2" s="1"/>
  <c r="B116" i="2"/>
  <c r="E115" i="2"/>
  <c r="C115" i="2"/>
  <c r="C108" i="4" s="1"/>
  <c r="D115" i="2"/>
  <c r="Q115" i="2"/>
  <c r="G108" i="4" s="1"/>
  <c r="C108" i="5"/>
  <c r="D107" i="5"/>
  <c r="F107" i="5"/>
  <c r="J107" i="4"/>
  <c r="N39" i="4"/>
  <c r="U116" i="2" l="1"/>
  <c r="B109" i="4"/>
  <c r="I115" i="2"/>
  <c r="D108" i="4"/>
  <c r="F20" i="4"/>
  <c r="S20" i="4" s="1"/>
  <c r="O39" i="4"/>
  <c r="D108" i="5"/>
  <c r="C109" i="5"/>
  <c r="F108" i="5"/>
  <c r="D116" i="2"/>
  <c r="C116" i="2"/>
  <c r="C109" i="4" s="1"/>
  <c r="Q116" i="2"/>
  <c r="G109" i="4" s="1"/>
  <c r="B117" i="2"/>
  <c r="E116" i="2"/>
  <c r="J108" i="4"/>
  <c r="U117" i="2" l="1"/>
  <c r="B110" i="4"/>
  <c r="I116" i="2"/>
  <c r="D109" i="4"/>
  <c r="F28" i="2"/>
  <c r="V27" i="2"/>
  <c r="W27" i="2" s="1"/>
  <c r="B118" i="2"/>
  <c r="E117" i="2"/>
  <c r="C117" i="2"/>
  <c r="C110" i="4" s="1"/>
  <c r="Q117" i="2"/>
  <c r="G110" i="4" s="1"/>
  <c r="D117" i="2"/>
  <c r="J109" i="4"/>
  <c r="D109" i="5"/>
  <c r="C110" i="5"/>
  <c r="F109" i="5"/>
  <c r="P39" i="4"/>
  <c r="W39" i="4" s="1"/>
  <c r="U118" i="2" l="1"/>
  <c r="B111" i="4"/>
  <c r="I117" i="2"/>
  <c r="D110" i="4"/>
  <c r="T39" i="4"/>
  <c r="M40" i="4"/>
  <c r="C111" i="5"/>
  <c r="D110" i="5"/>
  <c r="F110" i="5"/>
  <c r="J110" i="4"/>
  <c r="H20" i="4"/>
  <c r="U20" i="4" s="1"/>
  <c r="D118" i="2"/>
  <c r="C118" i="2"/>
  <c r="C111" i="4" s="1"/>
  <c r="Q118" i="2"/>
  <c r="G111" i="4" s="1"/>
  <c r="B119" i="2"/>
  <c r="E118" i="2"/>
  <c r="G28" i="2"/>
  <c r="U119" i="2" l="1"/>
  <c r="B112" i="4"/>
  <c r="I118" i="2"/>
  <c r="D111" i="4"/>
  <c r="H28" i="2"/>
  <c r="J28" i="2" s="1"/>
  <c r="T28" i="2"/>
  <c r="C112" i="5"/>
  <c r="D111" i="5"/>
  <c r="F111" i="5"/>
  <c r="J111" i="4"/>
  <c r="N40" i="4"/>
  <c r="Y20" i="4"/>
  <c r="Z20" i="4" s="1"/>
  <c r="AA20" i="4" s="1"/>
  <c r="X21" i="4"/>
  <c r="B120" i="2"/>
  <c r="E119" i="2"/>
  <c r="C119" i="2"/>
  <c r="C112" i="4" s="1"/>
  <c r="Q119" i="2"/>
  <c r="G112" i="4" s="1"/>
  <c r="D119" i="2"/>
  <c r="U120" i="2" l="1"/>
  <c r="B113" i="4"/>
  <c r="I119" i="2"/>
  <c r="D112" i="4"/>
  <c r="L28" i="2"/>
  <c r="D120" i="2"/>
  <c r="C120" i="2"/>
  <c r="C113" i="4" s="1"/>
  <c r="Q120" i="2"/>
  <c r="G113" i="4" s="1"/>
  <c r="B121" i="2"/>
  <c r="E120" i="2"/>
  <c r="C113" i="5"/>
  <c r="D112" i="5"/>
  <c r="F112" i="5"/>
  <c r="O40" i="4"/>
  <c r="P40" i="4" s="1"/>
  <c r="W40" i="4" s="1"/>
  <c r="J112" i="4"/>
  <c r="AB20" i="4"/>
  <c r="E19" i="5" s="1"/>
  <c r="G19" i="5" s="1"/>
  <c r="E21" i="4"/>
  <c r="I120" i="2" l="1"/>
  <c r="D113" i="4"/>
  <c r="U121" i="2"/>
  <c r="B114" i="4"/>
  <c r="M28" i="2"/>
  <c r="N28" i="2"/>
  <c r="M41" i="4"/>
  <c r="T40" i="4"/>
  <c r="C114" i="5"/>
  <c r="D113" i="5"/>
  <c r="F113" i="5"/>
  <c r="K21" i="4"/>
  <c r="R21" i="4"/>
  <c r="C13" i="3"/>
  <c r="E13" i="3" s="1"/>
  <c r="B122" i="2"/>
  <c r="E121" i="2"/>
  <c r="C121" i="2"/>
  <c r="C114" i="4" s="1"/>
  <c r="D121" i="2"/>
  <c r="Q121" i="2"/>
  <c r="G114" i="4" s="1"/>
  <c r="J113" i="4"/>
  <c r="U122" i="2" l="1"/>
  <c r="B115" i="4"/>
  <c r="I121" i="2"/>
  <c r="D114" i="4"/>
  <c r="O28" i="2"/>
  <c r="R28" i="2" s="1"/>
  <c r="J114" i="4"/>
  <c r="N41" i="4"/>
  <c r="D114" i="5"/>
  <c r="C115" i="5"/>
  <c r="F114" i="5"/>
  <c r="D122" i="2"/>
  <c r="C122" i="2"/>
  <c r="C115" i="4" s="1"/>
  <c r="Q122" i="2"/>
  <c r="G115" i="4" s="1"/>
  <c r="B123" i="2"/>
  <c r="E122" i="2"/>
  <c r="U123" i="2" l="1"/>
  <c r="B116" i="4"/>
  <c r="I122" i="2"/>
  <c r="D115" i="4"/>
  <c r="D115" i="5"/>
  <c r="C116" i="5"/>
  <c r="F115" i="5"/>
  <c r="J115" i="4"/>
  <c r="B124" i="2"/>
  <c r="E123" i="2"/>
  <c r="C123" i="2"/>
  <c r="C116" i="4" s="1"/>
  <c r="D123" i="2"/>
  <c r="Q123" i="2"/>
  <c r="G116" i="4" s="1"/>
  <c r="O41" i="4"/>
  <c r="F21" i="4"/>
  <c r="S21" i="4" s="1"/>
  <c r="I123" i="2" l="1"/>
  <c r="D116" i="4"/>
  <c r="U124" i="2"/>
  <c r="B117" i="4"/>
  <c r="F29" i="2"/>
  <c r="V28" i="2"/>
  <c r="W28" i="2" s="1"/>
  <c r="J116" i="4"/>
  <c r="D124" i="2"/>
  <c r="C124" i="2"/>
  <c r="C117" i="4" s="1"/>
  <c r="Q124" i="2"/>
  <c r="G117" i="4" s="1"/>
  <c r="B125" i="2"/>
  <c r="E124" i="2"/>
  <c r="C117" i="5"/>
  <c r="D116" i="5"/>
  <c r="F116" i="5"/>
  <c r="P41" i="4"/>
  <c r="W41" i="4" s="1"/>
  <c r="I124" i="2" l="1"/>
  <c r="D117" i="4"/>
  <c r="U125" i="2"/>
  <c r="B118" i="4"/>
  <c r="D117" i="5"/>
  <c r="C118" i="5"/>
  <c r="F117" i="5"/>
  <c r="J117" i="4"/>
  <c r="T41" i="4"/>
  <c r="M42" i="4"/>
  <c r="H21" i="4"/>
  <c r="U21" i="4" s="1"/>
  <c r="B126" i="2"/>
  <c r="E125" i="2"/>
  <c r="C125" i="2"/>
  <c r="C118" i="4" s="1"/>
  <c r="Q125" i="2"/>
  <c r="G118" i="4" s="1"/>
  <c r="D125" i="2"/>
  <c r="G29" i="2"/>
  <c r="U126" i="2" l="1"/>
  <c r="B119" i="4"/>
  <c r="I125" i="2"/>
  <c r="D118" i="4"/>
  <c r="H29" i="2"/>
  <c r="J29" i="2" s="1"/>
  <c r="T29" i="2"/>
  <c r="N42" i="4"/>
  <c r="O42" i="4" s="1"/>
  <c r="D126" i="2"/>
  <c r="C126" i="2"/>
  <c r="C119" i="4" s="1"/>
  <c r="Q126" i="2"/>
  <c r="G119" i="4" s="1"/>
  <c r="B127" i="2"/>
  <c r="E126" i="2"/>
  <c r="J118" i="4"/>
  <c r="C119" i="5"/>
  <c r="D118" i="5"/>
  <c r="F118" i="5"/>
  <c r="Y21" i="4"/>
  <c r="Z21" i="4" s="1"/>
  <c r="AA21" i="4" s="1"/>
  <c r="X22" i="4" l="1"/>
  <c r="U127" i="2"/>
  <c r="B120" i="4"/>
  <c r="I126" i="2"/>
  <c r="D119" i="4"/>
  <c r="L29" i="2"/>
  <c r="E22" i="4"/>
  <c r="P42" i="4"/>
  <c r="W42" i="4" s="1"/>
  <c r="D119" i="5"/>
  <c r="C120" i="5"/>
  <c r="F119" i="5"/>
  <c r="B128" i="2"/>
  <c r="E127" i="2"/>
  <c r="C127" i="2"/>
  <c r="C120" i="4" s="1"/>
  <c r="Q127" i="2"/>
  <c r="G120" i="4" s="1"/>
  <c r="D127" i="2"/>
  <c r="J119" i="4"/>
  <c r="AB21" i="4"/>
  <c r="E20" i="5" s="1"/>
  <c r="G20" i="5" s="1"/>
  <c r="U128" i="2" l="1"/>
  <c r="B121" i="4"/>
  <c r="I127" i="2"/>
  <c r="D120" i="4"/>
  <c r="D128" i="2"/>
  <c r="C128" i="2"/>
  <c r="C121" i="4" s="1"/>
  <c r="Q128" i="2"/>
  <c r="G121" i="4" s="1"/>
  <c r="B129" i="2"/>
  <c r="E128" i="2"/>
  <c r="J120" i="4"/>
  <c r="C121" i="5"/>
  <c r="D120" i="5"/>
  <c r="F120" i="5"/>
  <c r="K22" i="4"/>
  <c r="R22" i="4"/>
  <c r="M29" i="2"/>
  <c r="N29" i="2"/>
  <c r="M43" i="4"/>
  <c r="T42" i="4"/>
  <c r="I128" i="2" l="1"/>
  <c r="D121" i="4"/>
  <c r="U129" i="2"/>
  <c r="B122" i="4"/>
  <c r="O29" i="2"/>
  <c r="R29" i="2" s="1"/>
  <c r="B130" i="2"/>
  <c r="E129" i="2"/>
  <c r="C129" i="2"/>
  <c r="C122" i="4" s="1"/>
  <c r="D129" i="2"/>
  <c r="Q129" i="2"/>
  <c r="G122" i="4" s="1"/>
  <c r="N43" i="4"/>
  <c r="J121" i="4"/>
  <c r="C122" i="5"/>
  <c r="D121" i="5"/>
  <c r="F121" i="5"/>
  <c r="U130" i="2" l="1"/>
  <c r="B123" i="4"/>
  <c r="I129" i="2"/>
  <c r="D122" i="4"/>
  <c r="O43" i="4"/>
  <c r="P43" i="4" s="1"/>
  <c r="W43" i="4" s="1"/>
  <c r="D122" i="5"/>
  <c r="C123" i="5"/>
  <c r="F122" i="5"/>
  <c r="D130" i="2"/>
  <c r="C130" i="2"/>
  <c r="C123" i="4" s="1"/>
  <c r="Q130" i="2"/>
  <c r="G123" i="4" s="1"/>
  <c r="B131" i="2"/>
  <c r="E130" i="2"/>
  <c r="F22" i="4"/>
  <c r="S22" i="4" s="1"/>
  <c r="J122" i="4"/>
  <c r="U131" i="2" l="1"/>
  <c r="B124" i="4"/>
  <c r="I130" i="2"/>
  <c r="D123" i="4"/>
  <c r="M44" i="4"/>
  <c r="N44" i="4" s="1"/>
  <c r="O44" i="4" s="1"/>
  <c r="P44" i="4" s="1"/>
  <c r="W44" i="4" s="1"/>
  <c r="T43" i="4"/>
  <c r="F30" i="2"/>
  <c r="V29" i="2"/>
  <c r="W29" i="2" s="1"/>
  <c r="D123" i="5"/>
  <c r="C124" i="5"/>
  <c r="F123" i="5"/>
  <c r="B132" i="2"/>
  <c r="B125" i="4" s="1"/>
  <c r="E131" i="2"/>
  <c r="C131" i="2"/>
  <c r="C124" i="4" s="1"/>
  <c r="D131" i="2"/>
  <c r="Q131" i="2"/>
  <c r="G124" i="4" s="1"/>
  <c r="J123" i="4"/>
  <c r="I131" i="2" l="1"/>
  <c r="D124" i="4"/>
  <c r="M45" i="4"/>
  <c r="T44" i="4"/>
  <c r="C125" i="5"/>
  <c r="D124" i="5"/>
  <c r="F124" i="5"/>
  <c r="D132" i="2"/>
  <c r="C132" i="2"/>
  <c r="C125" i="4" s="1"/>
  <c r="B133" i="2"/>
  <c r="B126" i="4" s="1"/>
  <c r="E132" i="2"/>
  <c r="C14" i="3" s="1"/>
  <c r="J124" i="4"/>
  <c r="H22" i="4"/>
  <c r="U22" i="4" s="1"/>
  <c r="G30" i="2"/>
  <c r="I132" i="2" l="1"/>
  <c r="D125" i="4"/>
  <c r="H30" i="2"/>
  <c r="J30" i="2" s="1"/>
  <c r="T30" i="2"/>
  <c r="J125" i="4"/>
  <c r="Y22" i="4"/>
  <c r="Z22" i="4" s="1"/>
  <c r="AA22" i="4" s="1"/>
  <c r="N45" i="4"/>
  <c r="X23" i="4" l="1"/>
  <c r="L30" i="2"/>
  <c r="AB22" i="4"/>
  <c r="E21" i="5" s="1"/>
  <c r="G21" i="5" s="1"/>
  <c r="O45" i="4"/>
  <c r="E23" i="4"/>
  <c r="M30" i="2" l="1"/>
  <c r="N30" i="2"/>
  <c r="P45" i="4"/>
  <c r="W45" i="4" s="1"/>
  <c r="K23" i="4"/>
  <c r="R23" i="4"/>
  <c r="O30" i="2" l="1"/>
  <c r="R30" i="2" s="1"/>
  <c r="M46" i="4"/>
  <c r="T45" i="4"/>
  <c r="F23" i="4" l="1"/>
  <c r="S23" i="4" s="1"/>
  <c r="N46" i="4"/>
  <c r="F31" i="2" l="1"/>
  <c r="V30" i="2"/>
  <c r="W30" i="2" s="1"/>
  <c r="O46" i="4"/>
  <c r="H23" i="4" l="1"/>
  <c r="U23" i="4" s="1"/>
  <c r="G31" i="2"/>
  <c r="P46" i="4"/>
  <c r="W46" i="4" s="1"/>
  <c r="H31" i="2" l="1"/>
  <c r="X24" i="4" s="1"/>
  <c r="T31" i="2"/>
  <c r="Y23" i="4"/>
  <c r="Z23" i="4" s="1"/>
  <c r="AA23" i="4" s="1"/>
  <c r="T46" i="4"/>
  <c r="M47" i="4"/>
  <c r="J31" i="2" l="1"/>
  <c r="L31" i="2"/>
  <c r="AB23" i="4"/>
  <c r="E22" i="5" s="1"/>
  <c r="G22" i="5" s="1"/>
  <c r="N47" i="4"/>
  <c r="O47" i="4" s="1"/>
  <c r="E24" i="4"/>
  <c r="P47" i="4" l="1"/>
  <c r="W47" i="4" s="1"/>
  <c r="K24" i="4"/>
  <c r="R24" i="4"/>
  <c r="T47" i="4" l="1"/>
  <c r="M48" i="4"/>
  <c r="N31" i="2"/>
  <c r="M31" i="2"/>
  <c r="O31" i="2" l="1"/>
  <c r="R31" i="2" s="1"/>
  <c r="N48" i="4"/>
  <c r="O48" i="4" l="1"/>
  <c r="P48" i="4" s="1"/>
  <c r="W48" i="4" s="1"/>
  <c r="F24" i="4"/>
  <c r="S24" i="4" s="1"/>
  <c r="M49" i="4" l="1"/>
  <c r="T48" i="4"/>
  <c r="F32" i="2"/>
  <c r="V31" i="2"/>
  <c r="W31" i="2" s="1"/>
  <c r="G32" i="2" l="1"/>
  <c r="H24" i="4"/>
  <c r="U24" i="4" s="1"/>
  <c r="N49" i="4"/>
  <c r="O49" i="4" s="1"/>
  <c r="H32" i="2" l="1"/>
  <c r="T32" i="2"/>
  <c r="J32" i="2"/>
  <c r="X25" i="4"/>
  <c r="Y24" i="4"/>
  <c r="Z24" i="4" s="1"/>
  <c r="AA24" i="4" s="1"/>
  <c r="P49" i="4"/>
  <c r="W49" i="4" s="1"/>
  <c r="L32" i="2" l="1"/>
  <c r="AB24" i="4"/>
  <c r="E23" i="5" s="1"/>
  <c r="G23" i="5" s="1"/>
  <c r="T49" i="4"/>
  <c r="M50" i="4"/>
  <c r="E25" i="4"/>
  <c r="R25" i="4" l="1"/>
  <c r="K25" i="4"/>
  <c r="N50" i="4"/>
  <c r="O50" i="4" l="1"/>
  <c r="P50" i="4" s="1"/>
  <c r="W50" i="4" s="1"/>
  <c r="M32" i="2"/>
  <c r="N32" i="2"/>
  <c r="O32" i="2" l="1"/>
  <c r="R32" i="2" s="1"/>
  <c r="M51" i="4"/>
  <c r="T50" i="4"/>
  <c r="N51" i="4" l="1"/>
  <c r="F25" i="4"/>
  <c r="S25" i="4" s="1"/>
  <c r="F33" i="2" l="1"/>
  <c r="V32" i="2"/>
  <c r="W32" i="2" s="1"/>
  <c r="O51" i="4"/>
  <c r="H25" i="4" l="1"/>
  <c r="U25" i="4" s="1"/>
  <c r="P51" i="4"/>
  <c r="W51" i="4" s="1"/>
  <c r="G33" i="2"/>
  <c r="H33" i="2" l="1"/>
  <c r="T33" i="2"/>
  <c r="J33" i="2"/>
  <c r="X26" i="4"/>
  <c r="M52" i="4"/>
  <c r="T51" i="4"/>
  <c r="Y25" i="4"/>
  <c r="Z25" i="4" s="1"/>
  <c r="AA25" i="4" s="1"/>
  <c r="L33" i="2" l="1"/>
  <c r="AB25" i="4"/>
  <c r="E24" i="5" s="1"/>
  <c r="G24" i="5" s="1"/>
  <c r="N52" i="4"/>
  <c r="E26" i="4"/>
  <c r="N33" i="2" l="1"/>
  <c r="M33" i="2"/>
  <c r="R26" i="4"/>
  <c r="K26" i="4"/>
  <c r="O52" i="4"/>
  <c r="P52" i="4" s="1"/>
  <c r="W52" i="4" s="1"/>
  <c r="O33" i="2" l="1"/>
  <c r="R33" i="2" s="1"/>
  <c r="M53" i="4"/>
  <c r="T52" i="4"/>
  <c r="F26" i="4" l="1"/>
  <c r="S26" i="4" s="1"/>
  <c r="F34" i="2"/>
  <c r="V33" i="2"/>
  <c r="W33" i="2" s="1"/>
  <c r="N53" i="4"/>
  <c r="O53" i="4" l="1"/>
  <c r="P53" i="4" s="1"/>
  <c r="W53" i="4" s="1"/>
  <c r="H26" i="4"/>
  <c r="U26" i="4" s="1"/>
  <c r="G34" i="2"/>
  <c r="H34" i="2" l="1"/>
  <c r="J34" i="2" s="1"/>
  <c r="T34" i="2"/>
  <c r="M54" i="4"/>
  <c r="T53" i="4"/>
  <c r="X27" i="4"/>
  <c r="Y26" i="4"/>
  <c r="Z26" i="4" s="1"/>
  <c r="AA26" i="4" s="1"/>
  <c r="L34" i="2" l="1"/>
  <c r="AB26" i="4"/>
  <c r="E25" i="5" s="1"/>
  <c r="G25" i="5" s="1"/>
  <c r="E27" i="4"/>
  <c r="N54" i="4"/>
  <c r="O54" i="4" s="1"/>
  <c r="M34" i="2" l="1"/>
  <c r="N34" i="2"/>
  <c r="R27" i="4"/>
  <c r="K27" i="4"/>
  <c r="P54" i="4"/>
  <c r="W54" i="4" s="1"/>
  <c r="O34" i="2" l="1"/>
  <c r="R34" i="2" s="1"/>
  <c r="M55" i="4"/>
  <c r="T54" i="4"/>
  <c r="F27" i="4" l="1"/>
  <c r="S27" i="4" s="1"/>
  <c r="N55" i="4"/>
  <c r="O55" i="4" s="1"/>
  <c r="P55" i="4" l="1"/>
  <c r="W55" i="4" s="1"/>
  <c r="F35" i="2"/>
  <c r="V34" i="2"/>
  <c r="W34" i="2" s="1"/>
  <c r="H27" i="4" l="1"/>
  <c r="U27" i="4" s="1"/>
  <c r="G35" i="2"/>
  <c r="T55" i="4"/>
  <c r="M56" i="4"/>
  <c r="H35" i="2" l="1"/>
  <c r="J35" i="2" s="1"/>
  <c r="T35" i="2"/>
  <c r="N56" i="4"/>
  <c r="X28" i="4"/>
  <c r="Y27" i="4"/>
  <c r="Z27" i="4" s="1"/>
  <c r="AA27" i="4" s="1"/>
  <c r="L35" i="2" l="1"/>
  <c r="AB27" i="4"/>
  <c r="E26" i="5" s="1"/>
  <c r="G26" i="5" s="1"/>
  <c r="E28" i="4"/>
  <c r="O56" i="4"/>
  <c r="M35" i="2" l="1"/>
  <c r="N35" i="2"/>
  <c r="R28" i="4"/>
  <c r="K28" i="4"/>
  <c r="P56" i="4"/>
  <c r="W56" i="4" s="1"/>
  <c r="O35" i="2" l="1"/>
  <c r="R35" i="2" s="1"/>
  <c r="M57" i="4"/>
  <c r="T56" i="4"/>
  <c r="F28" i="4" l="1"/>
  <c r="S28" i="4" s="1"/>
  <c r="N57" i="4"/>
  <c r="O57" i="4" l="1"/>
  <c r="F36" i="2"/>
  <c r="V35" i="2"/>
  <c r="W35" i="2" s="1"/>
  <c r="H28" i="4" l="1"/>
  <c r="U28" i="4" s="1"/>
  <c r="G36" i="2"/>
  <c r="P57" i="4"/>
  <c r="W57" i="4" s="1"/>
  <c r="H36" i="2" l="1"/>
  <c r="J36" i="2" s="1"/>
  <c r="T36" i="2"/>
  <c r="T57" i="4"/>
  <c r="M58" i="4"/>
  <c r="X29" i="4"/>
  <c r="Y28" i="4"/>
  <c r="Z28" i="4" s="1"/>
  <c r="AA28" i="4" s="1"/>
  <c r="L36" i="2" l="1"/>
  <c r="AB28" i="4"/>
  <c r="E27" i="5" s="1"/>
  <c r="G27" i="5" s="1"/>
  <c r="E29" i="4"/>
  <c r="N58" i="4"/>
  <c r="O58" i="4" s="1"/>
  <c r="M36" i="2" l="1"/>
  <c r="N36" i="2"/>
  <c r="P58" i="4"/>
  <c r="W58" i="4" s="1"/>
  <c r="K29" i="4"/>
  <c r="R29" i="4"/>
  <c r="O36" i="2" l="1"/>
  <c r="R36" i="2" s="1"/>
  <c r="M59" i="4"/>
  <c r="T58" i="4"/>
  <c r="N59" i="4" l="1"/>
  <c r="F29" i="4"/>
  <c r="S29" i="4" s="1"/>
  <c r="F37" i="2" l="1"/>
  <c r="V36" i="2"/>
  <c r="W36" i="2" s="1"/>
  <c r="O59" i="4"/>
  <c r="P59" i="4" s="1"/>
  <c r="W59" i="4" s="1"/>
  <c r="M60" i="4" l="1"/>
  <c r="T59" i="4"/>
  <c r="H29" i="4"/>
  <c r="U29" i="4" s="1"/>
  <c r="G37" i="2"/>
  <c r="H37" i="2" l="1"/>
  <c r="T37" i="2"/>
  <c r="Y29" i="4"/>
  <c r="Z29" i="4" s="1"/>
  <c r="AA29" i="4" s="1"/>
  <c r="J37" i="2"/>
  <c r="X30" i="4"/>
  <c r="N60" i="4"/>
  <c r="O60" i="4" s="1"/>
  <c r="L37" i="2" l="1"/>
  <c r="AB29" i="4"/>
  <c r="E28" i="5" s="1"/>
  <c r="G28" i="5" s="1"/>
  <c r="P60" i="4"/>
  <c r="W60" i="4" s="1"/>
  <c r="E30" i="4"/>
  <c r="M61" i="4" l="1"/>
  <c r="T60" i="4"/>
  <c r="K30" i="4"/>
  <c r="R30" i="4"/>
  <c r="N61" i="4" l="1"/>
  <c r="N37" i="2"/>
  <c r="M37" i="2"/>
  <c r="O37" i="2" l="1"/>
  <c r="R37" i="2" s="1"/>
  <c r="O61" i="4"/>
  <c r="F30" i="4" l="1"/>
  <c r="S30" i="4" s="1"/>
  <c r="P61" i="4"/>
  <c r="W61" i="4" s="1"/>
  <c r="M62" i="4" l="1"/>
  <c r="T61" i="4"/>
  <c r="F38" i="2"/>
  <c r="V37" i="2"/>
  <c r="W37" i="2" s="1"/>
  <c r="H30" i="4" l="1"/>
  <c r="U30" i="4" s="1"/>
  <c r="G38" i="2"/>
  <c r="N62" i="4"/>
  <c r="O62" i="4" s="1"/>
  <c r="H38" i="2" l="1"/>
  <c r="J38" i="2" s="1"/>
  <c r="T38" i="2"/>
  <c r="X31" i="4"/>
  <c r="P62" i="4"/>
  <c r="W62" i="4" s="1"/>
  <c r="Y30" i="4"/>
  <c r="Z30" i="4" s="1"/>
  <c r="AA30" i="4" s="1"/>
  <c r="L38" i="2" l="1"/>
  <c r="AB30" i="4"/>
  <c r="E29" i="5" s="1"/>
  <c r="G29" i="5" s="1"/>
  <c r="M63" i="4"/>
  <c r="T62" i="4"/>
  <c r="E31" i="4"/>
  <c r="K31" i="4" l="1"/>
  <c r="R31" i="4"/>
  <c r="N63" i="4"/>
  <c r="O63" i="4" l="1"/>
  <c r="P63" i="4" s="1"/>
  <c r="W63" i="4" s="1"/>
  <c r="M38" i="2"/>
  <c r="N38" i="2"/>
  <c r="O38" i="2" l="1"/>
  <c r="R38" i="2" s="1"/>
  <c r="T63" i="4"/>
  <c r="M64" i="4"/>
  <c r="N64" i="4" l="1"/>
  <c r="F31" i="4"/>
  <c r="S31" i="4" s="1"/>
  <c r="F39" i="2" l="1"/>
  <c r="V38" i="2"/>
  <c r="W38" i="2" s="1"/>
  <c r="O64" i="4"/>
  <c r="G39" i="2" l="1"/>
  <c r="H31" i="4"/>
  <c r="U31" i="4" s="1"/>
  <c r="P64" i="4"/>
  <c r="W64" i="4" s="1"/>
  <c r="H39" i="2" l="1"/>
  <c r="J39" i="2" s="1"/>
  <c r="T39" i="2"/>
  <c r="M65" i="4"/>
  <c r="T64" i="4"/>
  <c r="Y31" i="4"/>
  <c r="Z31" i="4" s="1"/>
  <c r="AA31" i="4" s="1"/>
  <c r="X32" i="4" l="1"/>
  <c r="L39" i="2"/>
  <c r="AB31" i="4"/>
  <c r="E30" i="5" s="1"/>
  <c r="G30" i="5" s="1"/>
  <c r="E32" i="4"/>
  <c r="N65" i="4"/>
  <c r="O65" i="4" l="1"/>
  <c r="P65" i="4" s="1"/>
  <c r="W65" i="4" s="1"/>
  <c r="N39" i="2"/>
  <c r="M39" i="2"/>
  <c r="K32" i="4"/>
  <c r="R32" i="4"/>
  <c r="O39" i="2" l="1"/>
  <c r="R39" i="2" s="1"/>
  <c r="T65" i="4"/>
  <c r="M66" i="4"/>
  <c r="F32" i="4" l="1"/>
  <c r="S32" i="4" s="1"/>
  <c r="N66" i="4"/>
  <c r="O66" i="4" l="1"/>
  <c r="F40" i="2"/>
  <c r="V39" i="2"/>
  <c r="W39" i="2" s="1"/>
  <c r="H32" i="4" l="1"/>
  <c r="U32" i="4" s="1"/>
  <c r="G40" i="2"/>
  <c r="P66" i="4"/>
  <c r="W66" i="4" s="1"/>
  <c r="H40" i="2" l="1"/>
  <c r="T40" i="2"/>
  <c r="M67" i="4"/>
  <c r="T66" i="4"/>
  <c r="J40" i="2"/>
  <c r="X33" i="4"/>
  <c r="Y32" i="4"/>
  <c r="Z32" i="4" s="1"/>
  <c r="AA32" i="4" s="1"/>
  <c r="L40" i="2" l="1"/>
  <c r="AB32" i="4"/>
  <c r="E31" i="5" s="1"/>
  <c r="G31" i="5" s="1"/>
  <c r="E33" i="4"/>
  <c r="N67" i="4"/>
  <c r="O67" i="4" s="1"/>
  <c r="M40" i="2" l="1"/>
  <c r="N40" i="2"/>
  <c r="P67" i="4"/>
  <c r="W67" i="4" s="1"/>
  <c r="R33" i="4"/>
  <c r="K33" i="4"/>
  <c r="O40" i="2" l="1"/>
  <c r="F33" i="4" s="1"/>
  <c r="S33" i="4" s="1"/>
  <c r="T67" i="4"/>
  <c r="M68" i="4"/>
  <c r="R40" i="2" l="1"/>
  <c r="N68" i="4"/>
  <c r="O68" i="4" s="1"/>
  <c r="F41" i="2" l="1"/>
  <c r="V40" i="2"/>
  <c r="H33" i="4" s="1"/>
  <c r="U33" i="4" s="1"/>
  <c r="P68" i="4"/>
  <c r="W68" i="4" s="1"/>
  <c r="G41" i="2"/>
  <c r="W40" i="2" l="1"/>
  <c r="H41" i="2"/>
  <c r="J41" i="2" s="1"/>
  <c r="T41" i="2"/>
  <c r="T68" i="4"/>
  <c r="M69" i="4"/>
  <c r="Y33" i="4"/>
  <c r="Z33" i="4" s="1"/>
  <c r="AA33" i="4" s="1"/>
  <c r="X34" i="4" l="1"/>
  <c r="L41" i="2"/>
  <c r="AB33" i="4"/>
  <c r="E32" i="5" s="1"/>
  <c r="G32" i="5" s="1"/>
  <c r="N69" i="4"/>
  <c r="O69" i="4" s="1"/>
  <c r="E34" i="4"/>
  <c r="N41" i="2" l="1"/>
  <c r="M41" i="2"/>
  <c r="R34" i="4"/>
  <c r="K34" i="4"/>
  <c r="P69" i="4"/>
  <c r="W69" i="4" s="1"/>
  <c r="O41" i="2" l="1"/>
  <c r="R41" i="2" s="1"/>
  <c r="M70" i="4"/>
  <c r="T69" i="4"/>
  <c r="F34" i="4" l="1"/>
  <c r="S34" i="4" s="1"/>
  <c r="F42" i="2"/>
  <c r="V41" i="2"/>
  <c r="W41" i="2" s="1"/>
  <c r="N70" i="4"/>
  <c r="O70" i="4" l="1"/>
  <c r="H34" i="4"/>
  <c r="U34" i="4" s="1"/>
  <c r="G42" i="2"/>
  <c r="H42" i="2" l="1"/>
  <c r="T42" i="2"/>
  <c r="Y34" i="4"/>
  <c r="Z34" i="4" s="1"/>
  <c r="AA34" i="4" s="1"/>
  <c r="J42" i="2"/>
  <c r="X35" i="4"/>
  <c r="P70" i="4"/>
  <c r="W70" i="4" s="1"/>
  <c r="L42" i="2" l="1"/>
  <c r="AB34" i="4"/>
  <c r="E33" i="5" s="1"/>
  <c r="G33" i="5" s="1"/>
  <c r="E35" i="4"/>
  <c r="T70" i="4"/>
  <c r="M71" i="4"/>
  <c r="N71" i="4" l="1"/>
  <c r="M42" i="2"/>
  <c r="N42" i="2"/>
  <c r="R35" i="4"/>
  <c r="K35" i="4"/>
  <c r="O42" i="2" l="1"/>
  <c r="R42" i="2" s="1"/>
  <c r="O71" i="4"/>
  <c r="F35" i="4" l="1"/>
  <c r="S35" i="4" s="1"/>
  <c r="P71" i="4"/>
  <c r="W71" i="4" s="1"/>
  <c r="F43" i="2" l="1"/>
  <c r="V42" i="2"/>
  <c r="W42" i="2" s="1"/>
  <c r="M72" i="4"/>
  <c r="T71" i="4"/>
  <c r="N72" i="4" l="1"/>
  <c r="O72" i="4" s="1"/>
  <c r="H35" i="4"/>
  <c r="U35" i="4" s="1"/>
  <c r="G43" i="2"/>
  <c r="H43" i="2" l="1"/>
  <c r="J43" i="2" s="1"/>
  <c r="T43" i="2"/>
  <c r="X36" i="4"/>
  <c r="P72" i="4"/>
  <c r="W72" i="4" s="1"/>
  <c r="Y35" i="4"/>
  <c r="Z35" i="4" s="1"/>
  <c r="AA35" i="4" s="1"/>
  <c r="L43" i="2" l="1"/>
  <c r="AB35" i="4"/>
  <c r="E34" i="5" s="1"/>
  <c r="G34" i="5" s="1"/>
  <c r="M73" i="4"/>
  <c r="T72" i="4"/>
  <c r="E36" i="4"/>
  <c r="K36" i="4" l="1"/>
  <c r="R36" i="4"/>
  <c r="N73" i="4"/>
  <c r="O73" i="4" l="1"/>
  <c r="N43" i="2"/>
  <c r="M43" i="2"/>
  <c r="O43" i="2" l="1"/>
  <c r="R43" i="2" s="1"/>
  <c r="P73" i="4"/>
  <c r="W73" i="4" s="1"/>
  <c r="M74" i="4" l="1"/>
  <c r="T73" i="4"/>
  <c r="F36" i="4"/>
  <c r="S36" i="4" s="1"/>
  <c r="F44" i="2" l="1"/>
  <c r="V43" i="2"/>
  <c r="W43" i="2" s="1"/>
  <c r="N74" i="4"/>
  <c r="O74" i="4" l="1"/>
  <c r="H36" i="4"/>
  <c r="U36" i="4" s="1"/>
  <c r="G44" i="2"/>
  <c r="H44" i="2" l="1"/>
  <c r="J44" i="2" s="1"/>
  <c r="T44" i="2"/>
  <c r="Y36" i="4"/>
  <c r="Z36" i="4" s="1"/>
  <c r="AA36" i="4" s="1"/>
  <c r="P74" i="4"/>
  <c r="W74" i="4" s="1"/>
  <c r="X37" i="4" l="1"/>
  <c r="L44" i="2"/>
  <c r="AB36" i="4"/>
  <c r="E35" i="5" s="1"/>
  <c r="G35" i="5" s="1"/>
  <c r="E37" i="4"/>
  <c r="M75" i="4"/>
  <c r="T74" i="4"/>
  <c r="N75" i="4" l="1"/>
  <c r="K37" i="4"/>
  <c r="R37" i="4"/>
  <c r="M44" i="2"/>
  <c r="N44" i="2"/>
  <c r="O44" i="2" l="1"/>
  <c r="R44" i="2" s="1"/>
  <c r="O75" i="4"/>
  <c r="F37" i="4" l="1"/>
  <c r="S37" i="4" s="1"/>
  <c r="P75" i="4"/>
  <c r="W75" i="4" s="1"/>
  <c r="F45" i="2" l="1"/>
  <c r="V44" i="2"/>
  <c r="W44" i="2" s="1"/>
  <c r="T75" i="4"/>
  <c r="M76" i="4"/>
  <c r="H37" i="4" l="1"/>
  <c r="U37" i="4" s="1"/>
  <c r="G45" i="2"/>
  <c r="N76" i="4"/>
  <c r="H45" i="2" l="1"/>
  <c r="J45" i="2" s="1"/>
  <c r="T45" i="2"/>
  <c r="O76" i="4"/>
  <c r="X38" i="4"/>
  <c r="Y37" i="4"/>
  <c r="Z37" i="4" s="1"/>
  <c r="AA37" i="4" s="1"/>
  <c r="L45" i="2" l="1"/>
  <c r="AB37" i="4"/>
  <c r="E36" i="5" s="1"/>
  <c r="G36" i="5" s="1"/>
  <c r="E38" i="4"/>
  <c r="P76" i="4"/>
  <c r="W76" i="4" s="1"/>
  <c r="N45" i="2" l="1"/>
  <c r="M45" i="2"/>
  <c r="K38" i="4"/>
  <c r="R38" i="4"/>
  <c r="T76" i="4"/>
  <c r="M77" i="4"/>
  <c r="O45" i="2" l="1"/>
  <c r="R45" i="2" s="1"/>
  <c r="N77" i="4"/>
  <c r="F38" i="4" l="1"/>
  <c r="S38" i="4" s="1"/>
  <c r="O77" i="4"/>
  <c r="F46" i="2" l="1"/>
  <c r="V45" i="2"/>
  <c r="W45" i="2" s="1"/>
  <c r="P77" i="4"/>
  <c r="W77" i="4" s="1"/>
  <c r="H38" i="4" l="1"/>
  <c r="U38" i="4" s="1"/>
  <c r="M78" i="4"/>
  <c r="T77" i="4"/>
  <c r="G46" i="2"/>
  <c r="H46" i="2" l="1"/>
  <c r="J46" i="2" s="1"/>
  <c r="T46" i="2"/>
  <c r="N78" i="4"/>
  <c r="Y38" i="4"/>
  <c r="Z38" i="4" s="1"/>
  <c r="AA38" i="4" s="1"/>
  <c r="X39" i="4" l="1"/>
  <c r="L46" i="2"/>
  <c r="AB38" i="4"/>
  <c r="E37" i="5" s="1"/>
  <c r="G37" i="5" s="1"/>
  <c r="O78" i="4"/>
  <c r="E39" i="4"/>
  <c r="M46" i="2" l="1"/>
  <c r="N46" i="2"/>
  <c r="R39" i="4"/>
  <c r="K39" i="4"/>
  <c r="P78" i="4"/>
  <c r="W78" i="4" s="1"/>
  <c r="O46" i="2" l="1"/>
  <c r="R46" i="2" s="1"/>
  <c r="T78" i="4"/>
  <c r="M79" i="4"/>
  <c r="N79" i="4" l="1"/>
  <c r="F39" i="4"/>
  <c r="S39" i="4" s="1"/>
  <c r="F47" i="2" l="1"/>
  <c r="V46" i="2"/>
  <c r="W46" i="2" s="1"/>
  <c r="O79" i="4"/>
  <c r="G47" i="2" l="1"/>
  <c r="H39" i="4"/>
  <c r="U39" i="4" s="1"/>
  <c r="P79" i="4"/>
  <c r="W79" i="4" s="1"/>
  <c r="H47" i="2" l="1"/>
  <c r="T47" i="2"/>
  <c r="M80" i="4"/>
  <c r="T79" i="4"/>
  <c r="Y39" i="4"/>
  <c r="Z39" i="4" s="1"/>
  <c r="AA39" i="4" s="1"/>
  <c r="J47" i="2"/>
  <c r="X40" i="4"/>
  <c r="L47" i="2" l="1"/>
  <c r="AB39" i="4"/>
  <c r="E38" i="5" s="1"/>
  <c r="G38" i="5" s="1"/>
  <c r="E40" i="4"/>
  <c r="N80" i="4"/>
  <c r="N47" i="2" l="1"/>
  <c r="M47" i="2"/>
  <c r="O80" i="4"/>
  <c r="R40" i="4"/>
  <c r="K40" i="4"/>
  <c r="O47" i="2" l="1"/>
  <c r="R47" i="2" s="1"/>
  <c r="P80" i="4"/>
  <c r="W80" i="4" s="1"/>
  <c r="F40" i="4" l="1"/>
  <c r="S40" i="4" s="1"/>
  <c r="M81" i="4"/>
  <c r="T80" i="4"/>
  <c r="F48" i="2" l="1"/>
  <c r="V47" i="2"/>
  <c r="W47" i="2" s="1"/>
  <c r="N81" i="4"/>
  <c r="O81" i="4" l="1"/>
  <c r="H40" i="4"/>
  <c r="U40" i="4" s="1"/>
  <c r="G48" i="2"/>
  <c r="H48" i="2" l="1"/>
  <c r="T48" i="2"/>
  <c r="Y40" i="4"/>
  <c r="Z40" i="4" s="1"/>
  <c r="AA40" i="4" s="1"/>
  <c r="J48" i="2"/>
  <c r="X41" i="4"/>
  <c r="P81" i="4"/>
  <c r="W81" i="4" s="1"/>
  <c r="L48" i="2" l="1"/>
  <c r="AB40" i="4"/>
  <c r="E39" i="5" s="1"/>
  <c r="G39" i="5" s="1"/>
  <c r="M82" i="4"/>
  <c r="T81" i="4"/>
  <c r="E41" i="4"/>
  <c r="M48" i="2" l="1"/>
  <c r="N48" i="2"/>
  <c r="R41" i="4"/>
  <c r="K41" i="4"/>
  <c r="N82" i="4"/>
  <c r="O82" i="4" s="1"/>
  <c r="O48" i="2" l="1"/>
  <c r="R48" i="2" s="1"/>
  <c r="P82" i="4"/>
  <c r="W82" i="4" s="1"/>
  <c r="F41" i="4" l="1"/>
  <c r="S41" i="4" s="1"/>
  <c r="M83" i="4"/>
  <c r="T82" i="4"/>
  <c r="N83" i="4" l="1"/>
  <c r="F49" i="2"/>
  <c r="V48" i="2"/>
  <c r="W48" i="2" s="1"/>
  <c r="H41" i="4" l="1"/>
  <c r="U41" i="4" s="1"/>
  <c r="O83" i="4"/>
  <c r="G49" i="2"/>
  <c r="H49" i="2" l="1"/>
  <c r="T49" i="2"/>
  <c r="Y41" i="4"/>
  <c r="Z41" i="4" s="1"/>
  <c r="AA41" i="4" s="1"/>
  <c r="J49" i="2"/>
  <c r="X42" i="4"/>
  <c r="P83" i="4"/>
  <c r="W83" i="4" s="1"/>
  <c r="L49" i="2" l="1"/>
  <c r="AB41" i="4"/>
  <c r="E40" i="5" s="1"/>
  <c r="G40" i="5" s="1"/>
  <c r="E42" i="4"/>
  <c r="M84" i="4"/>
  <c r="T83" i="4"/>
  <c r="N49" i="2" l="1"/>
  <c r="M49" i="2"/>
  <c r="K42" i="4"/>
  <c r="R42" i="4"/>
  <c r="N84" i="4"/>
  <c r="O84" i="4" s="1"/>
  <c r="O49" i="2" l="1"/>
  <c r="R49" i="2" s="1"/>
  <c r="P84" i="4"/>
  <c r="W84" i="4" s="1"/>
  <c r="F42" i="4" l="1"/>
  <c r="S42" i="4" s="1"/>
  <c r="M85" i="4"/>
  <c r="T84" i="4"/>
  <c r="F50" i="2" l="1"/>
  <c r="V49" i="2"/>
  <c r="W49" i="2" s="1"/>
  <c r="N85" i="4"/>
  <c r="O85" i="4" s="1"/>
  <c r="P85" i="4" l="1"/>
  <c r="W85" i="4" s="1"/>
  <c r="H42" i="4"/>
  <c r="U42" i="4" s="1"/>
  <c r="G50" i="2"/>
  <c r="H50" i="2" l="1"/>
  <c r="T50" i="2"/>
  <c r="Y42" i="4"/>
  <c r="Z42" i="4" s="1"/>
  <c r="AA42" i="4" s="1"/>
  <c r="M86" i="4"/>
  <c r="T85" i="4"/>
  <c r="J50" i="2"/>
  <c r="X43" i="4"/>
  <c r="L50" i="2" l="1"/>
  <c r="AB42" i="4"/>
  <c r="E41" i="5" s="1"/>
  <c r="G41" i="5" s="1"/>
  <c r="N86" i="4"/>
  <c r="E43" i="4"/>
  <c r="O86" i="4" l="1"/>
  <c r="P86" i="4" s="1"/>
  <c r="W86" i="4" s="1"/>
  <c r="K43" i="4"/>
  <c r="R43" i="4"/>
  <c r="M87" i="4" l="1"/>
  <c r="T86" i="4"/>
  <c r="M50" i="2"/>
  <c r="N50" i="2"/>
  <c r="O50" i="2" l="1"/>
  <c r="R50" i="2" s="1"/>
  <c r="N87" i="4"/>
  <c r="O87" i="4" s="1"/>
  <c r="P87" i="4" l="1"/>
  <c r="W87" i="4" s="1"/>
  <c r="F43" i="4"/>
  <c r="S43" i="4" s="1"/>
  <c r="F51" i="2" l="1"/>
  <c r="V50" i="2"/>
  <c r="W50" i="2" s="1"/>
  <c r="M88" i="4"/>
  <c r="T87" i="4"/>
  <c r="N88" i="4" l="1"/>
  <c r="H43" i="4"/>
  <c r="U43" i="4" s="1"/>
  <c r="G51" i="2"/>
  <c r="H51" i="2" l="1"/>
  <c r="T51" i="2"/>
  <c r="Y43" i="4"/>
  <c r="Z43" i="4" s="1"/>
  <c r="AA43" i="4" s="1"/>
  <c r="O88" i="4"/>
  <c r="J51" i="2"/>
  <c r="X44" i="4"/>
  <c r="L51" i="2" l="1"/>
  <c r="AB43" i="4"/>
  <c r="E42" i="5" s="1"/>
  <c r="G42" i="5" s="1"/>
  <c r="P88" i="4"/>
  <c r="W88" i="4" s="1"/>
  <c r="E44" i="4"/>
  <c r="N51" i="2" l="1"/>
  <c r="M51" i="2"/>
  <c r="K44" i="4"/>
  <c r="R44" i="4"/>
  <c r="M89" i="4"/>
  <c r="T88" i="4"/>
  <c r="O51" i="2" l="1"/>
  <c r="R51" i="2" s="1"/>
  <c r="N89" i="4"/>
  <c r="F44" i="4" l="1"/>
  <c r="S44" i="4" s="1"/>
  <c r="F52" i="2"/>
  <c r="V51" i="2"/>
  <c r="W51" i="2" s="1"/>
  <c r="O89" i="4"/>
  <c r="P89" i="4" s="1"/>
  <c r="W89" i="4" s="1"/>
  <c r="M90" i="4" l="1"/>
  <c r="T89" i="4"/>
  <c r="H44" i="4"/>
  <c r="U44" i="4" s="1"/>
  <c r="G52" i="2"/>
  <c r="H52" i="2" l="1"/>
  <c r="T52" i="2"/>
  <c r="J52" i="2"/>
  <c r="X45" i="4"/>
  <c r="Y44" i="4"/>
  <c r="Z44" i="4" s="1"/>
  <c r="AA44" i="4" s="1"/>
  <c r="N90" i="4"/>
  <c r="L52" i="2" l="1"/>
  <c r="AB44" i="4"/>
  <c r="E43" i="5" s="1"/>
  <c r="G43" i="5" s="1"/>
  <c r="O90" i="4"/>
  <c r="E45" i="4"/>
  <c r="M52" i="2" l="1"/>
  <c r="N52" i="2"/>
  <c r="K45" i="4"/>
  <c r="R45" i="4"/>
  <c r="P90" i="4"/>
  <c r="W90" i="4" s="1"/>
  <c r="O52" i="2" l="1"/>
  <c r="R52" i="2" s="1"/>
  <c r="T90" i="4"/>
  <c r="M91" i="4"/>
  <c r="F45" i="4" l="1"/>
  <c r="S45" i="4" s="1"/>
  <c r="N91" i="4"/>
  <c r="O91" i="4" s="1"/>
  <c r="F53" i="2" l="1"/>
  <c r="V52" i="2"/>
  <c r="W52" i="2" s="1"/>
  <c r="P91" i="4"/>
  <c r="W91" i="4" s="1"/>
  <c r="H45" i="4" l="1"/>
  <c r="U45" i="4" s="1"/>
  <c r="M92" i="4"/>
  <c r="T91" i="4"/>
  <c r="G53" i="2"/>
  <c r="H53" i="2" l="1"/>
  <c r="X46" i="4" s="1"/>
  <c r="T53" i="2"/>
  <c r="N92" i="4"/>
  <c r="Y45" i="4"/>
  <c r="Z45" i="4" s="1"/>
  <c r="AA45" i="4" s="1"/>
  <c r="J53" i="2" l="1"/>
  <c r="L53" i="2" s="1"/>
  <c r="AB45" i="4"/>
  <c r="E44" i="5" s="1"/>
  <c r="G44" i="5" s="1"/>
  <c r="O92" i="4"/>
  <c r="P92" i="4" s="1"/>
  <c r="W92" i="4" s="1"/>
  <c r="E46" i="4"/>
  <c r="M93" i="4" l="1"/>
  <c r="T92" i="4"/>
  <c r="R46" i="4"/>
  <c r="K46" i="4"/>
  <c r="N53" i="2" l="1"/>
  <c r="M53" i="2"/>
  <c r="N93" i="4"/>
  <c r="O53" i="2" l="1"/>
  <c r="R53" i="2" s="1"/>
  <c r="O93" i="4"/>
  <c r="F46" i="4" l="1"/>
  <c r="S46" i="4" s="1"/>
  <c r="P93" i="4"/>
  <c r="W93" i="4" s="1"/>
  <c r="F54" i="2" l="1"/>
  <c r="V53" i="2"/>
  <c r="W53" i="2" s="1"/>
  <c r="M94" i="4"/>
  <c r="T93" i="4"/>
  <c r="H46" i="4" l="1"/>
  <c r="U46" i="4" s="1"/>
  <c r="N94" i="4"/>
  <c r="G54" i="2"/>
  <c r="H54" i="2" l="1"/>
  <c r="T54" i="2"/>
  <c r="Y46" i="4"/>
  <c r="Z46" i="4" s="1"/>
  <c r="AA46" i="4" s="1"/>
  <c r="O94" i="4"/>
  <c r="J54" i="2"/>
  <c r="X47" i="4"/>
  <c r="L54" i="2" l="1"/>
  <c r="AB46" i="4"/>
  <c r="E45" i="5" s="1"/>
  <c r="G45" i="5" s="1"/>
  <c r="E47" i="4"/>
  <c r="P94" i="4"/>
  <c r="W94" i="4" s="1"/>
  <c r="M95" i="4" l="1"/>
  <c r="T94" i="4"/>
  <c r="M54" i="2"/>
  <c r="N54" i="2"/>
  <c r="R47" i="4"/>
  <c r="K47" i="4"/>
  <c r="O54" i="2" l="1"/>
  <c r="R54" i="2" s="1"/>
  <c r="N95" i="4"/>
  <c r="F47" i="4" l="1"/>
  <c r="S47" i="4" s="1"/>
  <c r="O95" i="4"/>
  <c r="F55" i="2" l="1"/>
  <c r="V54" i="2"/>
  <c r="W54" i="2" s="1"/>
  <c r="P95" i="4"/>
  <c r="W95" i="4" s="1"/>
  <c r="T95" i="4" l="1"/>
  <c r="M96" i="4"/>
  <c r="G55" i="2"/>
  <c r="H47" i="4"/>
  <c r="U47" i="4" s="1"/>
  <c r="H55" i="2" l="1"/>
  <c r="T55" i="2"/>
  <c r="Y47" i="4"/>
  <c r="Z47" i="4" s="1"/>
  <c r="AA47" i="4" s="1"/>
  <c r="N96" i="4"/>
  <c r="J55" i="2"/>
  <c r="X48" i="4"/>
  <c r="L55" i="2" l="1"/>
  <c r="AB47" i="4"/>
  <c r="E46" i="5" s="1"/>
  <c r="G46" i="5" s="1"/>
  <c r="O96" i="4"/>
  <c r="E48" i="4"/>
  <c r="N55" i="2" l="1"/>
  <c r="M55" i="2"/>
  <c r="R48" i="4"/>
  <c r="K48" i="4"/>
  <c r="P96" i="4"/>
  <c r="W96" i="4" s="1"/>
  <c r="O55" i="2" l="1"/>
  <c r="R55" i="2" s="1"/>
  <c r="M97" i="4"/>
  <c r="T96" i="4"/>
  <c r="F48" i="4" l="1"/>
  <c r="S48" i="4" s="1"/>
  <c r="N97" i="4"/>
  <c r="O97" i="4" l="1"/>
  <c r="P97" i="4" s="1"/>
  <c r="W97" i="4" s="1"/>
  <c r="F56" i="2"/>
  <c r="V55" i="2"/>
  <c r="W55" i="2" s="1"/>
  <c r="M98" i="4" l="1"/>
  <c r="T97" i="4"/>
  <c r="H48" i="4"/>
  <c r="U48" i="4" s="1"/>
  <c r="G56" i="2"/>
  <c r="H56" i="2" l="1"/>
  <c r="T56" i="2"/>
  <c r="Y48" i="4"/>
  <c r="Z48" i="4" s="1"/>
  <c r="AA48" i="4" s="1"/>
  <c r="J56" i="2"/>
  <c r="X49" i="4"/>
  <c r="N98" i="4"/>
  <c r="L56" i="2" l="1"/>
  <c r="E49" i="4"/>
  <c r="O98" i="4"/>
  <c r="AB48" i="4"/>
  <c r="E47" i="5" s="1"/>
  <c r="G47" i="5" s="1"/>
  <c r="M56" i="2" l="1"/>
  <c r="N56" i="2"/>
  <c r="R49" i="4"/>
  <c r="K49" i="4"/>
  <c r="P98" i="4"/>
  <c r="W98" i="4" s="1"/>
  <c r="O56" i="2" l="1"/>
  <c r="R56" i="2" s="1"/>
  <c r="T98" i="4"/>
  <c r="M99" i="4"/>
  <c r="F49" i="4" l="1"/>
  <c r="S49" i="4" s="1"/>
  <c r="N99" i="4"/>
  <c r="O99" i="4" l="1"/>
  <c r="F57" i="2"/>
  <c r="V56" i="2"/>
  <c r="W56" i="2" s="1"/>
  <c r="H49" i="4" l="1"/>
  <c r="U49" i="4" s="1"/>
  <c r="G57" i="2"/>
  <c r="P99" i="4"/>
  <c r="W99" i="4" s="1"/>
  <c r="H57" i="2" l="1"/>
  <c r="J57" i="2" s="1"/>
  <c r="T57" i="2"/>
  <c r="M100" i="4"/>
  <c r="T99" i="4"/>
  <c r="Y49" i="4"/>
  <c r="Z49" i="4" s="1"/>
  <c r="AA49" i="4" s="1"/>
  <c r="X50" i="4" l="1"/>
  <c r="L57" i="2"/>
  <c r="AB49" i="4"/>
  <c r="E48" i="5" s="1"/>
  <c r="G48" i="5" s="1"/>
  <c r="N100" i="4"/>
  <c r="O100" i="4" s="1"/>
  <c r="E50" i="4"/>
  <c r="N57" i="2" l="1"/>
  <c r="M57" i="2"/>
  <c r="P100" i="4"/>
  <c r="W100" i="4" s="1"/>
  <c r="K50" i="4"/>
  <c r="R50" i="4"/>
  <c r="O57" i="2" l="1"/>
  <c r="R57" i="2" s="1"/>
  <c r="M101" i="4"/>
  <c r="T100" i="4"/>
  <c r="F50" i="4" l="1"/>
  <c r="S50" i="4" s="1"/>
  <c r="F58" i="2"/>
  <c r="N101" i="4"/>
  <c r="O101" i="4" s="1"/>
  <c r="V57" i="2" l="1"/>
  <c r="P101" i="4"/>
  <c r="W101" i="4" s="1"/>
  <c r="G58" i="2"/>
  <c r="H50" i="4" l="1"/>
  <c r="U50" i="4" s="1"/>
  <c r="W57" i="2"/>
  <c r="H58" i="2"/>
  <c r="X51" i="4" s="1"/>
  <c r="T58" i="2"/>
  <c r="Y50" i="4"/>
  <c r="Z50" i="4" s="1"/>
  <c r="AA50" i="4" s="1"/>
  <c r="T101" i="4"/>
  <c r="M102" i="4"/>
  <c r="J58" i="2"/>
  <c r="L58" i="2" l="1"/>
  <c r="AB50" i="4"/>
  <c r="E49" i="5" s="1"/>
  <c r="G49" i="5" s="1"/>
  <c r="E51" i="4"/>
  <c r="N102" i="4"/>
  <c r="O102" i="4" l="1"/>
  <c r="P102" i="4" s="1"/>
  <c r="W102" i="4" s="1"/>
  <c r="M58" i="2"/>
  <c r="N58" i="2"/>
  <c r="K51" i="4"/>
  <c r="R51" i="4"/>
  <c r="O58" i="2" l="1"/>
  <c r="R58" i="2" s="1"/>
  <c r="M103" i="4"/>
  <c r="T102" i="4"/>
  <c r="F51" i="4" l="1"/>
  <c r="S51" i="4" s="1"/>
  <c r="N103" i="4"/>
  <c r="F59" i="2" l="1"/>
  <c r="V58" i="2"/>
  <c r="W58" i="2" s="1"/>
  <c r="O103" i="4"/>
  <c r="H51" i="4" l="1"/>
  <c r="U51" i="4" s="1"/>
  <c r="G59" i="2"/>
  <c r="P103" i="4"/>
  <c r="W103" i="4" s="1"/>
  <c r="H59" i="2" l="1"/>
  <c r="J59" i="2" s="1"/>
  <c r="T59" i="2"/>
  <c r="T103" i="4"/>
  <c r="M104" i="4"/>
  <c r="Y51" i="4"/>
  <c r="Z51" i="4" s="1"/>
  <c r="AA51" i="4" s="1"/>
  <c r="X52" i="4" l="1"/>
  <c r="L59" i="2"/>
  <c r="AB51" i="4"/>
  <c r="E50" i="5" s="1"/>
  <c r="G50" i="5" s="1"/>
  <c r="E52" i="4"/>
  <c r="N104" i="4"/>
  <c r="O104" i="4" l="1"/>
  <c r="P104" i="4" s="1"/>
  <c r="W104" i="4" s="1"/>
  <c r="N59" i="2"/>
  <c r="M59" i="2"/>
  <c r="K52" i="4"/>
  <c r="R52" i="4"/>
  <c r="O59" i="2" l="1"/>
  <c r="R59" i="2" s="1"/>
  <c r="T104" i="4"/>
  <c r="M105" i="4"/>
  <c r="N105" i="4" l="1"/>
  <c r="F52" i="4"/>
  <c r="S52" i="4" s="1"/>
  <c r="F60" i="2" l="1"/>
  <c r="V59" i="2"/>
  <c r="W59" i="2" s="1"/>
  <c r="O105" i="4"/>
  <c r="G60" i="2" l="1"/>
  <c r="H52" i="4"/>
  <c r="U52" i="4" s="1"/>
  <c r="P105" i="4"/>
  <c r="W105" i="4" s="1"/>
  <c r="H60" i="2" l="1"/>
  <c r="J60" i="2" s="1"/>
  <c r="T60" i="2"/>
  <c r="X53" i="4"/>
  <c r="M106" i="4"/>
  <c r="T105" i="4"/>
  <c r="Y52" i="4"/>
  <c r="Z52" i="4" s="1"/>
  <c r="AA52" i="4" s="1"/>
  <c r="L60" i="2" l="1"/>
  <c r="AB52" i="4"/>
  <c r="E51" i="5" s="1"/>
  <c r="G51" i="5" s="1"/>
  <c r="N106" i="4"/>
  <c r="E53" i="4"/>
  <c r="K53" i="4" l="1"/>
  <c r="R53" i="4"/>
  <c r="O106" i="4"/>
  <c r="P106" i="4" s="1"/>
  <c r="W106" i="4" s="1"/>
  <c r="T106" i="4" l="1"/>
  <c r="M107" i="4"/>
  <c r="M60" i="2"/>
  <c r="N60" i="2"/>
  <c r="O60" i="2" l="1"/>
  <c r="R60" i="2" s="1"/>
  <c r="N107" i="4"/>
  <c r="F53" i="4" l="1"/>
  <c r="S53" i="4" s="1"/>
  <c r="O107" i="4"/>
  <c r="F61" i="2" l="1"/>
  <c r="V60" i="2"/>
  <c r="W60" i="2" s="1"/>
  <c r="P107" i="4"/>
  <c r="W107" i="4" s="1"/>
  <c r="H53" i="4" l="1"/>
  <c r="U53" i="4" s="1"/>
  <c r="M108" i="4"/>
  <c r="T107" i="4"/>
  <c r="G61" i="2"/>
  <c r="H61" i="2" l="1"/>
  <c r="J61" i="2" s="1"/>
  <c r="T61" i="2"/>
  <c r="N108" i="4"/>
  <c r="O108" i="4" s="1"/>
  <c r="Y53" i="4"/>
  <c r="Z53" i="4" s="1"/>
  <c r="AA53" i="4" s="1"/>
  <c r="X54" i="4" l="1"/>
  <c r="L61" i="2"/>
  <c r="AB53" i="4"/>
  <c r="E52" i="5" s="1"/>
  <c r="G52" i="5" s="1"/>
  <c r="P108" i="4"/>
  <c r="W108" i="4" s="1"/>
  <c r="E54" i="4"/>
  <c r="N61" i="2" l="1"/>
  <c r="M61" i="2"/>
  <c r="K54" i="4"/>
  <c r="R54" i="4"/>
  <c r="T108" i="4"/>
  <c r="M109" i="4"/>
  <c r="O61" i="2" l="1"/>
  <c r="R61" i="2" s="1"/>
  <c r="N109" i="4"/>
  <c r="F54" i="4" l="1"/>
  <c r="S54" i="4" s="1"/>
  <c r="F62" i="2"/>
  <c r="V61" i="2"/>
  <c r="W61" i="2" s="1"/>
  <c r="O109" i="4"/>
  <c r="G62" i="2" l="1"/>
  <c r="P109" i="4"/>
  <c r="W109" i="4" s="1"/>
  <c r="H54" i="4"/>
  <c r="U54" i="4" s="1"/>
  <c r="H62" i="2" l="1"/>
  <c r="T62" i="2"/>
  <c r="Y54" i="4"/>
  <c r="Z54" i="4" s="1"/>
  <c r="AA54" i="4" s="1"/>
  <c r="J62" i="2"/>
  <c r="X55" i="4"/>
  <c r="M110" i="4"/>
  <c r="T109" i="4"/>
  <c r="L62" i="2" l="1"/>
  <c r="AB54" i="4"/>
  <c r="E53" i="5" s="1"/>
  <c r="G53" i="5" s="1"/>
  <c r="N110" i="4"/>
  <c r="E55" i="4"/>
  <c r="M62" i="2" l="1"/>
  <c r="N62" i="2"/>
  <c r="R55" i="4"/>
  <c r="K55" i="4"/>
  <c r="O110" i="4"/>
  <c r="P110" i="4" s="1"/>
  <c r="W110" i="4" s="1"/>
  <c r="O62" i="2" l="1"/>
  <c r="R62" i="2" s="1"/>
  <c r="T110" i="4"/>
  <c r="M111" i="4"/>
  <c r="F55" i="4" l="1"/>
  <c r="S55" i="4" s="1"/>
  <c r="N111" i="4"/>
  <c r="F63" i="2" l="1"/>
  <c r="V62" i="2"/>
  <c r="W62" i="2" s="1"/>
  <c r="O111" i="4"/>
  <c r="H55" i="4" l="1"/>
  <c r="U55" i="4" s="1"/>
  <c r="G63" i="2"/>
  <c r="P111" i="4"/>
  <c r="W111" i="4" s="1"/>
  <c r="H63" i="2" l="1"/>
  <c r="X56" i="4" s="1"/>
  <c r="T63" i="2"/>
  <c r="M112" i="4"/>
  <c r="T111" i="4"/>
  <c r="Y55" i="4"/>
  <c r="Z55" i="4" s="1"/>
  <c r="AA55" i="4" s="1"/>
  <c r="J63" i="2" l="1"/>
  <c r="L63" i="2" s="1"/>
  <c r="AB55" i="4"/>
  <c r="E54" i="5" s="1"/>
  <c r="G54" i="5" s="1"/>
  <c r="N112" i="4"/>
  <c r="O112" i="4" s="1"/>
  <c r="E56" i="4"/>
  <c r="R56" i="4" l="1"/>
  <c r="K56" i="4"/>
  <c r="P112" i="4"/>
  <c r="W112" i="4" s="1"/>
  <c r="T112" i="4" l="1"/>
  <c r="M113" i="4"/>
  <c r="N63" i="2"/>
  <c r="M63" i="2"/>
  <c r="O63" i="2" l="1"/>
  <c r="R63" i="2"/>
  <c r="N113" i="4"/>
  <c r="O113" i="4" l="1"/>
  <c r="F56" i="4"/>
  <c r="S56" i="4" s="1"/>
  <c r="F64" i="2" l="1"/>
  <c r="V63" i="2"/>
  <c r="W63" i="2" s="1"/>
  <c r="P113" i="4"/>
  <c r="W113" i="4" s="1"/>
  <c r="T113" i="4" l="1"/>
  <c r="M114" i="4"/>
  <c r="H56" i="4"/>
  <c r="U56" i="4" s="1"/>
  <c r="G64" i="2"/>
  <c r="H64" i="2" l="1"/>
  <c r="J64" i="2" s="1"/>
  <c r="T64" i="2"/>
  <c r="Y56" i="4"/>
  <c r="Z56" i="4" s="1"/>
  <c r="AA56" i="4" s="1"/>
  <c r="N114" i="4"/>
  <c r="X57" i="4" l="1"/>
  <c r="L64" i="2"/>
  <c r="AB56" i="4"/>
  <c r="E55" i="5" s="1"/>
  <c r="G55" i="5" s="1"/>
  <c r="O114" i="4"/>
  <c r="E57" i="4"/>
  <c r="M64" i="2" l="1"/>
  <c r="N64" i="2"/>
  <c r="R57" i="4"/>
  <c r="K57" i="4"/>
  <c r="P114" i="4"/>
  <c r="W114" i="4" s="1"/>
  <c r="O64" i="2" l="1"/>
  <c r="R64" i="2" s="1"/>
  <c r="M115" i="4"/>
  <c r="T114" i="4"/>
  <c r="F57" i="4" l="1"/>
  <c r="S57" i="4" s="1"/>
  <c r="N115" i="4"/>
  <c r="O115" i="4" s="1"/>
  <c r="P115" i="4" l="1"/>
  <c r="W115" i="4" s="1"/>
  <c r="F65" i="2"/>
  <c r="V64" i="2"/>
  <c r="W64" i="2" s="1"/>
  <c r="H57" i="4" l="1"/>
  <c r="U57" i="4" s="1"/>
  <c r="G65" i="2"/>
  <c r="M116" i="4"/>
  <c r="T115" i="4"/>
  <c r="H65" i="2" l="1"/>
  <c r="T65" i="2"/>
  <c r="N116" i="4"/>
  <c r="J65" i="2"/>
  <c r="X58" i="4"/>
  <c r="Y57" i="4"/>
  <c r="Z57" i="4" s="1"/>
  <c r="AA57" i="4" s="1"/>
  <c r="L65" i="2" l="1"/>
  <c r="AB57" i="4"/>
  <c r="E56" i="5" s="1"/>
  <c r="G56" i="5" s="1"/>
  <c r="E58" i="4"/>
  <c r="O116" i="4"/>
  <c r="P116" i="4" s="1"/>
  <c r="W116" i="4" s="1"/>
  <c r="N65" i="2" l="1"/>
  <c r="M65" i="2"/>
  <c r="T116" i="4"/>
  <c r="M117" i="4"/>
  <c r="K58" i="4"/>
  <c r="R58" i="4"/>
  <c r="O65" i="2" l="1"/>
  <c r="R65" i="2" s="1"/>
  <c r="N117" i="4"/>
  <c r="F58" i="4" l="1"/>
  <c r="S58" i="4" s="1"/>
  <c r="O117" i="4"/>
  <c r="F66" i="2" l="1"/>
  <c r="V65" i="2"/>
  <c r="W65" i="2" s="1"/>
  <c r="P117" i="4"/>
  <c r="W117" i="4" s="1"/>
  <c r="T117" i="4" l="1"/>
  <c r="M118" i="4"/>
  <c r="H58" i="4"/>
  <c r="U58" i="4" s="1"/>
  <c r="G66" i="2"/>
  <c r="H66" i="2" l="1"/>
  <c r="T66" i="2"/>
  <c r="Y58" i="4"/>
  <c r="Z58" i="4" s="1"/>
  <c r="AA58" i="4" s="1"/>
  <c r="J66" i="2"/>
  <c r="X59" i="4"/>
  <c r="N118" i="4"/>
  <c r="O118" i="4" s="1"/>
  <c r="L66" i="2" l="1"/>
  <c r="AB58" i="4"/>
  <c r="E57" i="5" s="1"/>
  <c r="G57" i="5" s="1"/>
  <c r="E59" i="4"/>
  <c r="P118" i="4"/>
  <c r="W118" i="4" s="1"/>
  <c r="M66" i="2" l="1"/>
  <c r="N66" i="2"/>
  <c r="K59" i="4"/>
  <c r="R59" i="4"/>
  <c r="M119" i="4"/>
  <c r="T118" i="4"/>
  <c r="O66" i="2" l="1"/>
  <c r="R66" i="2" s="1"/>
  <c r="N119" i="4"/>
  <c r="F59" i="4" l="1"/>
  <c r="S59" i="4" s="1"/>
  <c r="O119" i="4"/>
  <c r="F67" i="2" l="1"/>
  <c r="V66" i="2"/>
  <c r="W66" i="2" s="1"/>
  <c r="P119" i="4"/>
  <c r="W119" i="4" s="1"/>
  <c r="T119" i="4" l="1"/>
  <c r="M120" i="4"/>
  <c r="H59" i="4"/>
  <c r="U59" i="4" s="1"/>
  <c r="G67" i="2"/>
  <c r="H67" i="2" l="1"/>
  <c r="X60" i="4" s="1"/>
  <c r="T67" i="2"/>
  <c r="Y59" i="4"/>
  <c r="Z59" i="4" s="1"/>
  <c r="AA59" i="4" s="1"/>
  <c r="N120" i="4"/>
  <c r="J67" i="2" l="1"/>
  <c r="L67" i="2" s="1"/>
  <c r="AB59" i="4"/>
  <c r="E58" i="5" s="1"/>
  <c r="G58" i="5" s="1"/>
  <c r="O120" i="4"/>
  <c r="E60" i="4"/>
  <c r="N67" i="2" l="1"/>
  <c r="M67" i="2"/>
  <c r="K60" i="4"/>
  <c r="R60" i="4"/>
  <c r="P120" i="4"/>
  <c r="W120" i="4" s="1"/>
  <c r="O67" i="2" l="1"/>
  <c r="R67" i="2" s="1"/>
  <c r="M121" i="4"/>
  <c r="T120" i="4"/>
  <c r="F60" i="4" l="1"/>
  <c r="S60" i="4" s="1"/>
  <c r="F68" i="2"/>
  <c r="N121" i="4"/>
  <c r="O121" i="4" s="1"/>
  <c r="V67" i="2" l="1"/>
  <c r="P121" i="4"/>
  <c r="W121" i="4" s="1"/>
  <c r="G68" i="2"/>
  <c r="H60" i="4" l="1"/>
  <c r="U60" i="4" s="1"/>
  <c r="Y60" i="4" s="1"/>
  <c r="Z60" i="4" s="1"/>
  <c r="AA60" i="4" s="1"/>
  <c r="W67" i="2"/>
  <c r="H68" i="2"/>
  <c r="X61" i="4" s="1"/>
  <c r="T68" i="2"/>
  <c r="T121" i="4"/>
  <c r="M122" i="4"/>
  <c r="J68" i="2"/>
  <c r="L68" i="2" l="1"/>
  <c r="AB60" i="4"/>
  <c r="E59" i="5" s="1"/>
  <c r="G59" i="5" s="1"/>
  <c r="E61" i="4"/>
  <c r="N122" i="4"/>
  <c r="O122" i="4" s="1"/>
  <c r="K61" i="4" l="1"/>
  <c r="R61" i="4"/>
  <c r="P122" i="4"/>
  <c r="W122" i="4" s="1"/>
  <c r="M68" i="2"/>
  <c r="N68" i="2"/>
  <c r="O68" i="2" l="1"/>
  <c r="R68" i="2" s="1"/>
  <c r="M123" i="4"/>
  <c r="T122" i="4"/>
  <c r="F61" i="4" l="1"/>
  <c r="S61" i="4" s="1"/>
  <c r="N123" i="4"/>
  <c r="O123" i="4" l="1"/>
  <c r="F69" i="2"/>
  <c r="V68" i="2"/>
  <c r="W68" i="2" s="1"/>
  <c r="H61" i="4" l="1"/>
  <c r="U61" i="4" s="1"/>
  <c r="G69" i="2"/>
  <c r="P123" i="4"/>
  <c r="W123" i="4" s="1"/>
  <c r="H69" i="2" l="1"/>
  <c r="J69" i="2" s="1"/>
  <c r="T69" i="2"/>
  <c r="X62" i="4"/>
  <c r="M124" i="4"/>
  <c r="T123" i="4"/>
  <c r="Y61" i="4"/>
  <c r="Z61" i="4" s="1"/>
  <c r="AA61" i="4" s="1"/>
  <c r="L69" i="2" l="1"/>
  <c r="AB61" i="4"/>
  <c r="E60" i="5" s="1"/>
  <c r="G60" i="5" s="1"/>
  <c r="N124" i="4"/>
  <c r="O124" i="4" s="1"/>
  <c r="E62" i="4"/>
  <c r="N69" i="2" l="1"/>
  <c r="M69" i="2"/>
  <c r="K62" i="4"/>
  <c r="R62" i="4"/>
  <c r="P124" i="4"/>
  <c r="W124" i="4" s="1"/>
  <c r="O69" i="2" l="1"/>
  <c r="R69" i="2" s="1"/>
  <c r="M125" i="4"/>
  <c r="T124" i="4"/>
  <c r="F62" i="4" l="1"/>
  <c r="S62" i="4" s="1"/>
  <c r="F70" i="2"/>
  <c r="V69" i="2"/>
  <c r="W69" i="2" s="1"/>
  <c r="N125" i="4"/>
  <c r="O125" i="4" s="1"/>
  <c r="P125" i="4" l="1"/>
  <c r="W125" i="4" s="1"/>
  <c r="H62" i="4"/>
  <c r="U62" i="4" s="1"/>
  <c r="G70" i="2"/>
  <c r="H70" i="2" l="1"/>
  <c r="T70" i="2"/>
  <c r="Y62" i="4"/>
  <c r="Z62" i="4" s="1"/>
  <c r="AA62" i="4" s="1"/>
  <c r="J70" i="2"/>
  <c r="X63" i="4"/>
  <c r="L70" i="2" l="1"/>
  <c r="AB62" i="4"/>
  <c r="E61" i="5" s="1"/>
  <c r="G61" i="5" s="1"/>
  <c r="E63" i="4"/>
  <c r="M70" i="2" l="1"/>
  <c r="N70" i="2"/>
  <c r="R63" i="4"/>
  <c r="K63" i="4"/>
  <c r="O70" i="2" l="1"/>
  <c r="R70" i="2" s="1"/>
  <c r="F63" i="4"/>
  <c r="S63" i="4" s="1"/>
  <c r="V70" i="2" l="1"/>
  <c r="W70" i="2" s="1"/>
  <c r="F71" i="2"/>
  <c r="G71" i="2"/>
  <c r="H71" i="2" l="1"/>
  <c r="T71" i="2"/>
  <c r="H63" i="4"/>
  <c r="U63" i="4" s="1"/>
  <c r="Y63" i="4" s="1"/>
  <c r="Z63" i="4" s="1"/>
  <c r="AA63" i="4" s="1"/>
  <c r="J71" i="2"/>
  <c r="L71" i="2" s="1"/>
  <c r="X64" i="4"/>
  <c r="AB63" i="4" l="1"/>
  <c r="E62" i="5" s="1"/>
  <c r="G62" i="5" s="1"/>
  <c r="E64" i="4"/>
  <c r="N71" i="2" l="1"/>
  <c r="M71" i="2"/>
  <c r="R64" i="4"/>
  <c r="K64" i="4"/>
  <c r="O71" i="2" l="1"/>
  <c r="R71" i="2" s="1"/>
  <c r="F64" i="4" l="1"/>
  <c r="S64" i="4" s="1"/>
  <c r="F72" i="2"/>
  <c r="V71" i="2"/>
  <c r="W71" i="2" s="1"/>
  <c r="H64" i="4" l="1"/>
  <c r="U64" i="4" s="1"/>
  <c r="G72" i="2"/>
  <c r="H72" i="2" l="1"/>
  <c r="J72" i="2" s="1"/>
  <c r="T72" i="2"/>
  <c r="X65" i="4"/>
  <c r="Y64" i="4"/>
  <c r="Z64" i="4" s="1"/>
  <c r="AA64" i="4" s="1"/>
  <c r="L72" i="2" l="1"/>
  <c r="AB64" i="4"/>
  <c r="E63" i="5" s="1"/>
  <c r="G63" i="5" s="1"/>
  <c r="E65" i="4"/>
  <c r="M72" i="2" l="1"/>
  <c r="N72" i="2"/>
  <c r="R65" i="4"/>
  <c r="K65" i="4"/>
  <c r="O72" i="2" l="1"/>
  <c r="F65" i="4" s="1"/>
  <c r="S65" i="4" s="1"/>
  <c r="R72" i="2" l="1"/>
  <c r="V72" i="2"/>
  <c r="F73" i="2" l="1"/>
  <c r="W72" i="2"/>
  <c r="H65" i="4"/>
  <c r="U65" i="4" s="1"/>
  <c r="G73" i="2"/>
  <c r="H73" i="2" l="1"/>
  <c r="X66" i="4" s="1"/>
  <c r="T73" i="2"/>
  <c r="Y65" i="4"/>
  <c r="Z65" i="4" s="1"/>
  <c r="AA65" i="4" s="1"/>
  <c r="J73" i="2" l="1"/>
  <c r="L73" i="2"/>
  <c r="AB65" i="4"/>
  <c r="E64" i="5" s="1"/>
  <c r="G64" i="5" s="1"/>
  <c r="E66" i="4"/>
  <c r="N73" i="2" l="1"/>
  <c r="M73" i="2"/>
  <c r="K66" i="4"/>
  <c r="R66" i="4"/>
  <c r="O73" i="2" l="1"/>
  <c r="R73" i="2" s="1"/>
  <c r="F66" i="4" l="1"/>
  <c r="S66" i="4" s="1"/>
  <c r="F74" i="2"/>
  <c r="V73" i="2"/>
  <c r="W73" i="2" s="1"/>
  <c r="H66" i="4" l="1"/>
  <c r="U66" i="4" s="1"/>
  <c r="G74" i="2"/>
  <c r="H74" i="2" l="1"/>
  <c r="T74" i="2"/>
  <c r="Y66" i="4"/>
  <c r="Z66" i="4" s="1"/>
  <c r="AA66" i="4" s="1"/>
  <c r="J74" i="2"/>
  <c r="X67" i="4"/>
  <c r="L74" i="2" l="1"/>
  <c r="AB66" i="4"/>
  <c r="E65" i="5" s="1"/>
  <c r="G65" i="5" s="1"/>
  <c r="E67" i="4"/>
  <c r="M74" i="2" l="1"/>
  <c r="N74" i="2"/>
  <c r="K67" i="4"/>
  <c r="R67" i="4"/>
  <c r="O74" i="2" l="1"/>
  <c r="R74" i="2" s="1"/>
  <c r="F67" i="4" l="1"/>
  <c r="S67" i="4" s="1"/>
  <c r="F75" i="2"/>
  <c r="V74" i="2"/>
  <c r="W74" i="2" s="1"/>
  <c r="H67" i="4" l="1"/>
  <c r="U67" i="4" s="1"/>
  <c r="G75" i="2"/>
  <c r="H75" i="2" l="1"/>
  <c r="J75" i="2" s="1"/>
  <c r="T75" i="2"/>
  <c r="X68" i="4"/>
  <c r="Y67" i="4"/>
  <c r="Z67" i="4" s="1"/>
  <c r="AA67" i="4" s="1"/>
  <c r="L75" i="2" l="1"/>
  <c r="AB67" i="4"/>
  <c r="E66" i="5" s="1"/>
  <c r="G66" i="5" s="1"/>
  <c r="E68" i="4"/>
  <c r="N75" i="2" l="1"/>
  <c r="M75" i="2"/>
  <c r="R68" i="4"/>
  <c r="K68" i="4"/>
  <c r="O75" i="2" l="1"/>
  <c r="R75" i="2"/>
  <c r="F68" i="4"/>
  <c r="S68" i="4" s="1"/>
  <c r="F76" i="2" l="1"/>
  <c r="V75" i="2"/>
  <c r="W75" i="2" s="1"/>
  <c r="H68" i="4" l="1"/>
  <c r="U68" i="4" s="1"/>
  <c r="G76" i="2"/>
  <c r="H76" i="2" l="1"/>
  <c r="J76" i="2" s="1"/>
  <c r="T76" i="2"/>
  <c r="X69" i="4"/>
  <c r="Y68" i="4"/>
  <c r="Z68" i="4" s="1"/>
  <c r="AA68" i="4" s="1"/>
  <c r="L76" i="2" l="1"/>
  <c r="AB68" i="4"/>
  <c r="E67" i="5" s="1"/>
  <c r="G67" i="5" s="1"/>
  <c r="E69" i="4"/>
  <c r="M76" i="2" l="1"/>
  <c r="N76" i="2"/>
  <c r="R69" i="4"/>
  <c r="K69" i="4"/>
  <c r="O76" i="2" l="1"/>
  <c r="R76" i="2" s="1"/>
  <c r="F69" i="4" l="1"/>
  <c r="S69" i="4" s="1"/>
  <c r="F77" i="2"/>
  <c r="V76" i="2"/>
  <c r="W76" i="2" s="1"/>
  <c r="H69" i="4" l="1"/>
  <c r="U69" i="4" s="1"/>
  <c r="G77" i="2"/>
  <c r="H77" i="2" l="1"/>
  <c r="J77" i="2" s="1"/>
  <c r="T77" i="2"/>
  <c r="Y69" i="4"/>
  <c r="Z69" i="4" s="1"/>
  <c r="AA69" i="4" s="1"/>
  <c r="X70" i="4" l="1"/>
  <c r="L77" i="2"/>
  <c r="AB69" i="4"/>
  <c r="E68" i="5" s="1"/>
  <c r="G68" i="5" s="1"/>
  <c r="E70" i="4"/>
  <c r="R70" i="4" l="1"/>
  <c r="K70" i="4"/>
  <c r="N77" i="2" l="1"/>
  <c r="M77" i="2"/>
  <c r="O77" i="2" l="1"/>
  <c r="R77" i="2" s="1"/>
  <c r="F70" i="4"/>
  <c r="S70" i="4" s="1"/>
  <c r="F78" i="2" l="1"/>
  <c r="V77" i="2"/>
  <c r="W77" i="2" s="1"/>
  <c r="H70" i="4" l="1"/>
  <c r="U70" i="4" s="1"/>
  <c r="G78" i="2"/>
  <c r="H78" i="2" l="1"/>
  <c r="J78" i="2" s="1"/>
  <c r="T78" i="2"/>
  <c r="X71" i="4"/>
  <c r="Y70" i="4"/>
  <c r="Z70" i="4" s="1"/>
  <c r="AA70" i="4" s="1"/>
  <c r="L78" i="2" l="1"/>
  <c r="AB70" i="4"/>
  <c r="E69" i="5" s="1"/>
  <c r="G69" i="5" s="1"/>
  <c r="E71" i="4"/>
  <c r="M78" i="2" l="1"/>
  <c r="N78" i="2"/>
  <c r="K71" i="4"/>
  <c r="R71" i="4"/>
  <c r="O78" i="2" l="1"/>
  <c r="R78" i="2" s="1"/>
  <c r="F71" i="4" l="1"/>
  <c r="S71" i="4" s="1"/>
  <c r="F79" i="2"/>
  <c r="V78" i="2"/>
  <c r="W78" i="2" s="1"/>
  <c r="H71" i="4" l="1"/>
  <c r="U71" i="4" s="1"/>
  <c r="G79" i="2"/>
  <c r="H79" i="2" l="1"/>
  <c r="J79" i="2" s="1"/>
  <c r="T79" i="2"/>
  <c r="X72" i="4"/>
  <c r="Y71" i="4"/>
  <c r="Z71" i="4" s="1"/>
  <c r="AA71" i="4" s="1"/>
  <c r="L79" i="2" l="1"/>
  <c r="AB71" i="4"/>
  <c r="E70" i="5" s="1"/>
  <c r="G70" i="5" s="1"/>
  <c r="E72" i="4"/>
  <c r="N79" i="2" l="1"/>
  <c r="M79" i="2"/>
  <c r="K72" i="4"/>
  <c r="R72" i="4"/>
  <c r="O79" i="2" l="1"/>
  <c r="F72" i="4" s="1"/>
  <c r="S72" i="4" s="1"/>
  <c r="R79" i="2" l="1"/>
  <c r="V79" i="2"/>
  <c r="F80" i="2" l="1"/>
  <c r="W79" i="2"/>
  <c r="H72" i="4"/>
  <c r="U72" i="4" s="1"/>
  <c r="G80" i="2"/>
  <c r="H80" i="2" l="1"/>
  <c r="J80" i="2" s="1"/>
  <c r="T80" i="2"/>
  <c r="Y72" i="4"/>
  <c r="Z72" i="4" s="1"/>
  <c r="AA72" i="4" s="1"/>
  <c r="X73" i="4" l="1"/>
  <c r="L80" i="2"/>
  <c r="AB72" i="4"/>
  <c r="E71" i="5" s="1"/>
  <c r="G71" i="5" s="1"/>
  <c r="E73" i="4"/>
  <c r="K73" i="4" l="1"/>
  <c r="R73" i="4"/>
  <c r="M80" i="2"/>
  <c r="N80" i="2"/>
  <c r="O80" i="2" l="1"/>
  <c r="R80" i="2" s="1"/>
  <c r="F73" i="4" l="1"/>
  <c r="S73" i="4" s="1"/>
  <c r="F81" i="2"/>
  <c r="V80" i="2"/>
  <c r="W80" i="2" s="1"/>
  <c r="H73" i="4" l="1"/>
  <c r="U73" i="4" s="1"/>
  <c r="G81" i="2"/>
  <c r="H81" i="2" l="1"/>
  <c r="J81" i="2" s="1"/>
  <c r="T81" i="2"/>
  <c r="Y73" i="4"/>
  <c r="Z73" i="4" s="1"/>
  <c r="AA73" i="4" s="1"/>
  <c r="X74" i="4" l="1"/>
  <c r="L81" i="2"/>
  <c r="AB73" i="4"/>
  <c r="E72" i="5" s="1"/>
  <c r="G72" i="5" s="1"/>
  <c r="E74" i="4"/>
  <c r="N81" i="2" l="1"/>
  <c r="M81" i="2"/>
  <c r="K74" i="4"/>
  <c r="R74" i="4"/>
  <c r="O81" i="2" l="1"/>
  <c r="R81" i="2"/>
  <c r="F74" i="4"/>
  <c r="S74" i="4" s="1"/>
  <c r="F82" i="2" l="1"/>
  <c r="V81" i="2"/>
  <c r="W81" i="2" s="1"/>
  <c r="H74" i="4" l="1"/>
  <c r="U74" i="4" s="1"/>
  <c r="G82" i="2"/>
  <c r="H82" i="2" l="1"/>
  <c r="J82" i="2" s="1"/>
  <c r="T82" i="2"/>
  <c r="X75" i="4"/>
  <c r="Y74" i="4"/>
  <c r="Z74" i="4" s="1"/>
  <c r="AA74" i="4" s="1"/>
  <c r="L82" i="2" l="1"/>
  <c r="AB74" i="4"/>
  <c r="E73" i="5" s="1"/>
  <c r="G73" i="5" s="1"/>
  <c r="E75" i="4"/>
  <c r="R75" i="4" l="1"/>
  <c r="K75" i="4"/>
  <c r="N82" i="2"/>
  <c r="M82" i="2"/>
  <c r="O82" i="2" l="1"/>
  <c r="R82" i="2"/>
  <c r="F75" i="4"/>
  <c r="S75" i="4" s="1"/>
  <c r="F83" i="2" l="1"/>
  <c r="V82" i="2"/>
  <c r="W82" i="2" s="1"/>
  <c r="G83" i="2" l="1"/>
  <c r="H75" i="4"/>
  <c r="U75" i="4" s="1"/>
  <c r="H83" i="2" l="1"/>
  <c r="T83" i="2"/>
  <c r="Y75" i="4"/>
  <c r="Z75" i="4" s="1"/>
  <c r="AA75" i="4" s="1"/>
  <c r="J83" i="2"/>
  <c r="X76" i="4"/>
  <c r="L83" i="2" l="1"/>
  <c r="AB75" i="4"/>
  <c r="E74" i="5" s="1"/>
  <c r="G74" i="5" s="1"/>
  <c r="E76" i="4"/>
  <c r="R76" i="4" l="1"/>
  <c r="K76" i="4"/>
  <c r="N83" i="2"/>
  <c r="M83" i="2"/>
  <c r="O83" i="2" l="1"/>
  <c r="R83" i="2"/>
  <c r="F76" i="4"/>
  <c r="S76" i="4" s="1"/>
  <c r="F84" i="2" l="1"/>
  <c r="V83" i="2"/>
  <c r="W83" i="2" s="1"/>
  <c r="H76" i="4" l="1"/>
  <c r="U76" i="4" s="1"/>
  <c r="G84" i="2"/>
  <c r="H84" i="2" l="1"/>
  <c r="T84" i="2"/>
  <c r="Y76" i="4"/>
  <c r="Z76" i="4" s="1"/>
  <c r="AA76" i="4" s="1"/>
  <c r="J84" i="2"/>
  <c r="X77" i="4"/>
  <c r="L84" i="2" l="1"/>
  <c r="AB76" i="4"/>
  <c r="E75" i="5" s="1"/>
  <c r="G75" i="5" s="1"/>
  <c r="E77" i="4"/>
  <c r="M84" i="2" l="1"/>
  <c r="N84" i="2"/>
  <c r="R77" i="4"/>
  <c r="K77" i="4"/>
  <c r="O84" i="2" l="1"/>
  <c r="R84" i="2" s="1"/>
  <c r="F77" i="4" l="1"/>
  <c r="S77" i="4" s="1"/>
  <c r="F85" i="2"/>
  <c r="V84" i="2"/>
  <c r="W84" i="2" s="1"/>
  <c r="H77" i="4" l="1"/>
  <c r="U77" i="4" s="1"/>
  <c r="G85" i="2"/>
  <c r="H85" i="2" l="1"/>
  <c r="J85" i="2" s="1"/>
  <c r="T85" i="2"/>
  <c r="Y77" i="4"/>
  <c r="Z77" i="4" s="1"/>
  <c r="AA77" i="4" s="1"/>
  <c r="X78" i="4" l="1"/>
  <c r="L85" i="2"/>
  <c r="AB77" i="4"/>
  <c r="E76" i="5" s="1"/>
  <c r="G76" i="5" s="1"/>
  <c r="E78" i="4"/>
  <c r="N85" i="2" l="1"/>
  <c r="M85" i="2"/>
  <c r="R78" i="4"/>
  <c r="K78" i="4"/>
  <c r="O85" i="2" l="1"/>
  <c r="R85" i="2"/>
  <c r="F78" i="4"/>
  <c r="S78" i="4" s="1"/>
  <c r="F86" i="2" l="1"/>
  <c r="V85" i="2"/>
  <c r="W85" i="2" s="1"/>
  <c r="H78" i="4" l="1"/>
  <c r="U78" i="4" s="1"/>
  <c r="G86" i="2"/>
  <c r="H86" i="2" l="1"/>
  <c r="T86" i="2"/>
  <c r="J86" i="2"/>
  <c r="X79" i="4"/>
  <c r="Y78" i="4"/>
  <c r="Z78" i="4" s="1"/>
  <c r="AA78" i="4" s="1"/>
  <c r="L86" i="2" l="1"/>
  <c r="AB78" i="4"/>
  <c r="E77" i="5" s="1"/>
  <c r="G77" i="5" s="1"/>
  <c r="E79" i="4"/>
  <c r="K79" i="4" l="1"/>
  <c r="R79" i="4"/>
  <c r="N86" i="2"/>
  <c r="M86" i="2"/>
  <c r="O86" i="2" l="1"/>
  <c r="R86" i="2"/>
  <c r="F79" i="4"/>
  <c r="S79" i="4" s="1"/>
  <c r="F87" i="2" l="1"/>
  <c r="V86" i="2"/>
  <c r="W86" i="2" s="1"/>
  <c r="H79" i="4" l="1"/>
  <c r="U79" i="4" s="1"/>
  <c r="G87" i="2"/>
  <c r="H87" i="2" l="1"/>
  <c r="J87" i="2" s="1"/>
  <c r="T87" i="2"/>
  <c r="Y79" i="4"/>
  <c r="Z79" i="4" s="1"/>
  <c r="AA79" i="4" s="1"/>
  <c r="X80" i="4" l="1"/>
  <c r="L87" i="2"/>
  <c r="AB79" i="4"/>
  <c r="E78" i="5" s="1"/>
  <c r="G78" i="5" s="1"/>
  <c r="E80" i="4"/>
  <c r="K80" i="4" l="1"/>
  <c r="R80" i="4"/>
  <c r="N87" i="2"/>
  <c r="M87" i="2"/>
  <c r="O87" i="2" l="1"/>
  <c r="F80" i="4" s="1"/>
  <c r="S80" i="4" s="1"/>
  <c r="R87" i="2" l="1"/>
  <c r="F88" i="2"/>
  <c r="V87" i="2"/>
  <c r="W87" i="2" s="1"/>
  <c r="H80" i="4" l="1"/>
  <c r="U80" i="4" s="1"/>
  <c r="G88" i="2"/>
  <c r="H88" i="2" l="1"/>
  <c r="J88" i="2" s="1"/>
  <c r="T88" i="2"/>
  <c r="X81" i="4"/>
  <c r="Y80" i="4"/>
  <c r="Z80" i="4" s="1"/>
  <c r="AA80" i="4" s="1"/>
  <c r="L88" i="2" l="1"/>
  <c r="AB80" i="4"/>
  <c r="E79" i="5" s="1"/>
  <c r="G79" i="5" s="1"/>
  <c r="E81" i="4"/>
  <c r="N88" i="2" l="1"/>
  <c r="M88" i="2"/>
  <c r="K81" i="4"/>
  <c r="R81" i="4"/>
  <c r="O88" i="2" l="1"/>
  <c r="R88" i="2" s="1"/>
  <c r="F81" i="4" l="1"/>
  <c r="S81" i="4" s="1"/>
  <c r="F89" i="2"/>
  <c r="V88" i="2"/>
  <c r="W88" i="2" s="1"/>
  <c r="H81" i="4" l="1"/>
  <c r="U81" i="4" s="1"/>
  <c r="G89" i="2"/>
  <c r="H89" i="2" l="1"/>
  <c r="T89" i="2"/>
  <c r="Y81" i="4"/>
  <c r="Z81" i="4" s="1"/>
  <c r="AA81" i="4" s="1"/>
  <c r="J89" i="2"/>
  <c r="X82" i="4"/>
  <c r="L89" i="2" l="1"/>
  <c r="AB81" i="4"/>
  <c r="E80" i="5" s="1"/>
  <c r="G80" i="5" s="1"/>
  <c r="E82" i="4"/>
  <c r="N89" i="2" l="1"/>
  <c r="M89" i="2"/>
  <c r="K82" i="4"/>
  <c r="R82" i="4"/>
  <c r="O89" i="2" l="1"/>
  <c r="R89" i="2"/>
  <c r="F82" i="4"/>
  <c r="S82" i="4" s="1"/>
  <c r="F90" i="2" l="1"/>
  <c r="V89" i="2"/>
  <c r="W89" i="2" s="1"/>
  <c r="H82" i="4" l="1"/>
  <c r="U82" i="4" s="1"/>
  <c r="G90" i="2"/>
  <c r="H90" i="2" l="1"/>
  <c r="J90" i="2" s="1"/>
  <c r="T90" i="2"/>
  <c r="X83" i="4"/>
  <c r="Y82" i="4"/>
  <c r="Z82" i="4" s="1"/>
  <c r="AA82" i="4" s="1"/>
  <c r="L90" i="2" l="1"/>
  <c r="AB82" i="4"/>
  <c r="E81" i="5" s="1"/>
  <c r="G81" i="5" s="1"/>
  <c r="E83" i="4"/>
  <c r="M90" i="2" l="1"/>
  <c r="N90" i="2"/>
  <c r="R83" i="4"/>
  <c r="K83" i="4"/>
  <c r="O90" i="2" l="1"/>
  <c r="F83" i="4" s="1"/>
  <c r="S83" i="4" s="1"/>
  <c r="R90" i="2" l="1"/>
  <c r="V90" i="2"/>
  <c r="F91" i="2" l="1"/>
  <c r="W90" i="2"/>
  <c r="H83" i="4"/>
  <c r="U83" i="4" s="1"/>
  <c r="G91" i="2"/>
  <c r="H91" i="2" l="1"/>
  <c r="T91" i="2"/>
  <c r="J91" i="2"/>
  <c r="X84" i="4"/>
  <c r="Y83" i="4"/>
  <c r="Z83" i="4" s="1"/>
  <c r="AA83" i="4" s="1"/>
  <c r="L91" i="2" l="1"/>
  <c r="AB83" i="4"/>
  <c r="E82" i="5" s="1"/>
  <c r="G82" i="5" s="1"/>
  <c r="E84" i="4"/>
  <c r="N91" i="2" l="1"/>
  <c r="M91" i="2"/>
  <c r="R84" i="4"/>
  <c r="K84" i="4"/>
  <c r="O91" i="2" l="1"/>
  <c r="F84" i="4" s="1"/>
  <c r="S84" i="4" s="1"/>
  <c r="R91" i="2"/>
  <c r="F92" i="2" l="1"/>
  <c r="V91" i="2"/>
  <c r="W91" i="2" s="1"/>
  <c r="H84" i="4" l="1"/>
  <c r="U84" i="4" s="1"/>
  <c r="G92" i="2"/>
  <c r="H92" i="2" l="1"/>
  <c r="J92" i="2" s="1"/>
  <c r="T92" i="2"/>
  <c r="Y84" i="4"/>
  <c r="Z84" i="4" s="1"/>
  <c r="AA84" i="4" s="1"/>
  <c r="X85" i="4"/>
  <c r="L92" i="2" l="1"/>
  <c r="AB84" i="4"/>
  <c r="E83" i="5" s="1"/>
  <c r="G83" i="5" s="1"/>
  <c r="E85" i="4"/>
  <c r="N92" i="2" l="1"/>
  <c r="M92" i="2"/>
  <c r="R85" i="4"/>
  <c r="K85" i="4"/>
  <c r="O92" i="2" l="1"/>
  <c r="R92" i="2" s="1"/>
  <c r="F85" i="4"/>
  <c r="S85" i="4" s="1"/>
  <c r="F93" i="2" l="1"/>
  <c r="V92" i="2"/>
  <c r="W92" i="2" s="1"/>
  <c r="H85" i="4" l="1"/>
  <c r="U85" i="4" s="1"/>
  <c r="G93" i="2"/>
  <c r="H93" i="2" l="1"/>
  <c r="J93" i="2" s="1"/>
  <c r="T93" i="2"/>
  <c r="X86" i="4"/>
  <c r="Y85" i="4"/>
  <c r="Z85" i="4" s="1"/>
  <c r="AA85" i="4" s="1"/>
  <c r="L93" i="2" l="1"/>
  <c r="AB85" i="4"/>
  <c r="E84" i="5" s="1"/>
  <c r="G84" i="5" s="1"/>
  <c r="E86" i="4"/>
  <c r="K86" i="4" l="1"/>
  <c r="R86" i="4"/>
  <c r="N93" i="2"/>
  <c r="M93" i="2"/>
  <c r="O93" i="2" l="1"/>
  <c r="R93" i="2" s="1"/>
  <c r="F86" i="4"/>
  <c r="S86" i="4" s="1"/>
  <c r="F94" i="2" l="1"/>
  <c r="V93" i="2"/>
  <c r="W93" i="2" s="1"/>
  <c r="H86" i="4" l="1"/>
  <c r="U86" i="4" s="1"/>
  <c r="G94" i="2"/>
  <c r="H94" i="2" l="1"/>
  <c r="J94" i="2" s="1"/>
  <c r="T94" i="2"/>
  <c r="Y86" i="4"/>
  <c r="Z86" i="4" s="1"/>
  <c r="AA86" i="4" s="1"/>
  <c r="X87" i="4" l="1"/>
  <c r="L94" i="2"/>
  <c r="AB86" i="4"/>
  <c r="E85" i="5" s="1"/>
  <c r="G85" i="5" s="1"/>
  <c r="E87" i="4"/>
  <c r="N94" i="2" l="1"/>
  <c r="M94" i="2"/>
  <c r="R87" i="4"/>
  <c r="K87" i="4"/>
  <c r="O94" i="2" l="1"/>
  <c r="R94" i="2" s="1"/>
  <c r="F87" i="4" l="1"/>
  <c r="S87" i="4" s="1"/>
  <c r="F95" i="2"/>
  <c r="V94" i="2"/>
  <c r="W94" i="2" s="1"/>
  <c r="H87" i="4" l="1"/>
  <c r="U87" i="4" s="1"/>
  <c r="G95" i="2"/>
  <c r="H95" i="2" l="1"/>
  <c r="T95" i="2"/>
  <c r="Y87" i="4"/>
  <c r="Z87" i="4" s="1"/>
  <c r="AA87" i="4" s="1"/>
  <c r="J95" i="2"/>
  <c r="X88" i="4"/>
  <c r="L95" i="2" l="1"/>
  <c r="AB87" i="4"/>
  <c r="E86" i="5" s="1"/>
  <c r="G86" i="5" s="1"/>
  <c r="E88" i="4"/>
  <c r="N95" i="2" l="1"/>
  <c r="M95" i="2"/>
  <c r="R88" i="4"/>
  <c r="K88" i="4"/>
  <c r="O95" i="2" l="1"/>
  <c r="R95" i="2" s="1"/>
  <c r="F88" i="4"/>
  <c r="S88" i="4" s="1"/>
  <c r="F96" i="2" l="1"/>
  <c r="V95" i="2"/>
  <c r="W95" i="2" s="1"/>
  <c r="H88" i="4" l="1"/>
  <c r="U88" i="4" s="1"/>
  <c r="G96" i="2"/>
  <c r="H96" i="2" l="1"/>
  <c r="T96" i="2"/>
  <c r="J96" i="2"/>
  <c r="X89" i="4"/>
  <c r="Y88" i="4"/>
  <c r="Z88" i="4" s="1"/>
  <c r="AA88" i="4" s="1"/>
  <c r="L96" i="2" l="1"/>
  <c r="AB88" i="4"/>
  <c r="E87" i="5" s="1"/>
  <c r="G87" i="5" s="1"/>
  <c r="E89" i="4"/>
  <c r="N96" i="2" l="1"/>
  <c r="M96" i="2"/>
  <c r="R89" i="4"/>
  <c r="K89" i="4"/>
  <c r="O96" i="2" l="1"/>
  <c r="R96" i="2" s="1"/>
  <c r="F89" i="4" l="1"/>
  <c r="S89" i="4" s="1"/>
  <c r="F97" i="2"/>
  <c r="V96" i="2"/>
  <c r="W96" i="2" s="1"/>
  <c r="H89" i="4" l="1"/>
  <c r="U89" i="4" s="1"/>
  <c r="G97" i="2"/>
  <c r="H97" i="2" l="1"/>
  <c r="J97" i="2" s="1"/>
  <c r="T97" i="2"/>
  <c r="Y89" i="4"/>
  <c r="Z89" i="4" s="1"/>
  <c r="AA89" i="4" s="1"/>
  <c r="X90" i="4" l="1"/>
  <c r="L97" i="2"/>
  <c r="AB89" i="4"/>
  <c r="E88" i="5" s="1"/>
  <c r="G88" i="5" s="1"/>
  <c r="E90" i="4"/>
  <c r="R90" i="4" l="1"/>
  <c r="K90" i="4"/>
  <c r="N97" i="2"/>
  <c r="M97" i="2"/>
  <c r="O97" i="2" l="1"/>
  <c r="R97" i="2" s="1"/>
  <c r="F90" i="4" l="1"/>
  <c r="S90" i="4" s="1"/>
  <c r="F98" i="2"/>
  <c r="V97" i="2"/>
  <c r="W97" i="2" s="1"/>
  <c r="H90" i="4" l="1"/>
  <c r="U90" i="4" s="1"/>
  <c r="G98" i="2"/>
  <c r="H98" i="2" l="1"/>
  <c r="J98" i="2" s="1"/>
  <c r="T98" i="2"/>
  <c r="Y90" i="4"/>
  <c r="Z90" i="4" s="1"/>
  <c r="AA90" i="4" s="1"/>
  <c r="X91" i="4" l="1"/>
  <c r="L98" i="2"/>
  <c r="AB90" i="4"/>
  <c r="E89" i="5" s="1"/>
  <c r="G89" i="5" s="1"/>
  <c r="E91" i="4"/>
  <c r="M98" i="2" l="1"/>
  <c r="N98" i="2"/>
  <c r="K91" i="4"/>
  <c r="R91" i="4"/>
  <c r="O98" i="2" l="1"/>
  <c r="R98" i="2" s="1"/>
  <c r="F91" i="4" l="1"/>
  <c r="S91" i="4" s="1"/>
  <c r="F99" i="2"/>
  <c r="V98" i="2"/>
  <c r="W98" i="2" s="1"/>
  <c r="H91" i="4" l="1"/>
  <c r="U91" i="4" s="1"/>
  <c r="G99" i="2"/>
  <c r="H99" i="2" l="1"/>
  <c r="J99" i="2" s="1"/>
  <c r="T99" i="2"/>
  <c r="X92" i="4"/>
  <c r="Y91" i="4"/>
  <c r="Z91" i="4" s="1"/>
  <c r="AA91" i="4" s="1"/>
  <c r="L99" i="2" l="1"/>
  <c r="AB91" i="4"/>
  <c r="E90" i="5" s="1"/>
  <c r="G90" i="5" s="1"/>
  <c r="E92" i="4"/>
  <c r="K92" i="4" l="1"/>
  <c r="R92" i="4"/>
  <c r="N99" i="2"/>
  <c r="M99" i="2"/>
  <c r="O99" i="2" l="1"/>
  <c r="R99" i="2"/>
  <c r="F92" i="4"/>
  <c r="S92" i="4" s="1"/>
  <c r="F100" i="2" l="1"/>
  <c r="V99" i="2"/>
  <c r="W99" i="2" s="1"/>
  <c r="H92" i="4" l="1"/>
  <c r="U92" i="4" s="1"/>
  <c r="G100" i="2"/>
  <c r="H100" i="2" l="1"/>
  <c r="J100" i="2" s="1"/>
  <c r="T100" i="2"/>
  <c r="Y92" i="4"/>
  <c r="Z92" i="4" s="1"/>
  <c r="AA92" i="4" s="1"/>
  <c r="X93" i="4" l="1"/>
  <c r="L100" i="2"/>
  <c r="AB92" i="4"/>
  <c r="E91" i="5" s="1"/>
  <c r="G91" i="5" s="1"/>
  <c r="E93" i="4"/>
  <c r="N100" i="2" l="1"/>
  <c r="M100" i="2"/>
  <c r="K93" i="4"/>
  <c r="R93" i="4"/>
  <c r="O100" i="2" l="1"/>
  <c r="R100" i="2" s="1"/>
  <c r="F93" i="4" l="1"/>
  <c r="S93" i="4" s="1"/>
  <c r="F101" i="2"/>
  <c r="V100" i="2"/>
  <c r="W100" i="2" s="1"/>
  <c r="H93" i="4" l="1"/>
  <c r="U93" i="4" s="1"/>
  <c r="G101" i="2"/>
  <c r="H101" i="2" l="1"/>
  <c r="T101" i="2"/>
  <c r="J101" i="2"/>
  <c r="X94" i="4"/>
  <c r="Y93" i="4"/>
  <c r="Z93" i="4" s="1"/>
  <c r="AA93" i="4" s="1"/>
  <c r="L101" i="2" l="1"/>
  <c r="AB93" i="4"/>
  <c r="E92" i="5" s="1"/>
  <c r="G92" i="5" s="1"/>
  <c r="E94" i="4"/>
  <c r="N101" i="2" l="1"/>
  <c r="M101" i="2"/>
  <c r="K94" i="4"/>
  <c r="R94" i="4"/>
  <c r="O101" i="2" l="1"/>
  <c r="R101" i="2"/>
  <c r="F94" i="4"/>
  <c r="S94" i="4" s="1"/>
  <c r="F102" i="2" l="1"/>
  <c r="V101" i="2"/>
  <c r="W101" i="2" s="1"/>
  <c r="H94" i="4" l="1"/>
  <c r="U94" i="4" s="1"/>
  <c r="G102" i="2"/>
  <c r="H102" i="2" l="1"/>
  <c r="J102" i="2" s="1"/>
  <c r="T102" i="2"/>
  <c r="X95" i="4"/>
  <c r="Y94" i="4"/>
  <c r="Z94" i="4" s="1"/>
  <c r="AA94" i="4" s="1"/>
  <c r="L102" i="2" l="1"/>
  <c r="AB94" i="4"/>
  <c r="E93" i="5" s="1"/>
  <c r="G93" i="5" s="1"/>
  <c r="E95" i="4"/>
  <c r="N102" i="2" l="1"/>
  <c r="M102" i="2"/>
  <c r="R95" i="4"/>
  <c r="K95" i="4"/>
  <c r="O102" i="2" l="1"/>
  <c r="R102" i="2"/>
  <c r="F95" i="4"/>
  <c r="S95" i="4" s="1"/>
  <c r="F103" i="2" l="1"/>
  <c r="V102" i="2"/>
  <c r="W102" i="2" s="1"/>
  <c r="H95" i="4" l="1"/>
  <c r="U95" i="4" s="1"/>
  <c r="G103" i="2"/>
  <c r="H103" i="2" l="1"/>
  <c r="T103" i="2"/>
  <c r="Y95" i="4"/>
  <c r="Z95" i="4" s="1"/>
  <c r="AA95" i="4" s="1"/>
  <c r="J103" i="2"/>
  <c r="X96" i="4"/>
  <c r="L103" i="2" l="1"/>
  <c r="AB95" i="4"/>
  <c r="E94" i="5" s="1"/>
  <c r="G94" i="5" s="1"/>
  <c r="E96" i="4"/>
  <c r="R96" i="4" l="1"/>
  <c r="K96" i="4"/>
  <c r="N103" i="2" l="1"/>
  <c r="M103" i="2"/>
  <c r="O103" i="2" l="1"/>
  <c r="F96" i="4" s="1"/>
  <c r="S96" i="4" s="1"/>
  <c r="R103" i="2" l="1"/>
  <c r="F104" i="2"/>
  <c r="V103" i="2"/>
  <c r="W103" i="2" s="1"/>
  <c r="H96" i="4" l="1"/>
  <c r="U96" i="4" s="1"/>
  <c r="G104" i="2"/>
  <c r="H104" i="2" l="1"/>
  <c r="J104" i="2" s="1"/>
  <c r="T104" i="2"/>
  <c r="X97" i="4"/>
  <c r="Y96" i="4"/>
  <c r="Z96" i="4" s="1"/>
  <c r="AA96" i="4" s="1"/>
  <c r="L104" i="2" l="1"/>
  <c r="AB96" i="4"/>
  <c r="E95" i="5" s="1"/>
  <c r="G95" i="5" s="1"/>
  <c r="E97" i="4"/>
  <c r="N104" i="2" l="1"/>
  <c r="M104" i="2"/>
  <c r="R97" i="4"/>
  <c r="K97" i="4"/>
  <c r="O104" i="2" l="1"/>
  <c r="R104" i="2" s="1"/>
  <c r="F97" i="4" l="1"/>
  <c r="S97" i="4" s="1"/>
  <c r="F105" i="2"/>
  <c r="V104" i="2"/>
  <c r="W104" i="2" s="1"/>
  <c r="H97" i="4" l="1"/>
  <c r="U97" i="4" s="1"/>
  <c r="G105" i="2"/>
  <c r="H105" i="2" l="1"/>
  <c r="T105" i="2"/>
  <c r="Y97" i="4"/>
  <c r="Z97" i="4" s="1"/>
  <c r="AA97" i="4" s="1"/>
  <c r="J105" i="2"/>
  <c r="X98" i="4"/>
  <c r="L105" i="2" l="1"/>
  <c r="AB97" i="4"/>
  <c r="E96" i="5" s="1"/>
  <c r="G96" i="5" s="1"/>
  <c r="E98" i="4"/>
  <c r="N105" i="2" l="1"/>
  <c r="M105" i="2"/>
  <c r="R98" i="4"/>
  <c r="K98" i="4"/>
  <c r="O105" i="2" l="1"/>
  <c r="R105" i="2" s="1"/>
  <c r="F98" i="4" l="1"/>
  <c r="S98" i="4" s="1"/>
  <c r="F106" i="2"/>
  <c r="V105" i="2"/>
  <c r="W105" i="2" s="1"/>
  <c r="H98" i="4" l="1"/>
  <c r="U98" i="4" s="1"/>
  <c r="G106" i="2"/>
  <c r="H106" i="2" l="1"/>
  <c r="J106" i="2" s="1"/>
  <c r="T106" i="2"/>
  <c r="Y98" i="4"/>
  <c r="Z98" i="4" s="1"/>
  <c r="AA98" i="4" s="1"/>
  <c r="X99" i="4" l="1"/>
  <c r="L106" i="2"/>
  <c r="AB98" i="4"/>
  <c r="E97" i="5" s="1"/>
  <c r="G97" i="5" s="1"/>
  <c r="E99" i="4"/>
  <c r="K99" i="4" l="1"/>
  <c r="R99" i="4"/>
  <c r="N106" i="2"/>
  <c r="M106" i="2"/>
  <c r="O106" i="2" l="1"/>
  <c r="R106" i="2" s="1"/>
  <c r="F99" i="4"/>
  <c r="S99" i="4" s="1"/>
  <c r="F107" i="2" l="1"/>
  <c r="V106" i="2"/>
  <c r="W106" i="2" s="1"/>
  <c r="H99" i="4" l="1"/>
  <c r="U99" i="4" s="1"/>
  <c r="G107" i="2"/>
  <c r="H107" i="2" l="1"/>
  <c r="J107" i="2" s="1"/>
  <c r="T107" i="2"/>
  <c r="Y99" i="4"/>
  <c r="Z99" i="4" s="1"/>
  <c r="AA99" i="4" s="1"/>
  <c r="X100" i="4" l="1"/>
  <c r="L107" i="2"/>
  <c r="AB99" i="4"/>
  <c r="E98" i="5" s="1"/>
  <c r="G98" i="5" s="1"/>
  <c r="E100" i="4"/>
  <c r="K100" i="4" l="1"/>
  <c r="R100" i="4"/>
  <c r="N107" i="2" l="1"/>
  <c r="M107" i="2"/>
  <c r="O107" i="2" l="1"/>
  <c r="R107" i="2" s="1"/>
  <c r="F100" i="4" l="1"/>
  <c r="S100" i="4" s="1"/>
  <c r="F108" i="2"/>
  <c r="V107" i="2"/>
  <c r="W107" i="2" s="1"/>
  <c r="H100" i="4" l="1"/>
  <c r="U100" i="4" s="1"/>
  <c r="G108" i="2"/>
  <c r="H108" i="2" l="1"/>
  <c r="J108" i="2" s="1"/>
  <c r="T108" i="2"/>
  <c r="X101" i="4"/>
  <c r="Y100" i="4"/>
  <c r="Z100" i="4" s="1"/>
  <c r="AA100" i="4" s="1"/>
  <c r="L108" i="2" l="1"/>
  <c r="AB100" i="4"/>
  <c r="E99" i="5" s="1"/>
  <c r="G99" i="5" s="1"/>
  <c r="E101" i="4"/>
  <c r="N108" i="2" l="1"/>
  <c r="M108" i="2"/>
  <c r="K101" i="4"/>
  <c r="R101" i="4"/>
  <c r="O108" i="2" l="1"/>
  <c r="R108" i="2"/>
  <c r="F101" i="4"/>
  <c r="S101" i="4" s="1"/>
  <c r="F109" i="2" l="1"/>
  <c r="V108" i="2"/>
  <c r="W108" i="2" s="1"/>
  <c r="H101" i="4" l="1"/>
  <c r="U101" i="4" s="1"/>
  <c r="G109" i="2"/>
  <c r="H109" i="2" l="1"/>
  <c r="J109" i="2" s="1"/>
  <c r="T109" i="2"/>
  <c r="X102" i="4"/>
  <c r="Y101" i="4"/>
  <c r="Z101" i="4" s="1"/>
  <c r="AA101" i="4" s="1"/>
  <c r="L109" i="2" l="1"/>
  <c r="AB101" i="4"/>
  <c r="E100" i="5" s="1"/>
  <c r="G100" i="5" s="1"/>
  <c r="E102" i="4"/>
  <c r="N109" i="2" l="1"/>
  <c r="M109" i="2"/>
  <c r="K102" i="4"/>
  <c r="R102" i="4"/>
  <c r="O109" i="2" l="1"/>
  <c r="R109" i="2"/>
  <c r="F102" i="4"/>
  <c r="S102" i="4" s="1"/>
  <c r="F110" i="2" l="1"/>
  <c r="V109" i="2"/>
  <c r="W109" i="2" s="1"/>
  <c r="H102" i="4" l="1"/>
  <c r="U102" i="4" s="1"/>
  <c r="G110" i="2"/>
  <c r="H110" i="2" l="1"/>
  <c r="J110" i="2" s="1"/>
  <c r="T110" i="2"/>
  <c r="X103" i="4"/>
  <c r="Y102" i="4"/>
  <c r="Z102" i="4" s="1"/>
  <c r="AA102" i="4" s="1"/>
  <c r="L110" i="2" l="1"/>
  <c r="AB102" i="4"/>
  <c r="E101" i="5" s="1"/>
  <c r="G101" i="5" s="1"/>
  <c r="E103" i="4"/>
  <c r="N110" i="2" l="1"/>
  <c r="M110" i="2"/>
  <c r="R103" i="4"/>
  <c r="K103" i="4"/>
  <c r="O110" i="2" l="1"/>
  <c r="R110" i="2" s="1"/>
  <c r="F103" i="4"/>
  <c r="S103" i="4" s="1"/>
  <c r="F111" i="2" l="1"/>
  <c r="V110" i="2"/>
  <c r="W110" i="2" s="1"/>
  <c r="H103" i="4" l="1"/>
  <c r="U103" i="4" s="1"/>
  <c r="G111" i="2"/>
  <c r="H111" i="2" l="1"/>
  <c r="J111" i="2" s="1"/>
  <c r="T111" i="2"/>
  <c r="Y103" i="4"/>
  <c r="Z103" i="4" s="1"/>
  <c r="AA103" i="4" s="1"/>
  <c r="X104" i="4" l="1"/>
  <c r="L111" i="2"/>
  <c r="AB103" i="4"/>
  <c r="E102" i="5" s="1"/>
  <c r="G102" i="5" s="1"/>
  <c r="E104" i="4"/>
  <c r="N111" i="2" l="1"/>
  <c r="M111" i="2"/>
  <c r="R104" i="4"/>
  <c r="K104" i="4"/>
  <c r="O111" i="2" l="1"/>
  <c r="R111" i="2"/>
  <c r="F104" i="4"/>
  <c r="S104" i="4" s="1"/>
  <c r="F112" i="2" l="1"/>
  <c r="V111" i="2"/>
  <c r="W111" i="2" s="1"/>
  <c r="H104" i="4" l="1"/>
  <c r="U104" i="4" s="1"/>
  <c r="G112" i="2"/>
  <c r="H112" i="2" l="1"/>
  <c r="T112" i="2"/>
  <c r="Y104" i="4"/>
  <c r="Z104" i="4" s="1"/>
  <c r="AA104" i="4" s="1"/>
  <c r="J112" i="2"/>
  <c r="X105" i="4"/>
  <c r="L112" i="2" l="1"/>
  <c r="AB104" i="4"/>
  <c r="E103" i="5" s="1"/>
  <c r="G103" i="5" s="1"/>
  <c r="E105" i="4"/>
  <c r="N112" i="2" l="1"/>
  <c r="M112" i="2"/>
  <c r="K105" i="4"/>
  <c r="R105" i="4"/>
  <c r="O112" i="2" l="1"/>
  <c r="R112" i="2"/>
  <c r="F105" i="4"/>
  <c r="S105" i="4" s="1"/>
  <c r="F113" i="2" l="1"/>
  <c r="V112" i="2"/>
  <c r="W112" i="2" s="1"/>
  <c r="H105" i="4" l="1"/>
  <c r="U105" i="4" s="1"/>
  <c r="G113" i="2"/>
  <c r="H113" i="2" l="1"/>
  <c r="J113" i="2" s="1"/>
  <c r="T113" i="2"/>
  <c r="Y105" i="4"/>
  <c r="Z105" i="4" s="1"/>
  <c r="AA105" i="4" s="1"/>
  <c r="X106" i="4" l="1"/>
  <c r="L113" i="2"/>
  <c r="AB105" i="4"/>
  <c r="E104" i="5" s="1"/>
  <c r="G104" i="5" s="1"/>
  <c r="E106" i="4"/>
  <c r="N113" i="2" l="1"/>
  <c r="M113" i="2"/>
  <c r="K106" i="4"/>
  <c r="R106" i="4"/>
  <c r="O113" i="2" l="1"/>
  <c r="F106" i="4" s="1"/>
  <c r="S106" i="4" s="1"/>
  <c r="R113" i="2"/>
  <c r="F114" i="2" l="1"/>
  <c r="V113" i="2"/>
  <c r="W113" i="2" s="1"/>
  <c r="H106" i="4" l="1"/>
  <c r="U106" i="4" s="1"/>
  <c r="G114" i="2"/>
  <c r="H114" i="2" l="1"/>
  <c r="X107" i="4" s="1"/>
  <c r="T114" i="2"/>
  <c r="Y106" i="4"/>
  <c r="Z106" i="4" s="1"/>
  <c r="AA106" i="4" s="1"/>
  <c r="J114" i="2" l="1"/>
  <c r="L114" i="2"/>
  <c r="AB106" i="4"/>
  <c r="E105" i="5" s="1"/>
  <c r="G105" i="5" s="1"/>
  <c r="E107" i="4"/>
  <c r="N114" i="2" l="1"/>
  <c r="M114" i="2"/>
  <c r="K107" i="4"/>
  <c r="R107" i="4"/>
  <c r="O114" i="2" l="1"/>
  <c r="R114" i="2" s="1"/>
  <c r="F107" i="4" l="1"/>
  <c r="S107" i="4" s="1"/>
  <c r="F115" i="2"/>
  <c r="V114" i="2"/>
  <c r="W114" i="2" s="1"/>
  <c r="H107" i="4" l="1"/>
  <c r="U107" i="4" s="1"/>
  <c r="G115" i="2"/>
  <c r="H115" i="2" l="1"/>
  <c r="J115" i="2" s="1"/>
  <c r="T115" i="2"/>
  <c r="X108" i="4"/>
  <c r="Y107" i="4"/>
  <c r="Z107" i="4" s="1"/>
  <c r="AA107" i="4" s="1"/>
  <c r="L115" i="2" l="1"/>
  <c r="AB107" i="4"/>
  <c r="E106" i="5" s="1"/>
  <c r="G106" i="5" s="1"/>
  <c r="E108" i="4"/>
  <c r="N115" i="2" l="1"/>
  <c r="M115" i="2"/>
  <c r="R108" i="4"/>
  <c r="K108" i="4"/>
  <c r="O115" i="2" l="1"/>
  <c r="R115" i="2" s="1"/>
  <c r="F108" i="4"/>
  <c r="S108" i="4" s="1"/>
  <c r="F116" i="2" l="1"/>
  <c r="V115" i="2"/>
  <c r="W115" i="2" s="1"/>
  <c r="H108" i="4" l="1"/>
  <c r="U108" i="4" s="1"/>
  <c r="G116" i="2"/>
  <c r="H116" i="2" l="1"/>
  <c r="J116" i="2" s="1"/>
  <c r="T116" i="2"/>
  <c r="Y108" i="4"/>
  <c r="Z108" i="4" s="1"/>
  <c r="AA108" i="4" s="1"/>
  <c r="X109" i="4" l="1"/>
  <c r="L116" i="2"/>
  <c r="AB108" i="4"/>
  <c r="E107" i="5" s="1"/>
  <c r="G107" i="5" s="1"/>
  <c r="E109" i="4"/>
  <c r="N116" i="2" l="1"/>
  <c r="M116" i="2"/>
  <c r="R109" i="4"/>
  <c r="K109" i="4"/>
  <c r="O116" i="2" l="1"/>
  <c r="R116" i="2"/>
  <c r="F109" i="4"/>
  <c r="S109" i="4" s="1"/>
  <c r="F117" i="2" l="1"/>
  <c r="V116" i="2"/>
  <c r="W116" i="2" s="1"/>
  <c r="G117" i="2" l="1"/>
  <c r="H109" i="4"/>
  <c r="U109" i="4" s="1"/>
  <c r="H117" i="2" l="1"/>
  <c r="T117" i="2"/>
  <c r="Y109" i="4"/>
  <c r="Z109" i="4" s="1"/>
  <c r="AA109" i="4" s="1"/>
  <c r="J117" i="2"/>
  <c r="X110" i="4"/>
  <c r="L117" i="2" l="1"/>
  <c r="AB109" i="4"/>
  <c r="E108" i="5" s="1"/>
  <c r="G108" i="5" s="1"/>
  <c r="E110" i="4"/>
  <c r="N117" i="2" l="1"/>
  <c r="M117" i="2"/>
  <c r="K110" i="4"/>
  <c r="R110" i="4"/>
  <c r="O117" i="2" l="1"/>
  <c r="R117" i="2" s="1"/>
  <c r="F110" i="4" l="1"/>
  <c r="S110" i="4" s="1"/>
  <c r="F118" i="2"/>
  <c r="V117" i="2"/>
  <c r="W117" i="2" s="1"/>
  <c r="H110" i="4" l="1"/>
  <c r="U110" i="4" s="1"/>
  <c r="G118" i="2"/>
  <c r="H118" i="2" l="1"/>
  <c r="J118" i="2" s="1"/>
  <c r="T118" i="2"/>
  <c r="X111" i="4"/>
  <c r="Y110" i="4"/>
  <c r="Z110" i="4" s="1"/>
  <c r="AA110" i="4" s="1"/>
  <c r="L118" i="2" l="1"/>
  <c r="AB110" i="4"/>
  <c r="E109" i="5" s="1"/>
  <c r="G109" i="5" s="1"/>
  <c r="E111" i="4"/>
  <c r="N118" i="2" l="1"/>
  <c r="M118" i="2"/>
  <c r="R111" i="4"/>
  <c r="K111" i="4"/>
  <c r="O118" i="2" l="1"/>
  <c r="R118" i="2" s="1"/>
  <c r="F111" i="4" l="1"/>
  <c r="S111" i="4" s="1"/>
  <c r="F119" i="2"/>
  <c r="V118" i="2"/>
  <c r="W118" i="2" s="1"/>
  <c r="H111" i="4" l="1"/>
  <c r="U111" i="4" s="1"/>
  <c r="G119" i="2"/>
  <c r="H119" i="2" l="1"/>
  <c r="J119" i="2" s="1"/>
  <c r="T119" i="2"/>
  <c r="X112" i="4"/>
  <c r="Y111" i="4"/>
  <c r="Z111" i="4" s="1"/>
  <c r="AA111" i="4" s="1"/>
  <c r="L119" i="2" l="1"/>
  <c r="AB111" i="4"/>
  <c r="E110" i="5" s="1"/>
  <c r="G110" i="5" s="1"/>
  <c r="E112" i="4"/>
  <c r="N119" i="2" l="1"/>
  <c r="M119" i="2"/>
  <c r="K112" i="4"/>
  <c r="R112" i="4"/>
  <c r="O119" i="2" l="1"/>
  <c r="R119" i="2"/>
  <c r="F112" i="4"/>
  <c r="S112" i="4" s="1"/>
  <c r="F120" i="2" l="1"/>
  <c r="V119" i="2"/>
  <c r="W119" i="2" s="1"/>
  <c r="H112" i="4" l="1"/>
  <c r="U112" i="4" s="1"/>
  <c r="G120" i="2"/>
  <c r="H120" i="2" l="1"/>
  <c r="T120" i="2"/>
  <c r="J120" i="2"/>
  <c r="X113" i="4"/>
  <c r="Y112" i="4"/>
  <c r="Z112" i="4" s="1"/>
  <c r="AA112" i="4" s="1"/>
  <c r="L120" i="2" l="1"/>
  <c r="AB112" i="4"/>
  <c r="E111" i="5" s="1"/>
  <c r="G111" i="5" s="1"/>
  <c r="E113" i="4"/>
  <c r="N120" i="2" l="1"/>
  <c r="M120" i="2"/>
  <c r="R113" i="4"/>
  <c r="K113" i="4"/>
  <c r="O120" i="2" l="1"/>
  <c r="F113" i="4" s="1"/>
  <c r="S113" i="4" s="1"/>
  <c r="R120" i="2"/>
  <c r="F121" i="2" l="1"/>
  <c r="V120" i="2"/>
  <c r="W120" i="2" s="1"/>
  <c r="H113" i="4" l="1"/>
  <c r="U113" i="4" s="1"/>
  <c r="G121" i="2"/>
  <c r="H121" i="2" l="1"/>
  <c r="J121" i="2" s="1"/>
  <c r="T121" i="2"/>
  <c r="Y113" i="4"/>
  <c r="Z113" i="4" s="1"/>
  <c r="AA113" i="4" s="1"/>
  <c r="X114" i="4" l="1"/>
  <c r="L121" i="2"/>
  <c r="AB113" i="4"/>
  <c r="E112" i="5" s="1"/>
  <c r="G112" i="5" s="1"/>
  <c r="E114" i="4"/>
  <c r="N121" i="2" l="1"/>
  <c r="M121" i="2"/>
  <c r="K114" i="4"/>
  <c r="R114" i="4"/>
  <c r="O121" i="2" l="1"/>
  <c r="R121" i="2" s="1"/>
  <c r="F114" i="4"/>
  <c r="S114" i="4" s="1"/>
  <c r="F122" i="2" l="1"/>
  <c r="V121" i="2"/>
  <c r="W121" i="2" s="1"/>
  <c r="H114" i="4" l="1"/>
  <c r="U114" i="4" s="1"/>
  <c r="G122" i="2"/>
  <c r="H122" i="2" l="1"/>
  <c r="T122" i="2"/>
  <c r="Y114" i="4"/>
  <c r="Z114" i="4" s="1"/>
  <c r="AA114" i="4" s="1"/>
  <c r="J122" i="2"/>
  <c r="X115" i="4"/>
  <c r="L122" i="2" l="1"/>
  <c r="AB114" i="4"/>
  <c r="E113" i="5" s="1"/>
  <c r="G113" i="5" s="1"/>
  <c r="E115" i="4"/>
  <c r="K115" i="4" l="1"/>
  <c r="R115" i="4"/>
  <c r="N122" i="2"/>
  <c r="M122" i="2"/>
  <c r="O122" i="2" l="1"/>
  <c r="F115" i="4" s="1"/>
  <c r="S115" i="4" s="1"/>
  <c r="R122" i="2"/>
  <c r="F123" i="2" l="1"/>
  <c r="V122" i="2"/>
  <c r="W122" i="2" s="1"/>
  <c r="H115" i="4" l="1"/>
  <c r="U115" i="4" s="1"/>
  <c r="G123" i="2"/>
  <c r="H123" i="2" l="1"/>
  <c r="J123" i="2" s="1"/>
  <c r="T123" i="2"/>
  <c r="Y115" i="4"/>
  <c r="Z115" i="4" s="1"/>
  <c r="AA115" i="4" s="1"/>
  <c r="X116" i="4" l="1"/>
  <c r="L123" i="2"/>
  <c r="AB115" i="4"/>
  <c r="E114" i="5" s="1"/>
  <c r="G114" i="5" s="1"/>
  <c r="E116" i="4"/>
  <c r="N123" i="2" l="1"/>
  <c r="M123" i="2"/>
  <c r="K116" i="4"/>
  <c r="R116" i="4"/>
  <c r="O123" i="2" l="1"/>
  <c r="R123" i="2"/>
  <c r="F116" i="4"/>
  <c r="S116" i="4" s="1"/>
  <c r="F124" i="2" l="1"/>
  <c r="V123" i="2"/>
  <c r="W123" i="2" s="1"/>
  <c r="H116" i="4" l="1"/>
  <c r="U116" i="4" s="1"/>
  <c r="G124" i="2"/>
  <c r="H124" i="2" l="1"/>
  <c r="J124" i="2" s="1"/>
  <c r="T124" i="2"/>
  <c r="X117" i="4"/>
  <c r="Y116" i="4"/>
  <c r="Z116" i="4" s="1"/>
  <c r="AA116" i="4" s="1"/>
  <c r="L124" i="2" l="1"/>
  <c r="AB116" i="4"/>
  <c r="E115" i="5" s="1"/>
  <c r="G115" i="5" s="1"/>
  <c r="E117" i="4"/>
  <c r="K117" i="4" l="1"/>
  <c r="R117" i="4"/>
  <c r="N124" i="2"/>
  <c r="M124" i="2"/>
  <c r="O124" i="2" l="1"/>
  <c r="R124" i="2"/>
  <c r="F117" i="4"/>
  <c r="S117" i="4" s="1"/>
  <c r="F125" i="2" l="1"/>
  <c r="V124" i="2"/>
  <c r="W124" i="2" s="1"/>
  <c r="H117" i="4" l="1"/>
  <c r="U117" i="4" s="1"/>
  <c r="G125" i="2"/>
  <c r="H125" i="2" l="1"/>
  <c r="J125" i="2" s="1"/>
  <c r="T125" i="2"/>
  <c r="Y117" i="4"/>
  <c r="Z117" i="4" s="1"/>
  <c r="AA117" i="4" s="1"/>
  <c r="X118" i="4" l="1"/>
  <c r="L125" i="2"/>
  <c r="AB117" i="4"/>
  <c r="E116" i="5" s="1"/>
  <c r="G116" i="5" s="1"/>
  <c r="E118" i="4"/>
  <c r="N125" i="2" l="1"/>
  <c r="M125" i="2"/>
  <c r="K118" i="4"/>
  <c r="R118" i="4"/>
  <c r="O125" i="2" l="1"/>
  <c r="R125" i="2" s="1"/>
  <c r="F118" i="4" l="1"/>
  <c r="S118" i="4" s="1"/>
  <c r="F126" i="2"/>
  <c r="V125" i="2"/>
  <c r="W125" i="2" s="1"/>
  <c r="H118" i="4" l="1"/>
  <c r="U118" i="4" s="1"/>
  <c r="G126" i="2"/>
  <c r="H126" i="2" l="1"/>
  <c r="J126" i="2" s="1"/>
  <c r="T126" i="2"/>
  <c r="Y118" i="4"/>
  <c r="Z118" i="4" s="1"/>
  <c r="AA118" i="4" s="1"/>
  <c r="X119" i="4" l="1"/>
  <c r="L126" i="2"/>
  <c r="AB118" i="4"/>
  <c r="E117" i="5" s="1"/>
  <c r="G117" i="5" s="1"/>
  <c r="E119" i="4"/>
  <c r="N126" i="2" l="1"/>
  <c r="M126" i="2"/>
  <c r="R119" i="4"/>
  <c r="K119" i="4"/>
  <c r="O126" i="2" l="1"/>
  <c r="F119" i="4" s="1"/>
  <c r="S119" i="4" s="1"/>
  <c r="R126" i="2"/>
  <c r="F127" i="2" l="1"/>
  <c r="V126" i="2"/>
  <c r="W126" i="2" s="1"/>
  <c r="H119" i="4" l="1"/>
  <c r="U119" i="4" s="1"/>
  <c r="G127" i="2"/>
  <c r="H127" i="2" l="1"/>
  <c r="J127" i="2" s="1"/>
  <c r="T127" i="2"/>
  <c r="X120" i="4"/>
  <c r="Y119" i="4"/>
  <c r="Z119" i="4" s="1"/>
  <c r="AA119" i="4" s="1"/>
  <c r="L127" i="2" l="1"/>
  <c r="AB119" i="4"/>
  <c r="E118" i="5" s="1"/>
  <c r="G118" i="5" s="1"/>
  <c r="E120" i="4"/>
  <c r="N127" i="2" l="1"/>
  <c r="M127" i="2"/>
  <c r="R120" i="4"/>
  <c r="K120" i="4"/>
  <c r="O127" i="2" l="1"/>
  <c r="R127" i="2" s="1"/>
  <c r="F120" i="4" l="1"/>
  <c r="S120" i="4" s="1"/>
  <c r="F128" i="2"/>
  <c r="V127" i="2"/>
  <c r="W127" i="2" s="1"/>
  <c r="H120" i="4" l="1"/>
  <c r="U120" i="4" s="1"/>
  <c r="G128" i="2"/>
  <c r="H128" i="2" l="1"/>
  <c r="J128" i="2" s="1"/>
  <c r="T128" i="2"/>
  <c r="X121" i="4"/>
  <c r="Y120" i="4"/>
  <c r="Z120" i="4" s="1"/>
  <c r="AA120" i="4" s="1"/>
  <c r="L128" i="2" l="1"/>
  <c r="AB120" i="4"/>
  <c r="E119" i="5" s="1"/>
  <c r="G119" i="5" s="1"/>
  <c r="E121" i="4"/>
  <c r="N128" i="2" l="1"/>
  <c r="M128" i="2"/>
  <c r="R121" i="4"/>
  <c r="K121" i="4"/>
  <c r="O128" i="2" l="1"/>
  <c r="R128" i="2" s="1"/>
  <c r="F121" i="4" l="1"/>
  <c r="S121" i="4" s="1"/>
  <c r="F129" i="2"/>
  <c r="V128" i="2"/>
  <c r="W128" i="2" s="1"/>
  <c r="H121" i="4" l="1"/>
  <c r="U121" i="4" s="1"/>
  <c r="G129" i="2"/>
  <c r="H129" i="2" l="1"/>
  <c r="J129" i="2" s="1"/>
  <c r="T129" i="2"/>
  <c r="X122" i="4"/>
  <c r="Y121" i="4"/>
  <c r="Z121" i="4" s="1"/>
  <c r="AA121" i="4" s="1"/>
  <c r="L129" i="2" l="1"/>
  <c r="AB121" i="4"/>
  <c r="E120" i="5" s="1"/>
  <c r="G120" i="5" s="1"/>
  <c r="E122" i="4"/>
  <c r="N129" i="2" l="1"/>
  <c r="M129" i="2"/>
  <c r="K122" i="4"/>
  <c r="R122" i="4"/>
  <c r="O129" i="2" l="1"/>
  <c r="R129" i="2" s="1"/>
  <c r="F122" i="4" l="1"/>
  <c r="S122" i="4" s="1"/>
  <c r="F130" i="2"/>
  <c r="V129" i="2"/>
  <c r="W129" i="2" s="1"/>
  <c r="H122" i="4" l="1"/>
  <c r="U122" i="4" s="1"/>
  <c r="G130" i="2"/>
  <c r="H130" i="2" l="1"/>
  <c r="T130" i="2"/>
  <c r="J130" i="2"/>
  <c r="X123" i="4"/>
  <c r="Y122" i="4"/>
  <c r="Z122" i="4" s="1"/>
  <c r="AA122" i="4" s="1"/>
  <c r="L130" i="2" l="1"/>
  <c r="AB122" i="4"/>
  <c r="E121" i="5" s="1"/>
  <c r="G121" i="5" s="1"/>
  <c r="E123" i="4"/>
  <c r="N130" i="2" l="1"/>
  <c r="M130" i="2"/>
  <c r="K123" i="4"/>
  <c r="R123" i="4"/>
  <c r="O130" i="2" l="1"/>
  <c r="R130" i="2"/>
  <c r="F123" i="4"/>
  <c r="S123" i="4" s="1"/>
  <c r="F131" i="2" l="1"/>
  <c r="V130" i="2"/>
  <c r="W130" i="2" s="1"/>
  <c r="H123" i="4" l="1"/>
  <c r="U123" i="4" s="1"/>
  <c r="G131" i="2"/>
  <c r="H131" i="2" l="1"/>
  <c r="J131" i="2" s="1"/>
  <c r="T131" i="2"/>
  <c r="X124" i="4"/>
  <c r="Y123" i="4"/>
  <c r="Z123" i="4" s="1"/>
  <c r="AA123" i="4" s="1"/>
  <c r="L131" i="2" l="1"/>
  <c r="AB123" i="4"/>
  <c r="E122" i="5" s="1"/>
  <c r="G122" i="5" s="1"/>
  <c r="E124" i="4"/>
  <c r="K124" i="4" l="1"/>
  <c r="R124" i="4"/>
  <c r="N131" i="2"/>
  <c r="M131" i="2"/>
  <c r="O131" i="2" l="1"/>
  <c r="R131" i="2" s="1"/>
  <c r="F124" i="4" l="1"/>
  <c r="S124" i="4" s="1"/>
  <c r="F132" i="2"/>
  <c r="V131" i="2"/>
  <c r="W131" i="2" s="1"/>
  <c r="H124" i="4" l="1"/>
  <c r="U124" i="4" s="1"/>
  <c r="G132" i="2"/>
  <c r="H132" i="2" l="1"/>
  <c r="J132" i="2" s="1"/>
  <c r="T132" i="2"/>
  <c r="X125" i="4"/>
  <c r="Y124" i="4"/>
  <c r="Z124" i="4" s="1"/>
  <c r="AA124" i="4" s="1"/>
  <c r="L132" i="2" l="1"/>
  <c r="AB124" i="4"/>
  <c r="E123" i="5" s="1"/>
  <c r="G123" i="5" s="1"/>
  <c r="E125" i="4"/>
  <c r="Q132" i="2"/>
  <c r="G125" i="4" s="1"/>
  <c r="T125" i="4" s="1"/>
  <c r="M132" i="2" l="1"/>
  <c r="N132" i="2"/>
  <c r="K125" i="4"/>
  <c r="R125" i="4"/>
  <c r="O132" i="2" l="1"/>
  <c r="R132" i="2" s="1"/>
  <c r="U132" i="2" l="1"/>
  <c r="F125" i="4"/>
  <c r="S125" i="4" s="1"/>
  <c r="D14" i="3"/>
  <c r="E14" i="3" s="1"/>
  <c r="I5" i="3" s="1"/>
  <c r="V132" i="2"/>
  <c r="W132" i="2" s="1"/>
  <c r="H125" i="4" l="1"/>
  <c r="U125" i="4" s="1"/>
  <c r="Y125" i="4" l="1"/>
  <c r="Z125" i="4" s="1"/>
  <c r="AA125" i="4" s="1"/>
  <c r="AB125" i="4" l="1"/>
  <c r="E124" i="5" s="1"/>
  <c r="G124" i="5" s="1"/>
  <c r="K3" i="5" s="1"/>
</calcChain>
</file>

<file path=xl/sharedStrings.xml><?xml version="1.0" encoding="utf-8"?>
<sst xmlns="http://schemas.openxmlformats.org/spreadsheetml/2006/main" count="233" uniqueCount="152">
  <si>
    <t>Month/ly</t>
  </si>
  <si>
    <t>Years/Annual</t>
  </si>
  <si>
    <t>Daily</t>
  </si>
  <si>
    <t>Policy Term</t>
  </si>
  <si>
    <t>Policy year</t>
  </si>
  <si>
    <t>Surrender Penalty</t>
  </si>
  <si>
    <t>Surrender rates</t>
  </si>
  <si>
    <t>Monthly</t>
  </si>
  <si>
    <t>Premium Payment Term</t>
  </si>
  <si>
    <t>Age at entry</t>
  </si>
  <si>
    <t>Annual Premium</t>
  </si>
  <si>
    <t>Non Unit Fund growth rate</t>
  </si>
  <si>
    <t>Unit Fund growth rate</t>
  </si>
  <si>
    <t>FMC</t>
  </si>
  <si>
    <t>Unit Fund growth rate Net of FMC &amp; GST</t>
  </si>
  <si>
    <t>Month</t>
  </si>
  <si>
    <t>Policy Year</t>
  </si>
  <si>
    <t>Attained Age</t>
  </si>
  <si>
    <t>Premium (Rs.)</t>
  </si>
  <si>
    <t>Unit Fund at start of month</t>
  </si>
  <si>
    <t>Death Benefit</t>
  </si>
  <si>
    <t>Sum at Risk</t>
  </si>
  <si>
    <t>Mortality Rate</t>
  </si>
  <si>
    <t>Mortality Charges</t>
  </si>
  <si>
    <t>Unit Fund after Mortality charges</t>
  </si>
  <si>
    <t>Gross Investment Return</t>
  </si>
  <si>
    <t>Net Investment Return (after FMC &amp; GST)</t>
  </si>
  <si>
    <t>Return of Mortality Charge</t>
  </si>
  <si>
    <t>Unit Fund at end of month</t>
  </si>
  <si>
    <t>Surrender Value Rs.</t>
  </si>
  <si>
    <t>Risk Discount Rate</t>
  </si>
  <si>
    <t>Maintenance expenses</t>
  </si>
  <si>
    <t>Inflation</t>
  </si>
  <si>
    <t>Corporate Tax Rate</t>
  </si>
  <si>
    <t>Year</t>
  </si>
  <si>
    <t>Premium</t>
  </si>
  <si>
    <t>Maturity</t>
  </si>
  <si>
    <t>Net Cashflows</t>
  </si>
  <si>
    <t>Present Value Factors</t>
  </si>
  <si>
    <t>IRR</t>
  </si>
  <si>
    <t>NPV</t>
  </si>
  <si>
    <t>Per Policy Cashflows</t>
  </si>
  <si>
    <t>Expected Cashflows</t>
  </si>
  <si>
    <t>Initial Expenses</t>
  </si>
  <si>
    <t>Maintenance</t>
  </si>
  <si>
    <t>Death Claim outgo</t>
  </si>
  <si>
    <t>No. of policies inforce at start of month</t>
  </si>
  <si>
    <t>Surrender</t>
  </si>
  <si>
    <t>Death</t>
  </si>
  <si>
    <t>No. of policies inforce at end of month</t>
  </si>
  <si>
    <t>Investment Income</t>
  </si>
  <si>
    <t>PBT</t>
  </si>
  <si>
    <t>Tax</t>
  </si>
  <si>
    <t>PAT</t>
  </si>
  <si>
    <t>Profit Signature</t>
  </si>
  <si>
    <t>EPV of Profit Signature</t>
  </si>
  <si>
    <t>Charging %</t>
  </si>
  <si>
    <t>Claim %</t>
  </si>
  <si>
    <t>Age</t>
  </si>
  <si>
    <t>qx</t>
  </si>
  <si>
    <t>Monthly Mortality Rate</t>
  </si>
  <si>
    <t>Marks</t>
  </si>
  <si>
    <t>(1 = monthly mortality, 1 = application of 80%)</t>
  </si>
  <si>
    <t>Maturity benefit</t>
  </si>
  <si>
    <t>UNIT FUND PROJECTION</t>
  </si>
  <si>
    <t>DEATH BENEFIT</t>
  </si>
  <si>
    <t>MAT BENEFIT</t>
  </si>
  <si>
    <t>SURRENDER BENEFIT</t>
  </si>
  <si>
    <t>ANSWER:</t>
  </si>
  <si>
    <t>(Use goal seek to determine IRR)</t>
  </si>
  <si>
    <t>Life Table</t>
  </si>
  <si>
    <t>AM92</t>
  </si>
  <si>
    <t>Age x</t>
  </si>
  <si>
    <t>l[x]</t>
  </si>
  <si>
    <t>l[x-1]+1</t>
  </si>
  <si>
    <t>lx</t>
  </si>
  <si>
    <t>d[x]</t>
  </si>
  <si>
    <t>d[x-1]+1</t>
  </si>
  <si>
    <t>dx</t>
  </si>
  <si>
    <t>T</t>
  </si>
  <si>
    <t>SA</t>
  </si>
  <si>
    <t>i</t>
  </si>
  <si>
    <t>v</t>
  </si>
  <si>
    <t>t</t>
  </si>
  <si>
    <t>Amt payable</t>
  </si>
  <si>
    <t>vt</t>
  </si>
  <si>
    <t>EPV</t>
  </si>
  <si>
    <t>Total EPV</t>
  </si>
  <si>
    <t>Mortgage interest</t>
  </si>
  <si>
    <t>Loan Repayment Schedule</t>
  </si>
  <si>
    <t>EMI</t>
  </si>
  <si>
    <t>O/S at the start of year</t>
  </si>
  <si>
    <t>Interest</t>
  </si>
  <si>
    <t>Principal repaid</t>
  </si>
  <si>
    <t>O/s at the end of year</t>
  </si>
  <si>
    <t>Q</t>
  </si>
  <si>
    <t>2 marks</t>
  </si>
  <si>
    <t>If annual improvements are allowed, then the EPV of benefits will reduce as likelihood of claims reduces.</t>
  </si>
  <si>
    <t>Therefore, the reserves will reduce</t>
  </si>
  <si>
    <t>Benefit amount</t>
  </si>
  <si>
    <t>Expected outgo</t>
  </si>
  <si>
    <t>Probability of payout</t>
  </si>
  <si>
    <t>Discount rate</t>
  </si>
  <si>
    <t>Reserve</t>
  </si>
  <si>
    <t>Expected claim expenses</t>
  </si>
  <si>
    <t>RDR</t>
  </si>
  <si>
    <t>Start of month</t>
  </si>
  <si>
    <t>Premises cost (A)</t>
  </si>
  <si>
    <t>Refurbishment costs (B)</t>
  </si>
  <si>
    <t>Staff and maintenance costs (C)</t>
  </si>
  <si>
    <t>Pizzas sold</t>
  </si>
  <si>
    <t>Price in Rs.</t>
  </si>
  <si>
    <t>Income (D)</t>
  </si>
  <si>
    <t>Discount factor</t>
  </si>
  <si>
    <t>PV (A)</t>
  </si>
  <si>
    <t>PV (B)</t>
  </si>
  <si>
    <t>Adjustment for cont income ='d'/delta</t>
  </si>
  <si>
    <t>PV(C)</t>
  </si>
  <si>
    <t>PV (D)</t>
  </si>
  <si>
    <t>NPV to date</t>
  </si>
  <si>
    <t>[4]</t>
  </si>
  <si>
    <t>DPP is to start of this month=</t>
  </si>
  <si>
    <t>months</t>
  </si>
  <si>
    <t>,</t>
  </si>
  <si>
    <t>Total NPV</t>
  </si>
  <si>
    <t>As NPV is &gt; 0, the venture is profitable</t>
  </si>
  <si>
    <t>Marks 2</t>
  </si>
  <si>
    <t>Total</t>
  </si>
  <si>
    <t>Present value of cash flow</t>
  </si>
  <si>
    <t>DPP</t>
  </si>
  <si>
    <t>1 marks</t>
  </si>
  <si>
    <t>Income cash flows</t>
  </si>
  <si>
    <t>Outgo cash flows</t>
  </si>
  <si>
    <t>v^t</t>
  </si>
  <si>
    <t>Income</t>
  </si>
  <si>
    <t>Outgo</t>
  </si>
  <si>
    <t>DMT for income</t>
  </si>
  <si>
    <t>t x ct x vt</t>
  </si>
  <si>
    <t>ct x vt</t>
  </si>
  <si>
    <t>DMT for outgo</t>
  </si>
  <si>
    <t>DMT income</t>
  </si>
  <si>
    <t>DMT outgo</t>
  </si>
  <si>
    <t>Answer</t>
  </si>
  <si>
    <t>DMT for income &gt; DMT for outgo</t>
  </si>
  <si>
    <t>DMT</t>
  </si>
  <si>
    <t>Modified duration</t>
  </si>
  <si>
    <t>i(12)/12</t>
  </si>
  <si>
    <t xml:space="preserve">As RDR increases, the NPV will reduce.  </t>
  </si>
  <si>
    <t>This is also because, the income cash flows come later than outgo (DMT on income is more than DMT of costs)</t>
  </si>
  <si>
    <t>So on increasing RDR, the NPV of income will reduce more than NPV of costs and NPV of profits will reduce</t>
  </si>
  <si>
    <t xml:space="preserve">2 marks </t>
  </si>
  <si>
    <t>1 mark for valid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</si>
</sst>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 * #,##0.00_ ;_ * \-#,##0.00_ ;_ * &quot;-&quot;??_ ;_ @_ "/>
    <numFmt numFmtId="164" formatCode="_(* #,##0.00_);_(* \(#,##0.00\);_(* &quot;-&quot;??_);_(@_)"/>
    <numFmt numFmtId="165" formatCode="0.0%"/>
    <numFmt numFmtId="166" formatCode="0.0000%"/>
    <numFmt numFmtId="167" formatCode="_ * #,##0_ ;_ * \-#,##0_ ;_ * &quot;-&quot;??_ ;_ @_ "/>
    <numFmt numFmtId="168" formatCode="_ * #,##0.00000_ ;_ * \-#,##0.00000_ ;_ * &quot;-&quot;??_ ;_ @_ "/>
    <numFmt numFmtId="169" formatCode="_ * #,##0.0000000_ ;_ * \-#,##0.0000000_ ;_ * &quot;-&quot;??_ ;_ @_ "/>
    <numFmt numFmtId="170" formatCode="_(* #,##0.0_);_(* \(#,##0.0\);_(* &quot;-&quot;??_);_(@_)"/>
    <numFmt numFmtId="171" formatCode="_(* #,##0_);_(* \(#,##0\);_(* &quot;-&quot;??_);_(@_)"/>
    <numFmt numFmtId="172" formatCode="#,##0.0000"/>
    <numFmt numFmtId="173" formatCode="0.000000"/>
    <numFmt numFmtId="174" formatCode="_(* #,##0.0000000_);_(* \(#,##0.0000000\);_(* &quot;-&quot;??_);_(@_)"/>
    <numFmt numFmtId="175" formatCode="_-* #,##0.00_-;\-* #,##0.00_-;_-* &quot;-&quot;??_-;_-@_-"/>
    <numFmt numFmtId="176" formatCode="_-* #,##0_-;\-* #,##0_-;_-* &quot;-&quot;??_-;_-@_-"/>
    <numFmt numFmtId="177" formatCode="_-* #,##0.00000_-;\-* #,##0.00000_-;_-* &quot;-&quot;??_-;_-@_-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1"/>
      <name val="Calibri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1C6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72">
    <xf numFmtId="0" fontId="0" fillId="0" borderId="0" xfId="0"/>
    <xf numFmtId="3" fontId="0" fillId="0" borderId="0" xfId="0" applyNumberFormat="1"/>
    <xf numFmtId="4" fontId="0" fillId="0" borderId="0" xfId="0" applyNumberFormat="1"/>
    <xf numFmtId="9" fontId="0" fillId="0" borderId="0" xfId="0" applyNumberFormat="1"/>
    <xf numFmtId="10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4" fontId="0" fillId="2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3" borderId="0" xfId="0" applyNumberFormat="1" applyFill="1"/>
    <xf numFmtId="43" fontId="0" fillId="0" borderId="0" xfId="0" applyNumberFormat="1"/>
    <xf numFmtId="0" fontId="0" fillId="3" borderId="0" xfId="0" applyFill="1"/>
    <xf numFmtId="4" fontId="0" fillId="3" borderId="0" xfId="0" applyNumberFormat="1" applyFill="1"/>
    <xf numFmtId="4" fontId="0" fillId="4" borderId="0" xfId="0" applyNumberFormat="1" applyFill="1"/>
    <xf numFmtId="3" fontId="0" fillId="3" borderId="0" xfId="1" applyNumberFormat="1" applyFont="1" applyFill="1"/>
    <xf numFmtId="167" fontId="0" fillId="0" borderId="0" xfId="1" applyNumberFormat="1" applyFont="1"/>
    <xf numFmtId="167" fontId="0" fillId="3" borderId="0" xfId="1" applyNumberFormat="1" applyFont="1" applyFill="1"/>
    <xf numFmtId="167" fontId="0" fillId="0" borderId="0" xfId="0" applyNumberFormat="1"/>
    <xf numFmtId="10" fontId="0" fillId="3" borderId="0" xfId="0" applyNumberFormat="1" applyFill="1"/>
    <xf numFmtId="0" fontId="0" fillId="3" borderId="0" xfId="0" applyFill="1" applyAlignment="1">
      <alignment horizontal="center" vertical="center" wrapText="1"/>
    </xf>
    <xf numFmtId="168" fontId="0" fillId="0" borderId="0" xfId="1" applyNumberFormat="1" applyFont="1"/>
    <xf numFmtId="43" fontId="0" fillId="3" borderId="0" xfId="0" applyNumberFormat="1" applyFill="1"/>
    <xf numFmtId="169" fontId="0" fillId="0" borderId="0" xfId="1" applyNumberFormat="1" applyFont="1"/>
    <xf numFmtId="171" fontId="0" fillId="3" borderId="0" xfId="2" applyNumberFormat="1" applyFont="1" applyFill="1"/>
    <xf numFmtId="0" fontId="2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0" fillId="5" borderId="0" xfId="0" applyFill="1"/>
    <xf numFmtId="0" fontId="0" fillId="0" borderId="1" xfId="0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72" fontId="0" fillId="0" borderId="2" xfId="0" applyNumberFormat="1" applyBorder="1"/>
    <xf numFmtId="172" fontId="0" fillId="0" borderId="0" xfId="0" applyNumberFormat="1"/>
    <xf numFmtId="172" fontId="0" fillId="4" borderId="2" xfId="0" applyNumberFormat="1" applyFill="1" applyBorder="1"/>
    <xf numFmtId="0" fontId="0" fillId="7" borderId="0" xfId="0" applyFill="1"/>
    <xf numFmtId="173" fontId="0" fillId="0" borderId="0" xfId="0" applyNumberFormat="1"/>
    <xf numFmtId="1" fontId="0" fillId="0" borderId="0" xfId="0" applyNumberFormat="1"/>
    <xf numFmtId="2" fontId="0" fillId="0" borderId="0" xfId="0" applyNumberFormat="1"/>
    <xf numFmtId="0" fontId="4" fillId="0" borderId="0" xfId="0" applyFont="1" applyFill="1"/>
    <xf numFmtId="171" fontId="0" fillId="0" borderId="0" xfId="2" applyNumberFormat="1" applyFont="1"/>
    <xf numFmtId="174" fontId="0" fillId="0" borderId="0" xfId="2" applyNumberFormat="1" applyFont="1"/>
    <xf numFmtId="0" fontId="0" fillId="3" borderId="0" xfId="0" applyFill="1" applyAlignment="1">
      <alignment wrapText="1"/>
    </xf>
    <xf numFmtId="0" fontId="7" fillId="0" borderId="0" xfId="0" applyFont="1"/>
    <xf numFmtId="165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wrapText="1"/>
    </xf>
    <xf numFmtId="176" fontId="9" fillId="0" borderId="0" xfId="4" applyNumberFormat="1" applyFont="1" applyAlignment="1">
      <alignment wrapText="1"/>
    </xf>
    <xf numFmtId="17" fontId="7" fillId="0" borderId="0" xfId="0" applyNumberFormat="1" applyFont="1"/>
    <xf numFmtId="3" fontId="7" fillId="0" borderId="0" xfId="0" applyNumberFormat="1" applyFont="1"/>
    <xf numFmtId="176" fontId="7" fillId="0" borderId="0" xfId="4" applyNumberFormat="1" applyFont="1"/>
    <xf numFmtId="177" fontId="7" fillId="0" borderId="0" xfId="4" applyNumberFormat="1" applyFont="1"/>
    <xf numFmtId="176" fontId="7" fillId="0" borderId="0" xfId="0" applyNumberFormat="1" applyFont="1"/>
    <xf numFmtId="1" fontId="7" fillId="0" borderId="0" xfId="0" applyNumberFormat="1" applyFont="1"/>
    <xf numFmtId="0" fontId="4" fillId="0" borderId="0" xfId="0" applyFont="1" applyAlignment="1">
      <alignment horizontal="right" indent="1"/>
    </xf>
    <xf numFmtId="0" fontId="8" fillId="0" borderId="0" xfId="0" applyFont="1" applyAlignment="1">
      <alignment horizontal="right" indent="1"/>
    </xf>
    <xf numFmtId="176" fontId="9" fillId="0" borderId="0" xfId="0" applyNumberFormat="1" applyFont="1"/>
    <xf numFmtId="10" fontId="7" fillId="0" borderId="0" xfId="3" applyNumberFormat="1" applyFont="1"/>
    <xf numFmtId="0" fontId="9" fillId="0" borderId="0" xfId="0" applyFont="1"/>
    <xf numFmtId="0" fontId="8" fillId="0" borderId="0" xfId="0" applyFont="1"/>
    <xf numFmtId="171" fontId="7" fillId="0" borderId="0" xfId="2" applyNumberFormat="1" applyFont="1" applyAlignment="1">
      <alignment wrapText="1"/>
    </xf>
    <xf numFmtId="171" fontId="9" fillId="0" borderId="0" xfId="2" applyNumberFormat="1" applyFont="1" applyAlignment="1">
      <alignment wrapText="1"/>
    </xf>
    <xf numFmtId="165" fontId="9" fillId="0" borderId="0" xfId="0" applyNumberFormat="1" applyFont="1"/>
    <xf numFmtId="170" fontId="7" fillId="0" borderId="0" xfId="2" applyNumberFormat="1" applyFont="1"/>
    <xf numFmtId="0" fontId="10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</cellXfs>
  <cellStyles count="5">
    <cellStyle name="Comma" xfId="2" builtinId="3"/>
    <cellStyle name="Comma 2" xfId="1"/>
    <cellStyle name="Comma 3" xfId="4"/>
    <cellStyle name="Normal" xfId="0" builtinId="0"/>
    <cellStyle name="Percent" xfId="3" builtinId="5"/>
  </cellStyles>
  <dxfs count="5">
    <dxf>
      <fill>
        <patternFill>
          <bgColor rgb="FFE6E6E6"/>
        </patternFill>
      </fill>
    </dxf>
    <dxf>
      <fill>
        <patternFill>
          <bgColor rgb="FFBFBFBF"/>
        </patternFill>
      </fill>
    </dxf>
    <dxf>
      <border>
        <bottom style="thick">
          <color auto="1"/>
        </bottom>
      </border>
    </dxf>
    <dxf>
      <font>
        <b/>
        <i val="0"/>
        <color rgb="FFFFFFFF"/>
      </font>
      <fill>
        <patternFill patternType="solid">
          <fgColor auto="1"/>
          <bgColor rgb="FF48086F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>
        <top style="medium">
          <color auto="1"/>
        </top>
        <bottom style="medium">
          <color auto="1"/>
        </bottom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WTW Table Style" pivot="0" count="5">
      <tableStyleElement type="wholeTable" dxfId="4"/>
      <tableStyleElement type="headerRow" dxfId="3"/>
      <tableStyleElement type="firstColumn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twonlineap-my.sharepoint.com/Users/ADMIN/Desktop/Alka%20Gupta/Paper%20setting/UK%20past%20paper/CM1B_121_Solution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twonlineap-my.sharepoint.com/personal/abhishek_chadha_towerswatson_com/Documents/Documents/IAI-IFoA/CM1_2022/December/CSD/CM1B_%20S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 Base"/>
      <sheetName val="Q1"/>
      <sheetName val="Q1 Answers"/>
      <sheetName val="Q2 Base"/>
      <sheetName val="Q2(i)"/>
      <sheetName val="Q2(ii)"/>
      <sheetName val="Q2(iii)"/>
      <sheetName val="Q2(iv)"/>
      <sheetName val="Q2(v)"/>
      <sheetName val="Q2 Answers"/>
      <sheetName val="Q3 Valuation Basis"/>
      <sheetName val="Q3 Profit Test Basis"/>
      <sheetName val="Q3(i)"/>
      <sheetName val="Q3(ii)"/>
      <sheetName val="Q3(iii)"/>
      <sheetName val="Q3 Answ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F10">
            <v>0.05</v>
          </cell>
        </row>
      </sheetData>
      <sheetData sheetId="11">
        <row r="20">
          <cell r="F20">
            <v>0.04</v>
          </cell>
        </row>
        <row r="24">
          <cell r="F24">
            <v>0.1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data"/>
      <sheetName val="i"/>
      <sheetName val="i (2)"/>
      <sheetName val="Answers"/>
    </sheetNames>
    <sheetDataSet>
      <sheetData sheetId="0">
        <row r="2">
          <cell r="B2">
            <v>10000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TW_2022">
  <a:themeElements>
    <a:clrScheme name="Custom 37">
      <a:dk1>
        <a:srgbClr val="000000"/>
      </a:dk1>
      <a:lt1>
        <a:srgbClr val="FFFFFF"/>
      </a:lt1>
      <a:dk2>
        <a:srgbClr val="7F35B2"/>
      </a:dk2>
      <a:lt2>
        <a:srgbClr val="E6E6E6"/>
      </a:lt2>
      <a:accent1>
        <a:srgbClr val="48086F"/>
      </a:accent1>
      <a:accent2>
        <a:srgbClr val="C900AC"/>
      </a:accent2>
      <a:accent3>
        <a:srgbClr val="F6517F"/>
      </a:accent3>
      <a:accent4>
        <a:srgbClr val="FF8204"/>
      </a:accent4>
      <a:accent5>
        <a:srgbClr val="FFB92A"/>
      </a:accent5>
      <a:accent6>
        <a:srgbClr val="3ADCC9"/>
      </a:accent6>
      <a:hlink>
        <a:srgbClr val="7F34B2"/>
      </a:hlink>
      <a:folHlink>
        <a:srgbClr val="48086F"/>
      </a:folHlink>
    </a:clrScheme>
    <a:fontScheme name="Times New Roman-Arial">
      <a:majorFont>
        <a:latin typeface="Times New Roman" panose="02020603050405020304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chemeClr val="accent1"/>
        </a:solidFill>
        <a:ln>
          <a:noFill/>
        </a:ln>
        <a:effectLst/>
      </a:spPr>
      <a:bodyPr rot="0" spcFirstLastPara="0" vertOverflow="overflow" horzOverflow="overflow" vert="horz" wrap="square" lIns="182880" tIns="0" rIns="18288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600" b="0" i="0">
            <a:solidFill>
              <a:schemeClr val="bg1"/>
            </a:solidFill>
            <a:latin typeface="+mn-lt"/>
            <a:ea typeface="Roboto" panose="02000000000000000000" pitchFamily="2" charset="0"/>
            <a:cs typeface="Roboto" panose="02000000000000000000" pitchFamily="2" charset="0"/>
          </a:defRPr>
        </a:defPPr>
      </a:lstStyle>
    </a:spDef>
    <a:txDef>
      <a:spPr>
        <a:noFill/>
      </a:spPr>
      <a:bodyPr wrap="square" lIns="0" tIns="91440" rIns="0" bIns="0" rtlCol="0">
        <a:normAutofit/>
      </a:bodyPr>
      <a:lstStyle>
        <a:defPPr marL="0" indent="-3657600" algn="l">
          <a:spcAft>
            <a:spcPts val="600"/>
          </a:spcAft>
          <a:defRPr sz="1600" b="0" i="0">
            <a:solidFill>
              <a:schemeClr val="tx2"/>
            </a:solidFill>
            <a:latin typeface="+mn-lt"/>
            <a:ea typeface="Roboto" panose="02000000000000000000" pitchFamily="2" charset="0"/>
            <a:cs typeface="Times New Roman" panose="02020603050405020304" pitchFamily="18" charset="0"/>
          </a:defRPr>
        </a:defPPr>
      </a:lstStyle>
    </a:txDef>
  </a:objectDefaults>
  <a:extraClrSchemeLst/>
  <a:custClrLst>
    <a:custClr name="Ultraviolet">
      <a:srgbClr val="7F35B2"/>
    </a:custClr>
    <a:custClr name="Black">
      <a:srgbClr val="000000"/>
    </a:custClr>
    <a:custClr name="White">
      <a:srgbClr val="FFFFFF"/>
    </a:custClr>
    <a:custClr name="Gray Matter Light">
      <a:srgbClr val="E6E6E6"/>
    </a:custClr>
    <a:custClr name="Gray Matter">
      <a:srgbClr val="BFBFBF"/>
    </a:custClr>
    <a:custClr name="Gray Matter Dark">
      <a:srgbClr val="808080"/>
    </a:custClr>
    <a:custClr name="White">
      <a:srgbClr val="FFFFFF"/>
    </a:custClr>
    <a:custClr name="White">
      <a:srgbClr val="FFFFFF"/>
    </a:custClr>
    <a:custClr name="White">
      <a:srgbClr val="FFFFFF"/>
    </a:custClr>
    <a:custClr name="White">
      <a:srgbClr val="FFFFFF"/>
    </a:custClr>
    <a:custClr name="Ultraviolet Dark">
      <a:srgbClr val="48086F"/>
    </a:custClr>
    <a:custClr name="Fireworks">
      <a:srgbClr val="C900AC"/>
    </a:custClr>
    <a:custClr name="Coral Reef">
      <a:srgbClr val="F6517F"/>
    </a:custClr>
    <a:custClr name="Mandarin">
      <a:srgbClr val="FF8204"/>
    </a:custClr>
    <a:custClr name="Submarine">
      <a:srgbClr val="FFB92A"/>
    </a:custClr>
    <a:custClr name="Infinity">
      <a:srgbClr val="3ADCC9"/>
    </a:custClr>
    <a:custClr name="Stratosphere">
      <a:srgbClr val="327FEF"/>
    </a:custClr>
    <a:custClr name="White">
      <a:srgbClr val="FFFFFF"/>
    </a:custClr>
    <a:custClr name="White">
      <a:srgbClr val="FFFFFF"/>
    </a:custClr>
    <a:custClr name="White">
      <a:srgbClr val="FFFFFF"/>
    </a:custClr>
    <a:custClr name="Ultraviolet Light">
      <a:srgbClr val="C2A8F0"/>
    </a:custClr>
    <a:custClr name="Fireworks Light">
      <a:srgbClr val="E377DC"/>
    </a:custClr>
    <a:custClr name="Coral Reef Light">
      <a:srgbClr val="FFA3C2"/>
    </a:custClr>
    <a:custClr name="Mandarin Light">
      <a:srgbClr val="FFBFAC"/>
    </a:custClr>
    <a:custClr name="Submarine Light">
      <a:srgbClr val="F8E19A"/>
    </a:custClr>
    <a:custClr name="Infinity Light">
      <a:srgbClr val="A8E8E2"/>
    </a:custClr>
    <a:custClr name="Stratosphere Light">
      <a:srgbClr val="C3D7FE"/>
    </a:custClr>
    <a:custClr name="White">
      <a:srgbClr val="FFFFFF"/>
    </a:custClr>
    <a:custClr name="White">
      <a:srgbClr val="FFFFFF"/>
    </a:custClr>
    <a:custClr name="White">
      <a:srgbClr val="FFFFFF"/>
    </a:custClr>
  </a:custClrLst>
  <a:extLst>
    <a:ext uri="{05A4C25C-085E-4340-85A3-A5531E510DB2}">
      <thm15:themeFamily xmlns:thm15="http://schemas.microsoft.com/office/thememl/2012/main" name="WTW_2022" id="{3DC6405E-D6AC-4F2E-A3D2-755339B4E3C5}" vid="{C14EC84F-CF3F-4126-8C6E-3F16F558F8E2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7"/>
  <sheetViews>
    <sheetView tabSelected="1" workbookViewId="0"/>
  </sheetViews>
  <sheetFormatPr defaultRowHeight="14.25" x14ac:dyDescent="0.2"/>
  <cols>
    <col min="2" max="2" width="4.375" customWidth="1"/>
    <col min="3" max="3" width="10.375" customWidth="1"/>
    <col min="4" max="4" width="10.875" customWidth="1"/>
    <col min="7" max="7" width="10.625" customWidth="1"/>
  </cols>
  <sheetData>
    <row r="1" spans="2:8" x14ac:dyDescent="0.2">
      <c r="G1" t="s">
        <v>56</v>
      </c>
      <c r="H1" s="3">
        <v>0.8</v>
      </c>
    </row>
    <row r="2" spans="2:8" x14ac:dyDescent="0.2">
      <c r="G2" t="s">
        <v>57</v>
      </c>
      <c r="H2" s="3">
        <v>0.5</v>
      </c>
    </row>
    <row r="3" spans="2:8" x14ac:dyDescent="0.2">
      <c r="B3" t="s">
        <v>58</v>
      </c>
      <c r="C3" t="s">
        <v>59</v>
      </c>
      <c r="D3" t="s">
        <v>60</v>
      </c>
    </row>
    <row r="4" spans="2:8" x14ac:dyDescent="0.2">
      <c r="B4">
        <v>2</v>
      </c>
      <c r="C4" s="25">
        <v>9.1500000000000001E-4</v>
      </c>
      <c r="D4" s="25">
        <f>1-(1-C4)^(1/12)</f>
        <v>7.6281996049698542E-5</v>
      </c>
    </row>
    <row r="5" spans="2:8" x14ac:dyDescent="0.2">
      <c r="B5">
        <v>3</v>
      </c>
      <c r="C5" s="25">
        <v>4.6999999999999999E-4</v>
      </c>
      <c r="D5" s="25">
        <f t="shared" ref="D5:D68" si="0">1-(1-C5)^(1/12)</f>
        <v>3.9175106353761535E-5</v>
      </c>
    </row>
    <row r="6" spans="2:8" x14ac:dyDescent="0.2">
      <c r="B6">
        <v>4</v>
      </c>
      <c r="C6" s="25">
        <v>2.7099999999999997E-4</v>
      </c>
      <c r="D6" s="25">
        <f t="shared" si="0"/>
        <v>2.2586138857305649E-5</v>
      </c>
    </row>
    <row r="7" spans="2:8" x14ac:dyDescent="0.2">
      <c r="B7">
        <v>5</v>
      </c>
      <c r="C7" s="25">
        <v>1.85E-4</v>
      </c>
      <c r="D7" s="25">
        <f t="shared" si="0"/>
        <v>1.5417974026044057E-5</v>
      </c>
    </row>
    <row r="8" spans="2:8" x14ac:dyDescent="0.2">
      <c r="B8">
        <v>6</v>
      </c>
      <c r="C8" s="25">
        <v>1.5200000000000001E-4</v>
      </c>
      <c r="D8" s="25">
        <f t="shared" si="0"/>
        <v>1.2667549196820893E-5</v>
      </c>
    </row>
    <row r="9" spans="2:8" x14ac:dyDescent="0.2">
      <c r="B9">
        <v>7</v>
      </c>
      <c r="C9" s="25">
        <v>1.4899999999999999E-4</v>
      </c>
      <c r="D9" s="25">
        <f t="shared" si="0"/>
        <v>1.2417514702267596E-5</v>
      </c>
    </row>
    <row r="10" spans="2:8" x14ac:dyDescent="0.2">
      <c r="B10">
        <v>8</v>
      </c>
      <c r="C10" s="25">
        <v>1.6699999999999999E-4</v>
      </c>
      <c r="D10" s="25">
        <f t="shared" si="0"/>
        <v>1.3917731985224613E-5</v>
      </c>
    </row>
    <row r="11" spans="2:8" x14ac:dyDescent="0.2">
      <c r="B11">
        <v>9</v>
      </c>
      <c r="C11" s="25">
        <v>2.0599999999999999E-4</v>
      </c>
      <c r="D11" s="25">
        <f t="shared" si="0"/>
        <v>1.7168287699487195E-5</v>
      </c>
    </row>
    <row r="12" spans="2:8" x14ac:dyDescent="0.2">
      <c r="B12">
        <v>10</v>
      </c>
      <c r="C12" s="25">
        <v>2.6499999999999999E-4</v>
      </c>
      <c r="D12" s="25">
        <f t="shared" si="0"/>
        <v>2.2086015992406338E-5</v>
      </c>
    </row>
    <row r="13" spans="2:8" x14ac:dyDescent="0.2">
      <c r="B13">
        <v>11</v>
      </c>
      <c r="C13" s="25">
        <v>3.4099999999999999E-4</v>
      </c>
      <c r="D13" s="25">
        <f t="shared" si="0"/>
        <v>2.8421108922649374E-5</v>
      </c>
    </row>
    <row r="14" spans="2:8" x14ac:dyDescent="0.2">
      <c r="B14">
        <v>12</v>
      </c>
      <c r="C14" s="25">
        <v>4.2900000000000002E-4</v>
      </c>
      <c r="D14" s="25">
        <f t="shared" si="0"/>
        <v>3.5757031271010931E-5</v>
      </c>
    </row>
    <row r="15" spans="2:8" x14ac:dyDescent="0.2">
      <c r="B15">
        <v>13</v>
      </c>
      <c r="C15" s="25">
        <v>5.22E-4</v>
      </c>
      <c r="D15" s="25">
        <f t="shared" si="0"/>
        <v>4.3510410847158454E-5</v>
      </c>
    </row>
    <row r="16" spans="2:8" x14ac:dyDescent="0.2">
      <c r="B16">
        <v>14</v>
      </c>
      <c r="C16" s="25">
        <v>6.1399999999999996E-4</v>
      </c>
      <c r="D16" s="25">
        <f t="shared" si="0"/>
        <v>5.1181071470396411E-5</v>
      </c>
    </row>
    <row r="17" spans="2:4" x14ac:dyDescent="0.2">
      <c r="B17">
        <v>15</v>
      </c>
      <c r="C17" s="25">
        <v>6.9800000000000005E-4</v>
      </c>
      <c r="D17" s="25">
        <f t="shared" si="0"/>
        <v>5.8185283455358672E-5</v>
      </c>
    </row>
    <row r="18" spans="2:4" x14ac:dyDescent="0.2">
      <c r="B18">
        <v>16</v>
      </c>
      <c r="C18" s="25">
        <v>7.6999999999999996E-4</v>
      </c>
      <c r="D18" s="25">
        <f t="shared" si="0"/>
        <v>6.418932329932403E-5</v>
      </c>
    </row>
    <row r="19" spans="2:4" x14ac:dyDescent="0.2">
      <c r="B19">
        <v>17</v>
      </c>
      <c r="C19" s="25">
        <v>8.2899999999999998E-4</v>
      </c>
      <c r="D19" s="25">
        <f t="shared" si="0"/>
        <v>6.9109596032346232E-5</v>
      </c>
    </row>
    <row r="20" spans="2:4" x14ac:dyDescent="0.2">
      <c r="B20">
        <v>18</v>
      </c>
      <c r="C20" s="25">
        <v>8.7399999999999999E-4</v>
      </c>
      <c r="D20" s="25">
        <f t="shared" si="0"/>
        <v>7.2862525454575611E-5</v>
      </c>
    </row>
    <row r="21" spans="2:4" x14ac:dyDescent="0.2">
      <c r="B21">
        <v>19</v>
      </c>
      <c r="C21" s="25">
        <v>9.0499999999999999E-4</v>
      </c>
      <c r="D21" s="25">
        <f t="shared" si="0"/>
        <v>7.5447966970676461E-5</v>
      </c>
    </row>
    <row r="22" spans="2:4" x14ac:dyDescent="0.2">
      <c r="B22">
        <v>20</v>
      </c>
      <c r="C22" s="25">
        <v>9.2400000000000002E-4</v>
      </c>
      <c r="D22" s="25">
        <f t="shared" si="0"/>
        <v>7.7032628763462618E-5</v>
      </c>
    </row>
    <row r="23" spans="2:4" x14ac:dyDescent="0.2">
      <c r="B23">
        <v>21</v>
      </c>
      <c r="C23" s="25">
        <v>9.3400000000000004E-4</v>
      </c>
      <c r="D23" s="25">
        <f t="shared" si="0"/>
        <v>7.7866672381965429E-5</v>
      </c>
    </row>
    <row r="24" spans="2:4" x14ac:dyDescent="0.2">
      <c r="B24">
        <v>22</v>
      </c>
      <c r="C24" s="25">
        <v>9.3700000000000001E-4</v>
      </c>
      <c r="D24" s="25">
        <f t="shared" si="0"/>
        <v>7.8116886959689324E-5</v>
      </c>
    </row>
    <row r="25" spans="2:4" x14ac:dyDescent="0.2">
      <c r="B25">
        <v>23</v>
      </c>
      <c r="C25" s="25">
        <v>9.3599999999999998E-4</v>
      </c>
      <c r="D25" s="25">
        <f t="shared" si="0"/>
        <v>7.803348202395366E-5</v>
      </c>
    </row>
    <row r="26" spans="2:4" x14ac:dyDescent="0.2">
      <c r="B26">
        <v>24</v>
      </c>
      <c r="C26" s="25">
        <v>9.3300000000000002E-4</v>
      </c>
      <c r="D26" s="25">
        <f t="shared" si="0"/>
        <v>7.7783267675712864E-5</v>
      </c>
    </row>
    <row r="27" spans="2:4" x14ac:dyDescent="0.2">
      <c r="B27">
        <v>25</v>
      </c>
      <c r="C27" s="25">
        <v>9.3099999999999997E-4</v>
      </c>
      <c r="D27" s="25">
        <f t="shared" si="0"/>
        <v>7.7616458492912876E-5</v>
      </c>
    </row>
    <row r="28" spans="2:4" x14ac:dyDescent="0.2">
      <c r="B28">
        <v>26</v>
      </c>
      <c r="C28" s="25">
        <v>9.3099999999999997E-4</v>
      </c>
      <c r="D28" s="25">
        <f t="shared" si="0"/>
        <v>7.7616458492912876E-5</v>
      </c>
    </row>
    <row r="29" spans="2:4" x14ac:dyDescent="0.2">
      <c r="B29">
        <v>27</v>
      </c>
      <c r="C29" s="25">
        <v>9.3400000000000004E-4</v>
      </c>
      <c r="D29" s="25">
        <f t="shared" si="0"/>
        <v>7.7866672381965429E-5</v>
      </c>
    </row>
    <row r="30" spans="2:4" x14ac:dyDescent="0.2">
      <c r="B30">
        <v>28</v>
      </c>
      <c r="C30" s="25">
        <v>9.4200000000000002E-4</v>
      </c>
      <c r="D30" s="25">
        <f t="shared" si="0"/>
        <v>7.85339127865603E-5</v>
      </c>
    </row>
    <row r="31" spans="2:4" x14ac:dyDescent="0.2">
      <c r="B31">
        <v>29</v>
      </c>
      <c r="C31" s="25">
        <v>9.5600000000000004E-4</v>
      </c>
      <c r="D31" s="25">
        <f t="shared" si="0"/>
        <v>7.9701595279924042E-5</v>
      </c>
    </row>
    <row r="32" spans="2:4" x14ac:dyDescent="0.2">
      <c r="B32">
        <v>30</v>
      </c>
      <c r="C32" s="25">
        <v>9.77E-4</v>
      </c>
      <c r="D32" s="25">
        <f t="shared" si="0"/>
        <v>8.1453147144472382E-5</v>
      </c>
    </row>
    <row r="33" spans="2:4" x14ac:dyDescent="0.2">
      <c r="B33">
        <v>31</v>
      </c>
      <c r="C33" s="25">
        <v>1.005E-3</v>
      </c>
      <c r="D33" s="25">
        <f t="shared" si="0"/>
        <v>8.3788602131762424E-5</v>
      </c>
    </row>
    <row r="34" spans="2:4" x14ac:dyDescent="0.2">
      <c r="B34">
        <v>32</v>
      </c>
      <c r="C34" s="25">
        <v>1.042E-3</v>
      </c>
      <c r="D34" s="25">
        <f t="shared" si="0"/>
        <v>8.6874831114691631E-5</v>
      </c>
    </row>
    <row r="35" spans="2:4" x14ac:dyDescent="0.2">
      <c r="B35">
        <v>33</v>
      </c>
      <c r="C35" s="25">
        <v>1.0859999999999999E-3</v>
      </c>
      <c r="D35" s="25">
        <f t="shared" si="0"/>
        <v>9.0545077654491379E-5</v>
      </c>
    </row>
    <row r="36" spans="2:4" x14ac:dyDescent="0.2">
      <c r="B36">
        <v>34</v>
      </c>
      <c r="C36" s="25">
        <v>1.14E-3</v>
      </c>
      <c r="D36" s="25">
        <f t="shared" si="0"/>
        <v>9.5049673682678915E-5</v>
      </c>
    </row>
    <row r="37" spans="2:4" x14ac:dyDescent="0.2">
      <c r="B37">
        <v>35</v>
      </c>
      <c r="C37" s="25">
        <v>1.2019999999999999E-3</v>
      </c>
      <c r="D37" s="25">
        <f t="shared" si="0"/>
        <v>1.002218925678644E-4</v>
      </c>
    </row>
    <row r="38" spans="2:4" x14ac:dyDescent="0.2">
      <c r="B38">
        <v>36</v>
      </c>
      <c r="C38" s="25">
        <v>1.2750000000000001E-3</v>
      </c>
      <c r="D38" s="25">
        <f t="shared" si="0"/>
        <v>1.0631214046818993E-4</v>
      </c>
    </row>
    <row r="39" spans="2:4" x14ac:dyDescent="0.2">
      <c r="B39">
        <v>37</v>
      </c>
      <c r="C39" s="25">
        <v>1.358E-3</v>
      </c>
      <c r="D39" s="25">
        <f t="shared" si="0"/>
        <v>1.1323716465849731E-4</v>
      </c>
    </row>
    <row r="40" spans="2:4" x14ac:dyDescent="0.2">
      <c r="B40">
        <v>38</v>
      </c>
      <c r="C40" s="25">
        <v>1.4530000000000001E-3</v>
      </c>
      <c r="D40" s="25">
        <f t="shared" si="0"/>
        <v>1.2116404472284348E-4</v>
      </c>
    </row>
    <row r="41" spans="2:4" x14ac:dyDescent="0.2">
      <c r="B41">
        <v>39</v>
      </c>
      <c r="C41" s="25">
        <v>1.56E-3</v>
      </c>
      <c r="D41" s="25">
        <f t="shared" si="0"/>
        <v>1.3009304274569367E-4</v>
      </c>
    </row>
    <row r="42" spans="2:4" x14ac:dyDescent="0.2">
      <c r="B42">
        <v>40</v>
      </c>
      <c r="C42" s="25">
        <v>1.6800000000000001E-3</v>
      </c>
      <c r="D42" s="25">
        <f t="shared" si="0"/>
        <v>1.4010791584728732E-4</v>
      </c>
    </row>
    <row r="43" spans="2:4" x14ac:dyDescent="0.2">
      <c r="B43">
        <v>41</v>
      </c>
      <c r="C43" s="25">
        <v>1.815E-3</v>
      </c>
      <c r="D43" s="25">
        <f t="shared" si="0"/>
        <v>1.5137596718717283E-4</v>
      </c>
    </row>
    <row r="44" spans="2:4" x14ac:dyDescent="0.2">
      <c r="B44">
        <v>42</v>
      </c>
      <c r="C44" s="25">
        <v>1.9689999999999998E-3</v>
      </c>
      <c r="D44" s="25">
        <f t="shared" si="0"/>
        <v>1.642315982511855E-4</v>
      </c>
    </row>
    <row r="45" spans="2:4" x14ac:dyDescent="0.2">
      <c r="B45">
        <v>43</v>
      </c>
      <c r="C45" s="25">
        <v>2.1440000000000001E-3</v>
      </c>
      <c r="D45" s="25">
        <f t="shared" si="0"/>
        <v>1.7884247731259073E-4</v>
      </c>
    </row>
    <row r="46" spans="2:4" x14ac:dyDescent="0.2">
      <c r="B46">
        <v>44</v>
      </c>
      <c r="C46" s="25">
        <v>2.3449999999999999E-3</v>
      </c>
      <c r="D46" s="25">
        <f t="shared" si="0"/>
        <v>1.9562701407960237E-4</v>
      </c>
    </row>
    <row r="47" spans="2:4" x14ac:dyDescent="0.2">
      <c r="B47">
        <v>45</v>
      </c>
      <c r="C47" s="25">
        <v>2.5790000000000001E-3</v>
      </c>
      <c r="D47" s="25">
        <f t="shared" si="0"/>
        <v>2.151711264912759E-4</v>
      </c>
    </row>
    <row r="48" spans="2:4" x14ac:dyDescent="0.2">
      <c r="B48">
        <v>46</v>
      </c>
      <c r="C48" s="25">
        <v>2.8509999999999998E-3</v>
      </c>
      <c r="D48" s="25">
        <f t="shared" si="0"/>
        <v>2.3789435211296617E-4</v>
      </c>
    </row>
    <row r="49" spans="2:4" x14ac:dyDescent="0.2">
      <c r="B49">
        <v>47</v>
      </c>
      <c r="C49" s="25">
        <v>3.1679999999999998E-3</v>
      </c>
      <c r="D49" s="25">
        <f t="shared" si="0"/>
        <v>2.6438410565254866E-4</v>
      </c>
    </row>
    <row r="50" spans="2:4" x14ac:dyDescent="0.2">
      <c r="B50">
        <v>48</v>
      </c>
      <c r="C50" s="25">
        <v>3.5360000000000001E-3</v>
      </c>
      <c r="D50" s="25">
        <f t="shared" si="0"/>
        <v>2.9514530475349687E-4</v>
      </c>
    </row>
    <row r="51" spans="2:4" x14ac:dyDescent="0.2">
      <c r="B51">
        <v>49</v>
      </c>
      <c r="C51" s="25">
        <v>3.9579999999999997E-3</v>
      </c>
      <c r="D51" s="25">
        <f t="shared" si="0"/>
        <v>3.304331959150808E-4</v>
      </c>
    </row>
    <row r="52" spans="2:4" x14ac:dyDescent="0.2">
      <c r="B52">
        <v>50</v>
      </c>
      <c r="C52" s="25">
        <v>4.4359999999999998E-3</v>
      </c>
      <c r="D52" s="25">
        <f t="shared" si="0"/>
        <v>3.7042039762591461E-4</v>
      </c>
    </row>
    <row r="53" spans="2:4" x14ac:dyDescent="0.2">
      <c r="B53">
        <v>51</v>
      </c>
      <c r="C53" s="25">
        <v>4.9690000000000003E-3</v>
      </c>
      <c r="D53" s="25">
        <f t="shared" si="0"/>
        <v>4.1502939562854113E-4</v>
      </c>
    </row>
    <row r="54" spans="2:4" x14ac:dyDescent="0.2">
      <c r="B54">
        <v>52</v>
      </c>
      <c r="C54" s="25">
        <v>5.5500000000000002E-3</v>
      </c>
      <c r="D54" s="25">
        <f t="shared" si="0"/>
        <v>4.6368067294821902E-4</v>
      </c>
    </row>
    <row r="55" spans="2:4" x14ac:dyDescent="0.2">
      <c r="B55">
        <v>53</v>
      </c>
      <c r="C55" s="25">
        <v>6.1739999999999998E-3</v>
      </c>
      <c r="D55" s="25">
        <f t="shared" si="0"/>
        <v>5.1596167517686808E-4</v>
      </c>
    </row>
    <row r="56" spans="2:4" x14ac:dyDescent="0.2">
      <c r="B56">
        <v>54</v>
      </c>
      <c r="C56" s="25">
        <v>6.8310000000000003E-3</v>
      </c>
      <c r="D56" s="25">
        <f t="shared" si="0"/>
        <v>5.7104006773200933E-4</v>
      </c>
    </row>
    <row r="57" spans="2:4" x14ac:dyDescent="0.2">
      <c r="B57">
        <v>55</v>
      </c>
      <c r="C57" s="25">
        <v>7.5129999999999997E-3</v>
      </c>
      <c r="D57" s="25">
        <f t="shared" si="0"/>
        <v>6.2824963045160498E-4</v>
      </c>
    </row>
    <row r="58" spans="2:4" x14ac:dyDescent="0.2">
      <c r="B58">
        <v>56</v>
      </c>
      <c r="C58" s="25">
        <v>8.2120000000000005E-3</v>
      </c>
      <c r="D58" s="25">
        <f t="shared" si="0"/>
        <v>6.8692264502734357E-4</v>
      </c>
    </row>
    <row r="59" spans="2:4" x14ac:dyDescent="0.2">
      <c r="B59">
        <v>57</v>
      </c>
      <c r="C59" s="25">
        <v>8.9250000000000006E-3</v>
      </c>
      <c r="D59" s="25">
        <f t="shared" si="0"/>
        <v>7.4680986406827632E-4</v>
      </c>
    </row>
    <row r="60" spans="2:4" x14ac:dyDescent="0.2">
      <c r="B60">
        <v>58</v>
      </c>
      <c r="C60" s="25">
        <v>9.6509999999999999E-3</v>
      </c>
      <c r="D60" s="25">
        <f t="shared" si="0"/>
        <v>8.0782959012692945E-4</v>
      </c>
    </row>
    <row r="61" spans="2:4" x14ac:dyDescent="0.2">
      <c r="B61">
        <v>59</v>
      </c>
      <c r="C61" s="25">
        <v>1.0392999999999999E-2</v>
      </c>
      <c r="D61" s="25">
        <f t="shared" si="0"/>
        <v>8.7023648805384379E-4</v>
      </c>
    </row>
    <row r="62" spans="2:4" x14ac:dyDescent="0.2">
      <c r="B62">
        <v>60</v>
      </c>
      <c r="C62" s="25">
        <v>1.1162E-2</v>
      </c>
      <c r="D62" s="25">
        <f t="shared" si="0"/>
        <v>9.3495953574640467E-4</v>
      </c>
    </row>
    <row r="63" spans="2:4" x14ac:dyDescent="0.2">
      <c r="B63">
        <v>61</v>
      </c>
      <c r="C63" s="25">
        <v>1.1969E-2</v>
      </c>
      <c r="D63" s="25">
        <f t="shared" si="0"/>
        <v>1.0029304960413876E-3</v>
      </c>
    </row>
    <row r="64" spans="2:4" x14ac:dyDescent="0.2">
      <c r="B64">
        <v>62</v>
      </c>
      <c r="C64" s="25">
        <v>1.2831E-2</v>
      </c>
      <c r="D64" s="25">
        <f t="shared" si="0"/>
        <v>1.0755901602007567E-3</v>
      </c>
    </row>
    <row r="65" spans="2:4" x14ac:dyDescent="0.2">
      <c r="B65">
        <v>63</v>
      </c>
      <c r="C65" s="25">
        <v>1.3764999999999999E-2</v>
      </c>
      <c r="D65" s="25">
        <f t="shared" si="0"/>
        <v>1.1543845235615358E-3</v>
      </c>
    </row>
    <row r="66" spans="2:4" x14ac:dyDescent="0.2">
      <c r="B66">
        <v>64</v>
      </c>
      <c r="C66" s="25">
        <v>1.4792E-2</v>
      </c>
      <c r="D66" s="25">
        <f t="shared" si="0"/>
        <v>1.2411035756303423E-3</v>
      </c>
    </row>
    <row r="67" spans="2:4" x14ac:dyDescent="0.2">
      <c r="B67">
        <v>65</v>
      </c>
      <c r="C67" s="25">
        <v>1.5932000000000002E-2</v>
      </c>
      <c r="D67" s="25">
        <f t="shared" si="0"/>
        <v>1.3374613524891332E-3</v>
      </c>
    </row>
    <row r="68" spans="2:4" x14ac:dyDescent="0.2">
      <c r="B68">
        <v>66</v>
      </c>
      <c r="C68" s="25">
        <v>1.7205999999999999E-2</v>
      </c>
      <c r="D68" s="25">
        <f t="shared" si="0"/>
        <v>1.4452665415856103E-3</v>
      </c>
    </row>
    <row r="69" spans="2:4" x14ac:dyDescent="0.2">
      <c r="B69">
        <v>67</v>
      </c>
      <c r="C69" s="25">
        <v>1.8634999999999999E-2</v>
      </c>
      <c r="D69" s="25">
        <f t="shared" ref="D69:D117" si="1">1-(1-C69)^(1/12)</f>
        <v>1.5663402816210592E-3</v>
      </c>
    </row>
    <row r="70" spans="2:4" x14ac:dyDescent="0.2">
      <c r="B70">
        <v>68</v>
      </c>
      <c r="C70" s="25">
        <v>2.0240000000000001E-2</v>
      </c>
      <c r="D70" s="25">
        <f t="shared" si="1"/>
        <v>1.7025186737817943E-3</v>
      </c>
    </row>
    <row r="71" spans="2:4" x14ac:dyDescent="0.2">
      <c r="B71">
        <v>69</v>
      </c>
      <c r="C71" s="25">
        <v>2.2040000000000001E-2</v>
      </c>
      <c r="D71" s="25">
        <f t="shared" si="1"/>
        <v>1.8554855858841091E-3</v>
      </c>
    </row>
    <row r="72" spans="2:4" x14ac:dyDescent="0.2">
      <c r="B72">
        <v>70</v>
      </c>
      <c r="C72" s="25">
        <v>2.4058E-2</v>
      </c>
      <c r="D72" s="25">
        <f t="shared" si="1"/>
        <v>2.0272856552646656E-3</v>
      </c>
    </row>
    <row r="73" spans="2:4" x14ac:dyDescent="0.2">
      <c r="B73">
        <v>71</v>
      </c>
      <c r="C73" s="25">
        <v>2.6314000000000001E-2</v>
      </c>
      <c r="D73" s="25">
        <f t="shared" si="1"/>
        <v>2.2197335102897009E-3</v>
      </c>
    </row>
    <row r="74" spans="2:4" x14ac:dyDescent="0.2">
      <c r="B74">
        <v>72</v>
      </c>
      <c r="C74" s="25">
        <v>2.8832E-2</v>
      </c>
      <c r="D74" s="25">
        <f t="shared" si="1"/>
        <v>2.4350145430482861E-3</v>
      </c>
    </row>
    <row r="75" spans="2:4" x14ac:dyDescent="0.2">
      <c r="B75">
        <v>73</v>
      </c>
      <c r="C75" s="25">
        <v>3.1637999999999999E-2</v>
      </c>
      <c r="D75" s="25">
        <f t="shared" si="1"/>
        <v>2.6755222825509684E-3</v>
      </c>
    </row>
    <row r="76" spans="2:4" x14ac:dyDescent="0.2">
      <c r="B76">
        <v>74</v>
      </c>
      <c r="C76" s="25">
        <v>3.4757000000000003E-2</v>
      </c>
      <c r="D76" s="25">
        <f t="shared" si="1"/>
        <v>2.943608719026769E-3</v>
      </c>
    </row>
    <row r="77" spans="2:4" x14ac:dyDescent="0.2">
      <c r="B77">
        <v>75</v>
      </c>
      <c r="C77" s="25">
        <v>3.8220999999999998E-2</v>
      </c>
      <c r="D77" s="25">
        <f t="shared" si="1"/>
        <v>3.24228112066971E-3</v>
      </c>
    </row>
    <row r="78" spans="2:4" x14ac:dyDescent="0.2">
      <c r="B78">
        <v>76</v>
      </c>
      <c r="C78" s="25">
        <v>4.2061000000000001E-2</v>
      </c>
      <c r="D78" s="25">
        <f t="shared" si="1"/>
        <v>3.5745275579027735E-3</v>
      </c>
    </row>
    <row r="79" spans="2:4" x14ac:dyDescent="0.2">
      <c r="B79">
        <v>77</v>
      </c>
      <c r="C79" s="25">
        <v>4.6316000000000003E-2</v>
      </c>
      <c r="D79" s="25">
        <f t="shared" si="1"/>
        <v>3.944109762059389E-3</v>
      </c>
    </row>
    <row r="80" spans="2:4" x14ac:dyDescent="0.2">
      <c r="B80">
        <v>78</v>
      </c>
      <c r="C80" s="25">
        <v>5.1024E-2</v>
      </c>
      <c r="D80" s="25">
        <f t="shared" si="1"/>
        <v>4.3548044262345931E-3</v>
      </c>
    </row>
    <row r="81" spans="2:4" x14ac:dyDescent="0.2">
      <c r="B81">
        <v>79</v>
      </c>
      <c r="C81" s="25">
        <v>5.6231000000000003E-2</v>
      </c>
      <c r="D81" s="25">
        <f t="shared" si="1"/>
        <v>4.8112093890363417E-3</v>
      </c>
    </row>
    <row r="82" spans="2:4" x14ac:dyDescent="0.2">
      <c r="B82">
        <v>80</v>
      </c>
      <c r="C82" s="25">
        <v>6.1984999999999998E-2</v>
      </c>
      <c r="D82" s="25">
        <f t="shared" si="1"/>
        <v>5.3182526394787155E-3</v>
      </c>
    </row>
    <row r="83" spans="2:4" x14ac:dyDescent="0.2">
      <c r="B83">
        <v>81</v>
      </c>
      <c r="C83" s="25">
        <v>6.8337999999999996E-2</v>
      </c>
      <c r="D83" s="25">
        <f t="shared" si="1"/>
        <v>5.8814023564706108E-3</v>
      </c>
    </row>
    <row r="84" spans="2:4" x14ac:dyDescent="0.2">
      <c r="B84">
        <v>82</v>
      </c>
      <c r="C84" s="25">
        <v>7.535E-2</v>
      </c>
      <c r="D84" s="25">
        <f t="shared" si="1"/>
        <v>6.5070693539213131E-3</v>
      </c>
    </row>
    <row r="85" spans="2:4" x14ac:dyDescent="0.2">
      <c r="B85">
        <v>83</v>
      </c>
      <c r="C85" s="25">
        <v>8.3082000000000003E-2</v>
      </c>
      <c r="D85" s="25">
        <f t="shared" si="1"/>
        <v>7.2020428205356035E-3</v>
      </c>
    </row>
    <row r="86" spans="2:4" x14ac:dyDescent="0.2">
      <c r="B86">
        <v>84</v>
      </c>
      <c r="C86" s="25">
        <v>9.1601000000000002E-2</v>
      </c>
      <c r="D86" s="25">
        <f t="shared" si="1"/>
        <v>7.9740017549125852E-3</v>
      </c>
    </row>
    <row r="87" spans="2:4" x14ac:dyDescent="0.2">
      <c r="B87">
        <v>85</v>
      </c>
      <c r="C87" s="25">
        <v>0.100979</v>
      </c>
      <c r="D87" s="25">
        <f t="shared" si="1"/>
        <v>8.8315115220676255E-3</v>
      </c>
    </row>
    <row r="88" spans="2:4" x14ac:dyDescent="0.2">
      <c r="B88">
        <v>86</v>
      </c>
      <c r="C88" s="25">
        <v>0.111291</v>
      </c>
      <c r="D88" s="25">
        <f t="shared" si="1"/>
        <v>9.7839420009705469E-3</v>
      </c>
    </row>
    <row r="89" spans="2:4" x14ac:dyDescent="0.2">
      <c r="B89">
        <v>87</v>
      </c>
      <c r="C89" s="25">
        <v>0.122616</v>
      </c>
      <c r="D89" s="25">
        <f t="shared" si="1"/>
        <v>1.0841677917663772E-2</v>
      </c>
    </row>
    <row r="90" spans="2:4" x14ac:dyDescent="0.2">
      <c r="B90">
        <v>88</v>
      </c>
      <c r="C90" s="25">
        <v>0.13503699999999999</v>
      </c>
      <c r="D90" s="25">
        <f t="shared" si="1"/>
        <v>1.2016266686731947E-2</v>
      </c>
    </row>
    <row r="91" spans="2:4" x14ac:dyDescent="0.2">
      <c r="B91">
        <v>89</v>
      </c>
      <c r="C91" s="25">
        <v>0.14863899999999999</v>
      </c>
      <c r="D91" s="25">
        <f t="shared" si="1"/>
        <v>1.3320407056749639E-2</v>
      </c>
    </row>
    <row r="92" spans="2:4" x14ac:dyDescent="0.2">
      <c r="B92">
        <v>90</v>
      </c>
      <c r="C92" s="25">
        <v>0.16350700000000001</v>
      </c>
      <c r="D92" s="25">
        <f t="shared" si="1"/>
        <v>1.4767961921367312E-2</v>
      </c>
    </row>
    <row r="93" spans="2:4" x14ac:dyDescent="0.2">
      <c r="B93">
        <v>91</v>
      </c>
      <c r="C93" s="25">
        <v>0.179726</v>
      </c>
      <c r="D93" s="25">
        <f t="shared" si="1"/>
        <v>1.6374198564397258E-2</v>
      </c>
    </row>
    <row r="94" spans="2:4" x14ac:dyDescent="0.2">
      <c r="B94">
        <v>92</v>
      </c>
      <c r="C94" s="25">
        <v>0.19738</v>
      </c>
      <c r="D94" s="25">
        <f t="shared" si="1"/>
        <v>1.815598280422015E-2</v>
      </c>
    </row>
    <row r="95" spans="2:4" x14ac:dyDescent="0.2">
      <c r="B95">
        <v>93</v>
      </c>
      <c r="C95" s="25">
        <v>0.21654699999999999</v>
      </c>
      <c r="D95" s="25">
        <f t="shared" si="1"/>
        <v>2.0131614831521372E-2</v>
      </c>
    </row>
    <row r="96" spans="2:4" x14ac:dyDescent="0.2">
      <c r="B96">
        <v>94</v>
      </c>
      <c r="C96" s="25">
        <v>0.23730200000000001</v>
      </c>
      <c r="D96" s="25">
        <f t="shared" si="1"/>
        <v>2.2321531848167209E-2</v>
      </c>
    </row>
    <row r="97" spans="2:4" x14ac:dyDescent="0.2">
      <c r="B97">
        <v>95</v>
      </c>
      <c r="C97" s="25">
        <v>0.25970599999999999</v>
      </c>
      <c r="D97" s="25">
        <f t="shared" si="1"/>
        <v>2.4747619350390937E-2</v>
      </c>
    </row>
    <row r="98" spans="2:4" x14ac:dyDescent="0.2">
      <c r="B98">
        <v>96</v>
      </c>
      <c r="C98" s="25">
        <v>0.28381299999999998</v>
      </c>
      <c r="D98" s="25">
        <f t="shared" si="1"/>
        <v>2.7434478122696837E-2</v>
      </c>
    </row>
    <row r="99" spans="2:4" x14ac:dyDescent="0.2">
      <c r="B99">
        <v>97</v>
      </c>
      <c r="C99" s="25">
        <v>0.30965900000000002</v>
      </c>
      <c r="D99" s="25">
        <f t="shared" si="1"/>
        <v>3.0408858594005994E-2</v>
      </c>
    </row>
    <row r="100" spans="2:4" x14ac:dyDescent="0.2">
      <c r="B100">
        <v>98</v>
      </c>
      <c r="C100" s="25">
        <v>0.33726499999999998</v>
      </c>
      <c r="D100" s="25">
        <f t="shared" si="1"/>
        <v>3.370071339610381E-2</v>
      </c>
    </row>
    <row r="101" spans="2:4" x14ac:dyDescent="0.2">
      <c r="B101">
        <v>99</v>
      </c>
      <c r="C101" s="25">
        <v>0.36663000000000001</v>
      </c>
      <c r="D101" s="25">
        <f t="shared" si="1"/>
        <v>3.7343256593332486E-2</v>
      </c>
    </row>
    <row r="102" spans="2:4" x14ac:dyDescent="0.2">
      <c r="B102">
        <v>100</v>
      </c>
      <c r="C102" s="25">
        <v>0.397733</v>
      </c>
      <c r="D102" s="25">
        <f t="shared" si="1"/>
        <v>4.1374253521609061E-2</v>
      </c>
    </row>
    <row r="103" spans="2:4" x14ac:dyDescent="0.2">
      <c r="B103">
        <v>101</v>
      </c>
      <c r="C103" s="25">
        <v>0.430529</v>
      </c>
      <c r="D103" s="25">
        <f t="shared" si="1"/>
        <v>4.5836862296299352E-2</v>
      </c>
    </row>
    <row r="104" spans="2:4" x14ac:dyDescent="0.2">
      <c r="B104">
        <v>102</v>
      </c>
      <c r="C104" s="25">
        <v>0.46494999999999997</v>
      </c>
      <c r="D104" s="25">
        <f t="shared" si="1"/>
        <v>5.0781492433677689E-2</v>
      </c>
    </row>
    <row r="105" spans="2:4" x14ac:dyDescent="0.2">
      <c r="B105">
        <v>103</v>
      </c>
      <c r="C105" s="25">
        <v>0.50090400000000002</v>
      </c>
      <c r="D105" s="25">
        <f t="shared" si="1"/>
        <v>5.626801569606954E-2</v>
      </c>
    </row>
    <row r="106" spans="2:4" x14ac:dyDescent="0.2">
      <c r="B106">
        <v>104</v>
      </c>
      <c r="C106" s="25">
        <v>0.53827800000000003</v>
      </c>
      <c r="D106" s="25">
        <f t="shared" si="1"/>
        <v>6.2369525840732298E-2</v>
      </c>
    </row>
    <row r="107" spans="2:4" x14ac:dyDescent="0.2">
      <c r="B107">
        <v>105</v>
      </c>
      <c r="C107" s="25">
        <v>0.57694199999999995</v>
      </c>
      <c r="D107" s="25">
        <f t="shared" si="1"/>
        <v>6.9177957064583406E-2</v>
      </c>
    </row>
    <row r="108" spans="2:4" x14ac:dyDescent="0.2">
      <c r="B108">
        <v>106</v>
      </c>
      <c r="C108" s="25">
        <v>0.61675199999999997</v>
      </c>
      <c r="D108" s="25">
        <f t="shared" si="1"/>
        <v>7.6812338564786087E-2</v>
      </c>
    </row>
    <row r="109" spans="2:4" x14ac:dyDescent="0.2">
      <c r="B109">
        <v>107</v>
      </c>
      <c r="C109" s="25">
        <v>0.65755300000000005</v>
      </c>
      <c r="D109" s="25">
        <f t="shared" si="1"/>
        <v>8.543176386321083E-2</v>
      </c>
    </row>
    <row r="110" spans="2:4" x14ac:dyDescent="0.2">
      <c r="B110">
        <v>108</v>
      </c>
      <c r="C110" s="25">
        <v>0.69919100000000001</v>
      </c>
      <c r="D110" s="25">
        <f t="shared" si="1"/>
        <v>9.5259075251560632E-2</v>
      </c>
    </row>
    <row r="111" spans="2:4" x14ac:dyDescent="0.2">
      <c r="B111">
        <v>109</v>
      </c>
      <c r="C111" s="25">
        <v>0.74151500000000004</v>
      </c>
      <c r="D111" s="25">
        <f t="shared" si="1"/>
        <v>0.10661989081044321</v>
      </c>
    </row>
    <row r="112" spans="2:4" x14ac:dyDescent="0.2">
      <c r="B112">
        <v>110</v>
      </c>
      <c r="C112" s="25">
        <v>0.78438300000000005</v>
      </c>
      <c r="D112" s="25">
        <f t="shared" si="1"/>
        <v>0.12001841638975685</v>
      </c>
    </row>
    <row r="113" spans="2:4" x14ac:dyDescent="0.2">
      <c r="B113">
        <v>111</v>
      </c>
      <c r="C113" s="25">
        <v>0.82767299999999999</v>
      </c>
      <c r="D113" s="25">
        <f t="shared" si="1"/>
        <v>0.13630028300204955</v>
      </c>
    </row>
    <row r="114" spans="2:4" x14ac:dyDescent="0.2">
      <c r="B114">
        <v>112</v>
      </c>
      <c r="C114" s="25">
        <v>0.87128499999999998</v>
      </c>
      <c r="D114" s="25">
        <f t="shared" si="1"/>
        <v>0.15704880612984373</v>
      </c>
    </row>
    <row r="115" spans="2:4" x14ac:dyDescent="0.2">
      <c r="B115">
        <v>113</v>
      </c>
      <c r="C115" s="25">
        <v>0.91514499999999999</v>
      </c>
      <c r="D115" s="25">
        <f t="shared" si="1"/>
        <v>0.18581495716169671</v>
      </c>
    </row>
    <row r="116" spans="2:4" x14ac:dyDescent="0.2">
      <c r="B116">
        <v>114</v>
      </c>
      <c r="C116" s="25">
        <v>0.95921400000000001</v>
      </c>
      <c r="D116" s="25">
        <f t="shared" si="1"/>
        <v>0.23403441067999309</v>
      </c>
    </row>
    <row r="117" spans="2:4" x14ac:dyDescent="0.2">
      <c r="B117">
        <v>115</v>
      </c>
      <c r="C117" s="25">
        <v>1</v>
      </c>
      <c r="D117" s="25">
        <f t="shared" si="1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3"/>
  <sheetViews>
    <sheetView zoomScale="79" zoomScaleNormal="85" workbookViewId="0"/>
  </sheetViews>
  <sheetFormatPr defaultRowHeight="14.25" x14ac:dyDescent="0.2"/>
  <cols>
    <col min="1" max="1" width="8.875" customWidth="1"/>
    <col min="2" max="3" width="6.75" customWidth="1"/>
    <col min="4" max="4" width="8.875" customWidth="1"/>
    <col min="5" max="5" width="13.625" customWidth="1"/>
    <col min="6" max="6" width="11.625" style="2" customWidth="1"/>
    <col min="7" max="7" width="12.625" style="1" customWidth="1"/>
    <col min="8" max="8" width="10.625" style="1" customWidth="1"/>
    <col min="9" max="11" width="9.25" style="2" customWidth="1"/>
    <col min="12" max="12" width="12.25" style="2" customWidth="1"/>
    <col min="13" max="13" width="9.25" style="2" customWidth="1"/>
    <col min="14" max="14" width="13.125" style="2" customWidth="1"/>
    <col min="15" max="17" width="9.25" style="2" customWidth="1"/>
    <col min="18" max="18" width="21.625" style="2" customWidth="1"/>
    <col min="19" max="19" width="11.625" style="2" customWidth="1"/>
    <col min="20" max="20" width="14.125" style="2" customWidth="1"/>
    <col min="21" max="21" width="12.375" style="2" customWidth="1"/>
    <col min="22" max="22" width="11.5" customWidth="1"/>
    <col min="23" max="23" width="18.875" customWidth="1"/>
    <col min="26" max="26" width="22.75" customWidth="1"/>
    <col min="28" max="28" width="9.25" customWidth="1"/>
    <col min="29" max="29" width="12.75" customWidth="1"/>
    <col min="30" max="30" width="9.875" customWidth="1"/>
    <col min="32" max="32" width="10.5" customWidth="1"/>
    <col min="33" max="33" width="17.25" customWidth="1"/>
  </cols>
  <sheetData>
    <row r="1" spans="1:35" x14ac:dyDescent="0.2">
      <c r="F1"/>
      <c r="I1"/>
      <c r="J1"/>
      <c r="K1"/>
      <c r="M1"/>
      <c r="N1"/>
      <c r="O1"/>
      <c r="P1"/>
      <c r="Q1"/>
      <c r="R1"/>
      <c r="S1"/>
      <c r="T1"/>
      <c r="U1"/>
    </row>
    <row r="2" spans="1:35" x14ac:dyDescent="0.2">
      <c r="F2"/>
      <c r="I2"/>
      <c r="J2"/>
      <c r="K2"/>
      <c r="M2"/>
      <c r="N2"/>
      <c r="O2"/>
      <c r="P2"/>
      <c r="Q2"/>
      <c r="R2"/>
      <c r="S2"/>
      <c r="T2"/>
      <c r="U2"/>
      <c r="AB2" t="s">
        <v>0</v>
      </c>
      <c r="AC2" t="s">
        <v>1</v>
      </c>
      <c r="AD2" t="s">
        <v>2</v>
      </c>
    </row>
    <row r="3" spans="1:35" x14ac:dyDescent="0.2">
      <c r="F3"/>
      <c r="I3"/>
      <c r="J3"/>
      <c r="K3"/>
      <c r="M3"/>
      <c r="N3"/>
      <c r="O3"/>
      <c r="P3"/>
      <c r="Q3"/>
      <c r="R3"/>
      <c r="S3"/>
      <c r="T3"/>
      <c r="U3"/>
      <c r="Z3" t="s">
        <v>3</v>
      </c>
      <c r="AB3">
        <v>120</v>
      </c>
      <c r="AC3">
        <f>AB3/12</f>
        <v>10</v>
      </c>
      <c r="AF3" t="s">
        <v>4</v>
      </c>
      <c r="AG3" t="s">
        <v>5</v>
      </c>
      <c r="AH3" t="s">
        <v>6</v>
      </c>
      <c r="AI3" t="s">
        <v>7</v>
      </c>
    </row>
    <row r="4" spans="1:35" x14ac:dyDescent="0.2">
      <c r="F4"/>
      <c r="I4"/>
      <c r="J4"/>
      <c r="K4"/>
      <c r="M4"/>
      <c r="N4"/>
      <c r="O4"/>
      <c r="P4"/>
      <c r="Q4"/>
      <c r="R4"/>
      <c r="S4"/>
      <c r="T4"/>
      <c r="U4"/>
      <c r="Z4" t="s">
        <v>8</v>
      </c>
      <c r="AB4">
        <v>60</v>
      </c>
      <c r="AC4">
        <f>AB4/12</f>
        <v>5</v>
      </c>
      <c r="AF4">
        <v>2</v>
      </c>
      <c r="AG4" s="3">
        <v>0.1</v>
      </c>
      <c r="AH4" s="3">
        <v>0.1</v>
      </c>
      <c r="AI4" s="3">
        <f t="shared" ref="AI4:AI9" si="0">1-(1-AH4)^(1/12)</f>
        <v>8.7416109546967213E-3</v>
      </c>
    </row>
    <row r="5" spans="1:35" x14ac:dyDescent="0.2">
      <c r="F5"/>
      <c r="I5"/>
      <c r="J5"/>
      <c r="K5"/>
      <c r="M5"/>
      <c r="N5"/>
      <c r="O5"/>
      <c r="P5"/>
      <c r="Q5"/>
      <c r="R5"/>
      <c r="S5"/>
      <c r="T5"/>
      <c r="U5"/>
      <c r="Z5" t="s">
        <v>9</v>
      </c>
      <c r="AB5">
        <f>+AC5*12</f>
        <v>423</v>
      </c>
      <c r="AC5">
        <v>35.25</v>
      </c>
      <c r="AF5">
        <v>3</v>
      </c>
      <c r="AG5" s="4">
        <v>7.4999999999999997E-2</v>
      </c>
      <c r="AH5" s="4">
        <v>7.4999999999999997E-2</v>
      </c>
      <c r="AI5" s="3">
        <f t="shared" si="0"/>
        <v>6.4757365780733211E-3</v>
      </c>
    </row>
    <row r="6" spans="1:35" ht="15" x14ac:dyDescent="0.25">
      <c r="F6"/>
      <c r="I6"/>
      <c r="J6"/>
      <c r="K6"/>
      <c r="M6"/>
      <c r="N6"/>
      <c r="O6"/>
      <c r="P6"/>
      <c r="Q6"/>
      <c r="R6" s="30" t="s">
        <v>68</v>
      </c>
      <c r="S6" s="30"/>
      <c r="T6" s="30" t="s">
        <v>68</v>
      </c>
      <c r="U6" s="30" t="s">
        <v>68</v>
      </c>
      <c r="V6" s="30"/>
      <c r="W6" s="30" t="s">
        <v>68</v>
      </c>
      <c r="Z6" t="s">
        <v>10</v>
      </c>
      <c r="AC6" s="1">
        <v>100000</v>
      </c>
      <c r="AF6">
        <v>4</v>
      </c>
      <c r="AG6" s="4">
        <v>7.4999999999999997E-2</v>
      </c>
      <c r="AH6" s="4">
        <v>7.4999999999999997E-2</v>
      </c>
      <c r="AI6" s="3">
        <f t="shared" si="0"/>
        <v>6.4757365780733211E-3</v>
      </c>
    </row>
    <row r="7" spans="1:35" ht="15" x14ac:dyDescent="0.25">
      <c r="F7"/>
      <c r="I7"/>
      <c r="J7"/>
      <c r="K7"/>
      <c r="M7"/>
      <c r="N7"/>
      <c r="O7"/>
      <c r="P7"/>
      <c r="Q7"/>
      <c r="R7" s="30" t="s">
        <v>64</v>
      </c>
      <c r="S7" s="30"/>
      <c r="T7" s="30" t="s">
        <v>65</v>
      </c>
      <c r="U7" s="30" t="s">
        <v>66</v>
      </c>
      <c r="V7" s="30"/>
      <c r="W7" s="30" t="s">
        <v>67</v>
      </c>
      <c r="Z7" t="s">
        <v>11</v>
      </c>
      <c r="AB7" s="4">
        <f>+(1+AC7)^(1/12)-1</f>
        <v>6.0449190242917172E-3</v>
      </c>
      <c r="AC7" s="5">
        <v>7.4999999999999997E-2</v>
      </c>
      <c r="AF7">
        <v>5</v>
      </c>
      <c r="AG7" s="3">
        <v>0.05</v>
      </c>
      <c r="AH7" s="3">
        <v>0.05</v>
      </c>
      <c r="AI7" s="3">
        <f t="shared" si="0"/>
        <v>4.2653187775606449E-3</v>
      </c>
    </row>
    <row r="8" spans="1:35" x14ac:dyDescent="0.2">
      <c r="F8"/>
      <c r="I8"/>
      <c r="J8"/>
      <c r="K8"/>
      <c r="M8"/>
      <c r="N8"/>
      <c r="O8"/>
      <c r="P8"/>
      <c r="Q8"/>
      <c r="R8"/>
      <c r="S8"/>
      <c r="T8"/>
      <c r="U8"/>
      <c r="Z8" t="s">
        <v>12</v>
      </c>
      <c r="AB8" s="4">
        <f>+(1+AC8)^(1/12)-1</f>
        <v>6.4340301100034303E-3</v>
      </c>
      <c r="AC8" s="5">
        <v>0.08</v>
      </c>
      <c r="AF8">
        <v>6</v>
      </c>
      <c r="AG8" s="3">
        <v>0.05</v>
      </c>
      <c r="AH8" s="3">
        <v>0.15</v>
      </c>
      <c r="AI8" s="3">
        <f t="shared" si="0"/>
        <v>1.3451947011868914E-2</v>
      </c>
    </row>
    <row r="9" spans="1:35" x14ac:dyDescent="0.2">
      <c r="A9" s="27" t="s">
        <v>61</v>
      </c>
      <c r="B9" s="27">
        <v>1</v>
      </c>
      <c r="C9" s="27"/>
      <c r="D9" s="27">
        <v>1</v>
      </c>
      <c r="E9" s="27">
        <v>2</v>
      </c>
      <c r="F9" s="27"/>
      <c r="G9" s="28">
        <v>2</v>
      </c>
      <c r="H9" s="28">
        <v>1</v>
      </c>
      <c r="I9" s="27">
        <v>2</v>
      </c>
      <c r="J9" s="27">
        <v>1</v>
      </c>
      <c r="K9" s="27"/>
      <c r="L9" s="29"/>
      <c r="M9" s="27">
        <v>1</v>
      </c>
      <c r="N9" s="27"/>
      <c r="O9" s="27">
        <v>2</v>
      </c>
      <c r="P9" s="27"/>
      <c r="Q9" s="27">
        <v>2</v>
      </c>
      <c r="R9" s="27">
        <v>2</v>
      </c>
      <c r="S9" s="27"/>
      <c r="T9" s="27">
        <v>0.5</v>
      </c>
      <c r="U9" s="27">
        <v>0.5</v>
      </c>
      <c r="V9" s="27">
        <v>1</v>
      </c>
      <c r="W9" s="27">
        <v>1</v>
      </c>
      <c r="Z9" t="s">
        <v>13</v>
      </c>
      <c r="AB9" s="4">
        <f>+(1+AC9)^(1/12)-1</f>
        <v>4.9863024788132648E-4</v>
      </c>
      <c r="AC9" s="5">
        <v>6.0000000000000001E-3</v>
      </c>
      <c r="AD9" s="6"/>
      <c r="AF9">
        <v>7</v>
      </c>
      <c r="AG9" s="3">
        <v>0</v>
      </c>
      <c r="AH9" s="3">
        <v>0.05</v>
      </c>
      <c r="AI9" s="3">
        <f t="shared" si="0"/>
        <v>4.2653187775606449E-3</v>
      </c>
    </row>
    <row r="10" spans="1:35" ht="28.5" x14ac:dyDescent="0.2">
      <c r="F10"/>
      <c r="I10" t="s">
        <v>62</v>
      </c>
      <c r="J10"/>
      <c r="K10"/>
      <c r="M10"/>
      <c r="N10"/>
      <c r="O10"/>
      <c r="P10"/>
      <c r="Q10"/>
      <c r="R10"/>
      <c r="S10"/>
      <c r="T10"/>
      <c r="U10"/>
      <c r="Z10" s="7" t="s">
        <v>14</v>
      </c>
      <c r="AB10" s="4">
        <f>(1+AC10)^(1/12)-1</f>
        <v>5.9294239200895493E-3</v>
      </c>
      <c r="AC10" s="5">
        <f>(1+AD10)^365-1</f>
        <v>7.3519999999954067E-2</v>
      </c>
      <c r="AD10" s="6">
        <f>((1+AC8)^(1/365)*(1-AC9)^(1/365))-1</f>
        <v>1.9438318807507571E-4</v>
      </c>
    </row>
    <row r="11" spans="1:35" s="11" customFormat="1" ht="57" x14ac:dyDescent="0.2">
      <c r="B11" s="8" t="s">
        <v>15</v>
      </c>
      <c r="C11" s="8" t="s">
        <v>16</v>
      </c>
      <c r="D11" s="8" t="s">
        <v>17</v>
      </c>
      <c r="E11" s="8" t="s">
        <v>18</v>
      </c>
      <c r="F11" s="8" t="s">
        <v>19</v>
      </c>
      <c r="G11" s="9" t="s">
        <v>20</v>
      </c>
      <c r="H11" s="9" t="s">
        <v>21</v>
      </c>
      <c r="I11" s="8" t="s">
        <v>22</v>
      </c>
      <c r="J11" s="8" t="s">
        <v>23</v>
      </c>
      <c r="K11" s="8"/>
      <c r="L11" s="10" t="s">
        <v>24</v>
      </c>
      <c r="M11" s="8" t="s">
        <v>25</v>
      </c>
      <c r="N11" s="8" t="s">
        <v>26</v>
      </c>
      <c r="O11" s="8" t="s">
        <v>13</v>
      </c>
      <c r="P11" s="8"/>
      <c r="Q11" s="8" t="s">
        <v>27</v>
      </c>
      <c r="R11" s="8" t="s">
        <v>28</v>
      </c>
      <c r="S11" s="8"/>
      <c r="T11" s="8" t="s">
        <v>20</v>
      </c>
      <c r="U11" s="8" t="s">
        <v>63</v>
      </c>
      <c r="V11" s="10" t="s">
        <v>5</v>
      </c>
      <c r="W11" s="10" t="s">
        <v>29</v>
      </c>
      <c r="Y11"/>
      <c r="Z11" s="11" t="s">
        <v>30</v>
      </c>
      <c r="AB11" s="4">
        <f>(1+AC11)^(1/12)-1</f>
        <v>9.4887929345830457E-3</v>
      </c>
      <c r="AC11" s="5">
        <v>0.12</v>
      </c>
      <c r="AD11"/>
      <c r="AE11"/>
    </row>
    <row r="12" spans="1:35" x14ac:dyDescent="0.2">
      <c r="B12">
        <v>0</v>
      </c>
      <c r="C12">
        <v>0</v>
      </c>
      <c r="D12">
        <f t="shared" ref="D12:D43" si="1">INT(AGE_AT_ENTRY+B12/12)</f>
        <v>35</v>
      </c>
      <c r="E12" s="1">
        <f t="shared" ref="E12:E75" si="2">IF(AND(MOD(B12,12)=0,B12&lt;$AB$4),$AC$6,0)</f>
        <v>100000</v>
      </c>
      <c r="F12"/>
      <c r="G12" s="12"/>
      <c r="I12"/>
      <c r="J12"/>
      <c r="K12"/>
      <c r="M12" s="13"/>
      <c r="N12"/>
      <c r="O12"/>
      <c r="P12"/>
      <c r="Q12"/>
      <c r="R12" s="14"/>
      <c r="S12" s="14"/>
      <c r="T12" s="14"/>
      <c r="U12" s="14"/>
      <c r="V12" s="2"/>
      <c r="W12" s="15"/>
      <c r="Y12" s="11"/>
      <c r="AA12" s="3"/>
      <c r="AB12" s="3"/>
      <c r="AD12" s="11"/>
      <c r="AE12" s="11"/>
    </row>
    <row r="13" spans="1:35" x14ac:dyDescent="0.2">
      <c r="B13">
        <f t="shared" ref="B13:B44" si="3">+IF(B12&gt;=POL_TERM_M,"",B12+1)</f>
        <v>1</v>
      </c>
      <c r="C13">
        <f>IF(MOD(B13,12)=1,C12+1,C12)</f>
        <v>1</v>
      </c>
      <c r="D13">
        <f t="shared" si="1"/>
        <v>35</v>
      </c>
      <c r="E13" s="1">
        <f t="shared" si="2"/>
        <v>0</v>
      </c>
      <c r="F13" s="16">
        <f>E12</f>
        <v>100000</v>
      </c>
      <c r="G13" s="17">
        <f>+MAX($AC$6*10,105%*SUM(E$12:E12),F13)</f>
        <v>1000000</v>
      </c>
      <c r="H13" s="1">
        <f>MAX(G13-F13,0)</f>
        <v>900000</v>
      </c>
      <c r="I13" s="2">
        <f>VLOOKUP(D13,'Q1 Data'!B:D,3,0)*'Q1 Data'!$H$1</f>
        <v>8.0177514054291526E-5</v>
      </c>
      <c r="J13" s="2">
        <f>H13*I13</f>
        <v>72.159762648862369</v>
      </c>
      <c r="L13" s="2">
        <f>F13-J13</f>
        <v>99927.840237351134</v>
      </c>
      <c r="M13" s="2">
        <f t="shared" ref="M13:M76" si="4">L13*$AB$8</f>
        <v>642.93873291472948</v>
      </c>
      <c r="N13" s="2">
        <f t="shared" ref="N13:N44" si="5">L13*$AB$10</f>
        <v>592.51452618623671</v>
      </c>
      <c r="O13" s="2">
        <f>(M13-N13)</f>
        <v>50.424206728492777</v>
      </c>
      <c r="Q13" s="2">
        <f>IF(B13=$AB$3,SUM(J$13:J13),0)</f>
        <v>0</v>
      </c>
      <c r="R13" s="15">
        <f>F13-J13+M13-O13+Q13</f>
        <v>100520.35476353737</v>
      </c>
      <c r="S13" s="15"/>
      <c r="T13" s="26">
        <f>G13</f>
        <v>1000000</v>
      </c>
      <c r="U13" s="26">
        <f>IF(B13=120,R13,0)</f>
        <v>0</v>
      </c>
      <c r="V13" s="18">
        <f t="shared" ref="V13:V76" si="6">IF(C13&gt;=2,VLOOKUP(C13,$AF$4:$AG$9,2,1),0)*R13</f>
        <v>0</v>
      </c>
      <c r="W13" s="19">
        <f t="shared" ref="W13:W76" si="7">IF(C13&gt;=2,R13-V13,0)</f>
        <v>0</v>
      </c>
      <c r="Z13" t="s">
        <v>31</v>
      </c>
      <c r="AA13" s="11"/>
      <c r="AB13" s="11"/>
      <c r="AC13" s="11">
        <v>500</v>
      </c>
    </row>
    <row r="14" spans="1:35" x14ac:dyDescent="0.2">
      <c r="B14">
        <f t="shared" si="3"/>
        <v>2</v>
      </c>
      <c r="C14">
        <f t="shared" ref="C14:C77" si="8">IF(MOD(B14,12)=1,C13+1,C13)</f>
        <v>1</v>
      </c>
      <c r="D14">
        <f t="shared" si="1"/>
        <v>35</v>
      </c>
      <c r="E14" s="1">
        <f t="shared" si="2"/>
        <v>0</v>
      </c>
      <c r="F14" s="2">
        <f>R13+E14</f>
        <v>100520.35476353737</v>
      </c>
      <c r="G14" s="17">
        <f>+MAX($AC$6*10,105%*SUM(E$12:E13),F14)</f>
        <v>1000000</v>
      </c>
      <c r="H14" s="1">
        <f>MAX(G14-F14,0)</f>
        <v>899479.64523646259</v>
      </c>
      <c r="I14" s="2">
        <f>VLOOKUP(D14,'Q1 Data'!B:D,3,0)*'Q1 Data'!$H$1</f>
        <v>8.0177514054291526E-5</v>
      </c>
      <c r="J14" s="2">
        <f>H14*I14</f>
        <v>72.11804189749563</v>
      </c>
      <c r="L14" s="2">
        <f t="shared" ref="L14:L77" si="9">F14-J14</f>
        <v>100448.23672163987</v>
      </c>
      <c r="M14" s="2">
        <f t="shared" si="4"/>
        <v>646.28697956378323</v>
      </c>
      <c r="N14" s="2">
        <f t="shared" si="5"/>
        <v>595.60017754810895</v>
      </c>
      <c r="O14" s="2">
        <f t="shared" ref="O14:O77" si="10">(M14-N14)</f>
        <v>50.686802015674289</v>
      </c>
      <c r="Q14" s="2">
        <f>IF(B14=$AB$3,SUM(J$13:J14),0)</f>
        <v>0</v>
      </c>
      <c r="R14" s="15">
        <f t="shared" ref="R14:R77" si="11">F14-J14+M14-O14+Q14</f>
        <v>101043.83689918798</v>
      </c>
      <c r="S14" s="15"/>
      <c r="T14" s="26">
        <f t="shared" ref="T14:T77" si="12">G14</f>
        <v>1000000</v>
      </c>
      <c r="U14" s="26">
        <f t="shared" ref="U14:U77" si="13">IF(B14=120,R14,0)</f>
        <v>0</v>
      </c>
      <c r="V14" s="18">
        <f t="shared" si="6"/>
        <v>0</v>
      </c>
      <c r="W14" s="19">
        <f t="shared" si="7"/>
        <v>0</v>
      </c>
      <c r="Z14" t="s">
        <v>32</v>
      </c>
      <c r="AC14" s="3">
        <v>0.06</v>
      </c>
    </row>
    <row r="15" spans="1:35" x14ac:dyDescent="0.2">
      <c r="B15">
        <f t="shared" si="3"/>
        <v>3</v>
      </c>
      <c r="C15">
        <f t="shared" si="8"/>
        <v>1</v>
      </c>
      <c r="D15">
        <f t="shared" si="1"/>
        <v>35</v>
      </c>
      <c r="E15" s="1">
        <f t="shared" si="2"/>
        <v>0</v>
      </c>
      <c r="F15" s="2">
        <f t="shared" ref="F15:F78" si="14">R14+E15</f>
        <v>101043.83689918798</v>
      </c>
      <c r="G15" s="17">
        <f>+MAX($AC$6*10,105%*SUM(E$12:E14),F15)</f>
        <v>1000000</v>
      </c>
      <c r="H15" s="1">
        <f t="shared" ref="H15:H78" si="15">MAX(G15-F15,0)</f>
        <v>898956.163100812</v>
      </c>
      <c r="I15" s="2">
        <f>VLOOKUP(D15,'Q1 Data'!B:D,3,0)*'Q1 Data'!$H$1</f>
        <v>8.0177514054291526E-5</v>
      </c>
      <c r="J15" s="2">
        <f t="shared" ref="J15:J78" si="16">H15*I15</f>
        <v>72.076070401207346</v>
      </c>
      <c r="L15" s="2">
        <f t="shared" si="9"/>
        <v>100971.76082878678</v>
      </c>
      <c r="M15" s="2">
        <f t="shared" si="4"/>
        <v>649.65534943247906</v>
      </c>
      <c r="N15" s="2">
        <f t="shared" si="5"/>
        <v>598.70437391176927</v>
      </c>
      <c r="O15" s="2">
        <f t="shared" si="10"/>
        <v>50.95097552070979</v>
      </c>
      <c r="Q15" s="2">
        <f>IF(B15=$AB$3,SUM(J$13:J15),0)</f>
        <v>0</v>
      </c>
      <c r="R15" s="15">
        <f t="shared" si="11"/>
        <v>101570.46520269854</v>
      </c>
      <c r="S15" s="15"/>
      <c r="T15" s="26">
        <f t="shared" si="12"/>
        <v>1000000</v>
      </c>
      <c r="U15" s="26">
        <f t="shared" si="13"/>
        <v>0</v>
      </c>
      <c r="V15" s="18">
        <f t="shared" si="6"/>
        <v>0</v>
      </c>
      <c r="W15" s="19">
        <f t="shared" si="7"/>
        <v>0</v>
      </c>
      <c r="Z15" t="s">
        <v>33</v>
      </c>
      <c r="AA15" s="4">
        <v>0.14560000000000001</v>
      </c>
    </row>
    <row r="16" spans="1:35" x14ac:dyDescent="0.2">
      <c r="B16">
        <f t="shared" si="3"/>
        <v>4</v>
      </c>
      <c r="C16">
        <f t="shared" si="8"/>
        <v>1</v>
      </c>
      <c r="D16">
        <f t="shared" si="1"/>
        <v>35</v>
      </c>
      <c r="E16" s="1">
        <f t="shared" si="2"/>
        <v>0</v>
      </c>
      <c r="F16" s="2">
        <f t="shared" si="14"/>
        <v>101570.46520269854</v>
      </c>
      <c r="G16" s="17">
        <f>+MAX($AC$6*10,105%*SUM(E$12:E15),F16)</f>
        <v>1000000</v>
      </c>
      <c r="H16" s="1">
        <f t="shared" si="15"/>
        <v>898429.53479730152</v>
      </c>
      <c r="I16" s="2">
        <f>VLOOKUP(D16,'Q1 Data'!B:D,3,0)*'Q1 Data'!$H$1</f>
        <v>8.0177514054291526E-5</v>
      </c>
      <c r="J16" s="2">
        <f t="shared" si="16"/>
        <v>72.033846653001234</v>
      </c>
      <c r="L16" s="2">
        <f t="shared" si="9"/>
        <v>101498.43135604553</v>
      </c>
      <c r="M16" s="2">
        <f t="shared" si="4"/>
        <v>653.04396346291321</v>
      </c>
      <c r="N16" s="2">
        <f t="shared" si="5"/>
        <v>601.82722673410353</v>
      </c>
      <c r="O16" s="2">
        <f t="shared" si="10"/>
        <v>51.216736728809678</v>
      </c>
      <c r="Q16" s="2">
        <f>IF(B16=$AB$3,SUM(J$13:J16),0)</f>
        <v>0</v>
      </c>
      <c r="R16" s="15">
        <f t="shared" si="11"/>
        <v>102100.25858277964</v>
      </c>
      <c r="S16" s="15"/>
      <c r="T16" s="26">
        <f t="shared" si="12"/>
        <v>1000000</v>
      </c>
      <c r="U16" s="26">
        <f t="shared" si="13"/>
        <v>0</v>
      </c>
      <c r="V16" s="18">
        <f t="shared" si="6"/>
        <v>0</v>
      </c>
      <c r="W16" s="19">
        <f t="shared" si="7"/>
        <v>0</v>
      </c>
    </row>
    <row r="17" spans="2:23" x14ac:dyDescent="0.2">
      <c r="B17">
        <f t="shared" si="3"/>
        <v>5</v>
      </c>
      <c r="C17">
        <f t="shared" si="8"/>
        <v>1</v>
      </c>
      <c r="D17">
        <f t="shared" si="1"/>
        <v>35</v>
      </c>
      <c r="E17" s="1">
        <f t="shared" si="2"/>
        <v>0</v>
      </c>
      <c r="F17" s="2">
        <f t="shared" si="14"/>
        <v>102100.25858277964</v>
      </c>
      <c r="G17" s="17">
        <f>+MAX($AC$6*10,105%*SUM(E$12:E16),F17)</f>
        <v>1000000</v>
      </c>
      <c r="H17" s="1">
        <f t="shared" si="15"/>
        <v>897899.74141722033</v>
      </c>
      <c r="I17" s="2">
        <f>VLOOKUP(D17,'Q1 Data'!B:D,3,0)*'Q1 Data'!$H$1</f>
        <v>8.0177514054291526E-5</v>
      </c>
      <c r="J17" s="2">
        <f t="shared" si="16"/>
        <v>71.991369136823906</v>
      </c>
      <c r="L17" s="2">
        <f t="shared" si="9"/>
        <v>102028.26721364282</v>
      </c>
      <c r="M17" s="2">
        <f t="shared" si="4"/>
        <v>656.45294332405365</v>
      </c>
      <c r="N17" s="2">
        <f t="shared" si="5"/>
        <v>604.96884814186205</v>
      </c>
      <c r="O17" s="2">
        <f t="shared" si="10"/>
        <v>51.484095182191595</v>
      </c>
      <c r="Q17" s="2">
        <f>IF(B17=$AB$3,SUM(J$13:J17),0)</f>
        <v>0</v>
      </c>
      <c r="R17" s="15">
        <f t="shared" si="11"/>
        <v>102633.23606178467</v>
      </c>
      <c r="S17" s="15"/>
      <c r="T17" s="26">
        <f t="shared" si="12"/>
        <v>1000000</v>
      </c>
      <c r="U17" s="26">
        <f t="shared" si="13"/>
        <v>0</v>
      </c>
      <c r="V17" s="18">
        <f t="shared" si="6"/>
        <v>0</v>
      </c>
      <c r="W17" s="19">
        <f t="shared" si="7"/>
        <v>0</v>
      </c>
    </row>
    <row r="18" spans="2:23" x14ac:dyDescent="0.2">
      <c r="B18">
        <f t="shared" si="3"/>
        <v>6</v>
      </c>
      <c r="C18">
        <f t="shared" si="8"/>
        <v>1</v>
      </c>
      <c r="D18">
        <f t="shared" si="1"/>
        <v>35</v>
      </c>
      <c r="E18" s="1">
        <f t="shared" si="2"/>
        <v>0</v>
      </c>
      <c r="F18" s="2">
        <f t="shared" si="14"/>
        <v>102633.23606178467</v>
      </c>
      <c r="G18" s="17">
        <f>+MAX($AC$6*10,105%*SUM(E$12:E17),F18)</f>
        <v>1000000</v>
      </c>
      <c r="H18" s="1">
        <f t="shared" si="15"/>
        <v>897366.76393821533</v>
      </c>
      <c r="I18" s="2">
        <f>VLOOKUP(D18,'Q1 Data'!B:D,3,0)*'Q1 Data'!$H$1</f>
        <v>8.0177514054291526E-5</v>
      </c>
      <c r="J18" s="2">
        <f t="shared" si="16"/>
        <v>71.948636327510371</v>
      </c>
      <c r="L18" s="2">
        <f t="shared" si="9"/>
        <v>102561.28742545717</v>
      </c>
      <c r="M18" s="2">
        <f t="shared" si="4"/>
        <v>659.88241141610763</v>
      </c>
      <c r="N18" s="2">
        <f t="shared" si="5"/>
        <v>608.12935093568524</v>
      </c>
      <c r="O18" s="2">
        <f t="shared" si="10"/>
        <v>51.753060480422391</v>
      </c>
      <c r="Q18" s="2">
        <f>IF(B18=$AB$3,SUM(J$13:J18),0)</f>
        <v>0</v>
      </c>
      <c r="R18" s="15">
        <f t="shared" si="11"/>
        <v>103169.41677639286</v>
      </c>
      <c r="S18" s="15"/>
      <c r="T18" s="26">
        <f t="shared" si="12"/>
        <v>1000000</v>
      </c>
      <c r="U18" s="26">
        <f t="shared" si="13"/>
        <v>0</v>
      </c>
      <c r="V18" s="18">
        <f t="shared" si="6"/>
        <v>0</v>
      </c>
      <c r="W18" s="19">
        <f t="shared" si="7"/>
        <v>0</v>
      </c>
    </row>
    <row r="19" spans="2:23" x14ac:dyDescent="0.2">
      <c r="B19">
        <f t="shared" si="3"/>
        <v>7</v>
      </c>
      <c r="C19">
        <f t="shared" si="8"/>
        <v>1</v>
      </c>
      <c r="D19">
        <f t="shared" si="1"/>
        <v>35</v>
      </c>
      <c r="E19" s="1">
        <f t="shared" si="2"/>
        <v>0</v>
      </c>
      <c r="F19" s="2">
        <f t="shared" si="14"/>
        <v>103169.41677639286</v>
      </c>
      <c r="G19" s="17">
        <f>+MAX($AC$6*10,105%*SUM(E$12:E18),F19)</f>
        <v>1000000</v>
      </c>
      <c r="H19" s="1">
        <f t="shared" si="15"/>
        <v>896830.58322360716</v>
      </c>
      <c r="I19" s="2">
        <f>VLOOKUP(D19,'Q1 Data'!B:D,3,0)*'Q1 Data'!$H$1</f>
        <v>8.0177514054291526E-5</v>
      </c>
      <c r="J19" s="2">
        <f t="shared" si="16"/>
        <v>71.905646690729228</v>
      </c>
      <c r="L19" s="2">
        <f t="shared" si="9"/>
        <v>103097.51112970212</v>
      </c>
      <c r="M19" s="2">
        <f t="shared" si="4"/>
        <v>663.3324908749172</v>
      </c>
      <c r="N19" s="2">
        <f t="shared" si="5"/>
        <v>611.30884859415426</v>
      </c>
      <c r="O19" s="2">
        <f t="shared" si="10"/>
        <v>52.023642280762942</v>
      </c>
      <c r="Q19" s="2">
        <f>IF(B19=$AB$3,SUM(J$13:J19),0)</f>
        <v>0</v>
      </c>
      <c r="R19" s="15">
        <f t="shared" si="11"/>
        <v>103708.81997829628</v>
      </c>
      <c r="S19" s="15"/>
      <c r="T19" s="26">
        <f t="shared" si="12"/>
        <v>1000000</v>
      </c>
      <c r="U19" s="26">
        <f t="shared" si="13"/>
        <v>0</v>
      </c>
      <c r="V19" s="18">
        <f t="shared" si="6"/>
        <v>0</v>
      </c>
      <c r="W19" s="19">
        <f t="shared" si="7"/>
        <v>0</v>
      </c>
    </row>
    <row r="20" spans="2:23" x14ac:dyDescent="0.2">
      <c r="B20">
        <f t="shared" si="3"/>
        <v>8</v>
      </c>
      <c r="C20">
        <f t="shared" si="8"/>
        <v>1</v>
      </c>
      <c r="D20">
        <f t="shared" si="1"/>
        <v>35</v>
      </c>
      <c r="E20" s="1">
        <f t="shared" si="2"/>
        <v>0</v>
      </c>
      <c r="F20" s="2">
        <f t="shared" si="14"/>
        <v>103708.81997829628</v>
      </c>
      <c r="G20" s="17">
        <f>+MAX($AC$6*10,105%*SUM(E$12:E19),F20)</f>
        <v>1000000</v>
      </c>
      <c r="H20" s="1">
        <f t="shared" si="15"/>
        <v>896291.18002170371</v>
      </c>
      <c r="I20" s="2">
        <f>VLOOKUP(D20,'Q1 Data'!B:D,3,0)*'Q1 Data'!$H$1</f>
        <v>8.0177514054291526E-5</v>
      </c>
      <c r="J20" s="2">
        <f t="shared" si="16"/>
        <v>71.86239868292769</v>
      </c>
      <c r="L20" s="2">
        <f t="shared" si="9"/>
        <v>103636.95757961334</v>
      </c>
      <c r="M20" s="2">
        <f t="shared" si="4"/>
        <v>666.80330557638047</v>
      </c>
      <c r="N20" s="2">
        <f t="shared" si="5"/>
        <v>614.50745527786523</v>
      </c>
      <c r="O20" s="2">
        <f t="shared" si="10"/>
        <v>52.295850298515234</v>
      </c>
      <c r="Q20" s="2">
        <f>IF(B20=$AB$3,SUM(J$13:J20),0)</f>
        <v>0</v>
      </c>
      <c r="R20" s="15">
        <f t="shared" si="11"/>
        <v>104251.46503489121</v>
      </c>
      <c r="S20" s="15"/>
      <c r="T20" s="26">
        <f t="shared" si="12"/>
        <v>1000000</v>
      </c>
      <c r="U20" s="26">
        <f t="shared" si="13"/>
        <v>0</v>
      </c>
      <c r="V20" s="18">
        <f t="shared" si="6"/>
        <v>0</v>
      </c>
      <c r="W20" s="19">
        <f t="shared" si="7"/>
        <v>0</v>
      </c>
    </row>
    <row r="21" spans="2:23" x14ac:dyDescent="0.2">
      <c r="B21">
        <f t="shared" si="3"/>
        <v>9</v>
      </c>
      <c r="C21">
        <f t="shared" si="8"/>
        <v>1</v>
      </c>
      <c r="D21">
        <f t="shared" si="1"/>
        <v>36</v>
      </c>
      <c r="E21" s="1">
        <f t="shared" si="2"/>
        <v>0</v>
      </c>
      <c r="F21" s="2">
        <f t="shared" si="14"/>
        <v>104251.46503489121</v>
      </c>
      <c r="G21" s="17">
        <f>+MAX($AC$6*10,105%*SUM(E$12:E20),F21)</f>
        <v>1000000</v>
      </c>
      <c r="H21" s="1">
        <f t="shared" si="15"/>
        <v>895748.53496510885</v>
      </c>
      <c r="I21" s="2">
        <f>VLOOKUP(D21,'Q1 Data'!B:D,3,0)*'Q1 Data'!$H$1</f>
        <v>8.5049712374551945E-5</v>
      </c>
      <c r="J21" s="2">
        <f t="shared" si="16"/>
        <v>76.183155258708794</v>
      </c>
      <c r="L21" s="2">
        <f t="shared" si="9"/>
        <v>104175.2818796325</v>
      </c>
      <c r="M21" s="2">
        <f t="shared" si="4"/>
        <v>670.26690033165028</v>
      </c>
      <c r="N21" s="2">
        <f t="shared" si="5"/>
        <v>617.69940825916433</v>
      </c>
      <c r="O21" s="2">
        <f t="shared" si="10"/>
        <v>52.567492072485948</v>
      </c>
      <c r="Q21" s="2">
        <f>IF(B21=$AB$3,SUM(J$13:J21),0)</f>
        <v>0</v>
      </c>
      <c r="R21" s="15">
        <f t="shared" si="11"/>
        <v>104792.98128789167</v>
      </c>
      <c r="S21" s="15"/>
      <c r="T21" s="26">
        <f t="shared" si="12"/>
        <v>1000000</v>
      </c>
      <c r="U21" s="26">
        <f t="shared" si="13"/>
        <v>0</v>
      </c>
      <c r="V21" s="18">
        <f t="shared" si="6"/>
        <v>0</v>
      </c>
      <c r="W21" s="19">
        <f t="shared" si="7"/>
        <v>0</v>
      </c>
    </row>
    <row r="22" spans="2:23" x14ac:dyDescent="0.2">
      <c r="B22">
        <f t="shared" si="3"/>
        <v>10</v>
      </c>
      <c r="C22">
        <f t="shared" si="8"/>
        <v>1</v>
      </c>
      <c r="D22">
        <f t="shared" si="1"/>
        <v>36</v>
      </c>
      <c r="E22" s="1">
        <f t="shared" si="2"/>
        <v>0</v>
      </c>
      <c r="F22" s="2">
        <f t="shared" si="14"/>
        <v>104792.98128789167</v>
      </c>
      <c r="G22" s="17">
        <f>+MAX($AC$6*10,105%*SUM(E$12:E21),F22)</f>
        <v>1000000</v>
      </c>
      <c r="H22" s="1">
        <f t="shared" si="15"/>
        <v>895207.01871210837</v>
      </c>
      <c r="I22" s="2">
        <f>VLOOKUP(D22,'Q1 Data'!B:D,3,0)*'Q1 Data'!$H$1</f>
        <v>8.5049712374551945E-5</v>
      </c>
      <c r="J22" s="2">
        <f t="shared" si="16"/>
        <v>76.137099457144956</v>
      </c>
      <c r="L22" s="2">
        <f t="shared" si="9"/>
        <v>104716.84418843452</v>
      </c>
      <c r="M22" s="2">
        <f t="shared" si="4"/>
        <v>673.75132853292541</v>
      </c>
      <c r="N22" s="2">
        <f t="shared" si="5"/>
        <v>620.91056076719394</v>
      </c>
      <c r="O22" s="2">
        <f t="shared" si="10"/>
        <v>52.840767765731471</v>
      </c>
      <c r="Q22" s="2">
        <f>IF(B22=$AB$3,SUM(J$13:J22),0)</f>
        <v>0</v>
      </c>
      <c r="R22" s="15">
        <f t="shared" si="11"/>
        <v>105337.7547492017</v>
      </c>
      <c r="S22" s="15"/>
      <c r="T22" s="26">
        <f t="shared" si="12"/>
        <v>1000000</v>
      </c>
      <c r="U22" s="26">
        <f t="shared" si="13"/>
        <v>0</v>
      </c>
      <c r="V22" s="18">
        <f t="shared" si="6"/>
        <v>0</v>
      </c>
      <c r="W22" s="19">
        <f t="shared" si="7"/>
        <v>0</v>
      </c>
    </row>
    <row r="23" spans="2:23" x14ac:dyDescent="0.2">
      <c r="B23">
        <f t="shared" si="3"/>
        <v>11</v>
      </c>
      <c r="C23">
        <f t="shared" si="8"/>
        <v>1</v>
      </c>
      <c r="D23">
        <f t="shared" si="1"/>
        <v>36</v>
      </c>
      <c r="E23" s="1">
        <f t="shared" si="2"/>
        <v>0</v>
      </c>
      <c r="F23" s="2">
        <f t="shared" si="14"/>
        <v>105337.7547492017</v>
      </c>
      <c r="G23" s="17">
        <f>+MAX($AC$6*10,105%*SUM(E$12:E22),F23)</f>
        <v>1000000</v>
      </c>
      <c r="H23" s="1">
        <f t="shared" si="15"/>
        <v>894662.2452507983</v>
      </c>
      <c r="I23" s="2">
        <f>VLOOKUP(D23,'Q1 Data'!B:D,3,0)*'Q1 Data'!$H$1</f>
        <v>8.5049712374551945E-5</v>
      </c>
      <c r="J23" s="2">
        <f t="shared" si="16"/>
        <v>76.090766630951251</v>
      </c>
      <c r="L23" s="2">
        <f t="shared" si="9"/>
        <v>105261.66398257075</v>
      </c>
      <c r="M23" s="2">
        <f t="shared" si="4"/>
        <v>677.25671549292383</v>
      </c>
      <c r="N23" s="2">
        <f t="shared" si="5"/>
        <v>624.14102828668365</v>
      </c>
      <c r="O23" s="2">
        <f t="shared" si="10"/>
        <v>53.115687206240182</v>
      </c>
      <c r="Q23" s="2">
        <f>IF(B23=$AB$3,SUM(J$13:J23),0)</f>
        <v>0</v>
      </c>
      <c r="R23" s="15">
        <f t="shared" si="11"/>
        <v>105885.80501085744</v>
      </c>
      <c r="S23" s="15"/>
      <c r="T23" s="26">
        <f t="shared" si="12"/>
        <v>1000000</v>
      </c>
      <c r="U23" s="26">
        <f t="shared" si="13"/>
        <v>0</v>
      </c>
      <c r="V23" s="18">
        <f t="shared" si="6"/>
        <v>0</v>
      </c>
      <c r="W23" s="19">
        <f t="shared" si="7"/>
        <v>0</v>
      </c>
    </row>
    <row r="24" spans="2:23" x14ac:dyDescent="0.2">
      <c r="B24">
        <f t="shared" si="3"/>
        <v>12</v>
      </c>
      <c r="C24">
        <f t="shared" si="8"/>
        <v>1</v>
      </c>
      <c r="D24">
        <f t="shared" si="1"/>
        <v>36</v>
      </c>
      <c r="E24" s="1">
        <f t="shared" si="2"/>
        <v>100000</v>
      </c>
      <c r="F24" s="2">
        <f t="shared" si="14"/>
        <v>205885.80501085744</v>
      </c>
      <c r="G24" s="17">
        <f>+MAX($AC$6*10,105%*SUM(E$12:E23),F24)</f>
        <v>1000000</v>
      </c>
      <c r="H24" s="1">
        <f t="shared" si="15"/>
        <v>794114.19498914259</v>
      </c>
      <c r="I24" s="2">
        <f>VLOOKUP(D24,'Q1 Data'!B:D,3,0)*'Q1 Data'!$H$1</f>
        <v>8.5049712374551945E-5</v>
      </c>
      <c r="J24" s="2">
        <f t="shared" si="16"/>
        <v>67.539183876375432</v>
      </c>
      <c r="L24" s="2">
        <f t="shared" si="9"/>
        <v>205818.26582698105</v>
      </c>
      <c r="M24" s="2">
        <f t="shared" si="4"/>
        <v>1324.2409195194862</v>
      </c>
      <c r="N24" s="2">
        <f t="shared" si="5"/>
        <v>1220.383748585851</v>
      </c>
      <c r="O24" s="2">
        <f t="shared" si="10"/>
        <v>103.85717093363519</v>
      </c>
      <c r="Q24" s="2">
        <f>IF(B24=$AB$3,SUM(J$13:J24),0)</f>
        <v>0</v>
      </c>
      <c r="R24" s="15">
        <f t="shared" si="11"/>
        <v>207038.6495755669</v>
      </c>
      <c r="S24" s="15"/>
      <c r="T24" s="26">
        <f t="shared" si="12"/>
        <v>1000000</v>
      </c>
      <c r="U24" s="26">
        <f t="shared" si="13"/>
        <v>0</v>
      </c>
      <c r="V24" s="18">
        <f t="shared" si="6"/>
        <v>0</v>
      </c>
      <c r="W24" s="19">
        <f t="shared" si="7"/>
        <v>0</v>
      </c>
    </row>
    <row r="25" spans="2:23" x14ac:dyDescent="0.2">
      <c r="B25">
        <f t="shared" si="3"/>
        <v>13</v>
      </c>
      <c r="C25">
        <f t="shared" si="8"/>
        <v>2</v>
      </c>
      <c r="D25">
        <f t="shared" si="1"/>
        <v>36</v>
      </c>
      <c r="E25" s="1">
        <f t="shared" si="2"/>
        <v>0</v>
      </c>
      <c r="F25" s="2">
        <f t="shared" si="14"/>
        <v>207038.6495755669</v>
      </c>
      <c r="G25" s="17">
        <f>+MAX($AC$6*10,105%*SUM(E$12:E24),F25)</f>
        <v>1000000</v>
      </c>
      <c r="H25" s="1">
        <f t="shared" si="15"/>
        <v>792961.35042443313</v>
      </c>
      <c r="I25" s="2">
        <f>VLOOKUP(D25,'Q1 Data'!B:D,3,0)*'Q1 Data'!$H$1</f>
        <v>8.5049712374551945E-5</v>
      </c>
      <c r="J25" s="2">
        <f t="shared" si="16"/>
        <v>67.441134777734334</v>
      </c>
      <c r="L25" s="2">
        <f t="shared" si="9"/>
        <v>206971.20844078917</v>
      </c>
      <c r="M25" s="2">
        <f t="shared" si="4"/>
        <v>1331.6589870118337</v>
      </c>
      <c r="N25" s="2">
        <f t="shared" si="5"/>
        <v>1227.2200340986553</v>
      </c>
      <c r="O25" s="2">
        <f t="shared" si="10"/>
        <v>104.43895291317835</v>
      </c>
      <c r="Q25" s="2">
        <f>IF(B25=$AB$3,SUM(J$13:J25),0)</f>
        <v>0</v>
      </c>
      <c r="R25" s="15">
        <f t="shared" si="11"/>
        <v>208198.42847488783</v>
      </c>
      <c r="S25" s="15"/>
      <c r="T25" s="26">
        <f t="shared" si="12"/>
        <v>1000000</v>
      </c>
      <c r="U25" s="26">
        <f t="shared" si="13"/>
        <v>0</v>
      </c>
      <c r="V25" s="18">
        <f t="shared" si="6"/>
        <v>20819.842847488784</v>
      </c>
      <c r="W25" s="19">
        <f t="shared" si="7"/>
        <v>187378.58562739904</v>
      </c>
    </row>
    <row r="26" spans="2:23" x14ac:dyDescent="0.2">
      <c r="B26">
        <f t="shared" si="3"/>
        <v>14</v>
      </c>
      <c r="C26">
        <f t="shared" si="8"/>
        <v>2</v>
      </c>
      <c r="D26">
        <f t="shared" si="1"/>
        <v>36</v>
      </c>
      <c r="E26" s="1">
        <f t="shared" si="2"/>
        <v>0</v>
      </c>
      <c r="F26" s="2">
        <f t="shared" si="14"/>
        <v>208198.42847488783</v>
      </c>
      <c r="G26" s="17">
        <f>+MAX($AC$6*10,105%*SUM(E$12:E25),F26)</f>
        <v>1000000</v>
      </c>
      <c r="H26" s="1">
        <f t="shared" si="15"/>
        <v>791801.57152511214</v>
      </c>
      <c r="I26" s="2">
        <f>VLOOKUP(D26,'Q1 Data'!B:D,3,0)*'Q1 Data'!$H$1</f>
        <v>8.5049712374551945E-5</v>
      </c>
      <c r="J26" s="2">
        <f t="shared" si="16"/>
        <v>67.342495915929007</v>
      </c>
      <c r="L26" s="2">
        <f t="shared" si="9"/>
        <v>208131.08597897191</v>
      </c>
      <c r="M26" s="2">
        <f t="shared" si="4"/>
        <v>1339.121674016418</v>
      </c>
      <c r="N26" s="2">
        <f t="shared" si="5"/>
        <v>1234.0974397179307</v>
      </c>
      <c r="O26" s="2">
        <f t="shared" si="10"/>
        <v>105.02423429848727</v>
      </c>
      <c r="Q26" s="2">
        <f>IF(B26=$AB$3,SUM(J$13:J26),0)</f>
        <v>0</v>
      </c>
      <c r="R26" s="15">
        <f t="shared" si="11"/>
        <v>209365.18341868982</v>
      </c>
      <c r="S26" s="15"/>
      <c r="T26" s="26">
        <f t="shared" si="12"/>
        <v>1000000</v>
      </c>
      <c r="U26" s="26">
        <f t="shared" si="13"/>
        <v>0</v>
      </c>
      <c r="V26" s="18">
        <f t="shared" si="6"/>
        <v>20936.518341868985</v>
      </c>
      <c r="W26" s="19">
        <f t="shared" si="7"/>
        <v>188428.66507682082</v>
      </c>
    </row>
    <row r="27" spans="2:23" x14ac:dyDescent="0.2">
      <c r="B27">
        <f t="shared" si="3"/>
        <v>15</v>
      </c>
      <c r="C27">
        <f t="shared" si="8"/>
        <v>2</v>
      </c>
      <c r="D27">
        <f t="shared" si="1"/>
        <v>36</v>
      </c>
      <c r="E27" s="1">
        <f t="shared" si="2"/>
        <v>0</v>
      </c>
      <c r="F27" s="2">
        <f t="shared" si="14"/>
        <v>209365.18341868982</v>
      </c>
      <c r="G27" s="17">
        <f>+MAX($AC$6*10,105%*SUM(E$12:E26),F27)</f>
        <v>1000000</v>
      </c>
      <c r="H27" s="1">
        <f t="shared" si="15"/>
        <v>790634.81658131024</v>
      </c>
      <c r="I27" s="2">
        <f>VLOOKUP(D27,'Q1 Data'!B:D,3,0)*'Q1 Data'!$H$1</f>
        <v>8.5049712374551945E-5</v>
      </c>
      <c r="J27" s="2">
        <f t="shared" si="16"/>
        <v>67.243263743547075</v>
      </c>
      <c r="L27" s="2">
        <f t="shared" si="9"/>
        <v>209297.94015494626</v>
      </c>
      <c r="M27" s="2">
        <f t="shared" si="4"/>
        <v>1346.6292489186203</v>
      </c>
      <c r="N27" s="2">
        <f t="shared" si="5"/>
        <v>1241.0162127802093</v>
      </c>
      <c r="O27" s="2">
        <f t="shared" si="10"/>
        <v>105.61303613841096</v>
      </c>
      <c r="Q27" s="2">
        <f>IF(B27=$AB$3,SUM(J$13:J27),0)</f>
        <v>0</v>
      </c>
      <c r="R27" s="15">
        <f t="shared" si="11"/>
        <v>210538.95636772647</v>
      </c>
      <c r="S27" s="15"/>
      <c r="T27" s="26">
        <f t="shared" si="12"/>
        <v>1000000</v>
      </c>
      <c r="U27" s="26">
        <f t="shared" si="13"/>
        <v>0</v>
      </c>
      <c r="V27" s="18">
        <f t="shared" si="6"/>
        <v>21053.89563677265</v>
      </c>
      <c r="W27" s="19">
        <f t="shared" si="7"/>
        <v>189485.06073095382</v>
      </c>
    </row>
    <row r="28" spans="2:23" x14ac:dyDescent="0.2">
      <c r="B28">
        <f t="shared" si="3"/>
        <v>16</v>
      </c>
      <c r="C28">
        <f t="shared" si="8"/>
        <v>2</v>
      </c>
      <c r="D28">
        <f t="shared" si="1"/>
        <v>36</v>
      </c>
      <c r="E28" s="1">
        <f t="shared" si="2"/>
        <v>0</v>
      </c>
      <c r="F28" s="2">
        <f t="shared" si="14"/>
        <v>210538.95636772647</v>
      </c>
      <c r="G28" s="17">
        <f>+MAX($AC$6*10,105%*SUM(E$12:E27),F28)</f>
        <v>1000000</v>
      </c>
      <c r="H28" s="1">
        <f t="shared" si="15"/>
        <v>789461.04363227356</v>
      </c>
      <c r="I28" s="2">
        <f>VLOOKUP(D28,'Q1 Data'!B:D,3,0)*'Q1 Data'!$H$1</f>
        <v>8.5049712374551945E-5</v>
      </c>
      <c r="J28" s="2">
        <f t="shared" si="16"/>
        <v>67.143434691838465</v>
      </c>
      <c r="L28" s="2">
        <f t="shared" si="9"/>
        <v>210471.81293303464</v>
      </c>
      <c r="M28" s="2">
        <f t="shared" si="4"/>
        <v>1354.1819817181542</v>
      </c>
      <c r="N28" s="2">
        <f t="shared" si="5"/>
        <v>1247.9766021097487</v>
      </c>
      <c r="O28" s="2">
        <f t="shared" si="10"/>
        <v>106.20537960840556</v>
      </c>
      <c r="Q28" s="2">
        <f>IF(B28=$AB$3,SUM(J$13:J28),0)</f>
        <v>0</v>
      </c>
      <c r="R28" s="15">
        <f t="shared" si="11"/>
        <v>211719.7895351444</v>
      </c>
      <c r="S28" s="15"/>
      <c r="T28" s="26">
        <f t="shared" si="12"/>
        <v>1000000</v>
      </c>
      <c r="U28" s="26">
        <f t="shared" si="13"/>
        <v>0</v>
      </c>
      <c r="V28" s="18">
        <f t="shared" si="6"/>
        <v>21171.978953514441</v>
      </c>
      <c r="W28" s="19">
        <f t="shared" si="7"/>
        <v>190547.81058162995</v>
      </c>
    </row>
    <row r="29" spans="2:23" x14ac:dyDescent="0.2">
      <c r="B29">
        <f t="shared" si="3"/>
        <v>17</v>
      </c>
      <c r="C29">
        <f t="shared" si="8"/>
        <v>2</v>
      </c>
      <c r="D29">
        <f t="shared" si="1"/>
        <v>36</v>
      </c>
      <c r="E29" s="1">
        <f t="shared" si="2"/>
        <v>0</v>
      </c>
      <c r="F29" s="2">
        <f t="shared" si="14"/>
        <v>211719.7895351444</v>
      </c>
      <c r="G29" s="17">
        <f>+MAX($AC$6*10,105%*SUM(E$12:E28),F29)</f>
        <v>1000000</v>
      </c>
      <c r="H29" s="1">
        <f t="shared" si="15"/>
        <v>788280.21046485566</v>
      </c>
      <c r="I29" s="2">
        <f>VLOOKUP(D29,'Q1 Data'!B:D,3,0)*'Q1 Data'!$H$1</f>
        <v>8.5049712374551945E-5</v>
      </c>
      <c r="J29" s="2">
        <f t="shared" si="16"/>
        <v>67.04300517058725</v>
      </c>
      <c r="L29" s="2">
        <f t="shared" si="9"/>
        <v>211652.74652997381</v>
      </c>
      <c r="M29" s="2">
        <f t="shared" si="4"/>
        <v>1361.7801440387755</v>
      </c>
      <c r="N29" s="2">
        <f t="shared" si="5"/>
        <v>1254.9788580274771</v>
      </c>
      <c r="O29" s="2">
        <f t="shared" si="10"/>
        <v>106.80128601129832</v>
      </c>
      <c r="Q29" s="2">
        <f>IF(B29=$AB$3,SUM(J$13:J29),0)</f>
        <v>0</v>
      </c>
      <c r="R29" s="15">
        <f t="shared" si="11"/>
        <v>212907.7253880013</v>
      </c>
      <c r="S29" s="15"/>
      <c r="T29" s="26">
        <f t="shared" si="12"/>
        <v>1000000</v>
      </c>
      <c r="U29" s="26">
        <f t="shared" si="13"/>
        <v>0</v>
      </c>
      <c r="V29" s="18">
        <f t="shared" si="6"/>
        <v>21290.772538800131</v>
      </c>
      <c r="W29" s="19">
        <f t="shared" si="7"/>
        <v>191616.95284920116</v>
      </c>
    </row>
    <row r="30" spans="2:23" x14ac:dyDescent="0.2">
      <c r="B30">
        <f t="shared" si="3"/>
        <v>18</v>
      </c>
      <c r="C30">
        <f t="shared" si="8"/>
        <v>2</v>
      </c>
      <c r="D30">
        <f t="shared" si="1"/>
        <v>36</v>
      </c>
      <c r="E30" s="1">
        <f t="shared" si="2"/>
        <v>0</v>
      </c>
      <c r="F30" s="2">
        <f t="shared" si="14"/>
        <v>212907.7253880013</v>
      </c>
      <c r="G30" s="17">
        <f>+MAX($AC$6*10,105%*SUM(E$12:E29),F30)</f>
        <v>1000000</v>
      </c>
      <c r="H30" s="1">
        <f t="shared" si="15"/>
        <v>787092.2746119987</v>
      </c>
      <c r="I30" s="2">
        <f>VLOOKUP(D30,'Q1 Data'!B:D,3,0)*'Q1 Data'!$H$1</f>
        <v>8.5049712374551945E-5</v>
      </c>
      <c r="J30" s="2">
        <f t="shared" si="16"/>
        <v>66.94197156798235</v>
      </c>
      <c r="L30" s="2">
        <f t="shared" si="9"/>
        <v>212840.78341643332</v>
      </c>
      <c r="M30" s="2">
        <f t="shared" si="4"/>
        <v>1369.4240091380507</v>
      </c>
      <c r="N30" s="2">
        <f t="shared" si="5"/>
        <v>1262.0232323599987</v>
      </c>
      <c r="O30" s="2">
        <f t="shared" si="10"/>
        <v>107.40077677805198</v>
      </c>
      <c r="Q30" s="2">
        <f>IF(B30=$AB$3,SUM(J$13:J30),0)</f>
        <v>0</v>
      </c>
      <c r="R30" s="15">
        <f t="shared" si="11"/>
        <v>214102.80664879331</v>
      </c>
      <c r="S30" s="15"/>
      <c r="T30" s="26">
        <f t="shared" si="12"/>
        <v>1000000</v>
      </c>
      <c r="U30" s="26">
        <f t="shared" si="13"/>
        <v>0</v>
      </c>
      <c r="V30" s="18">
        <f t="shared" si="6"/>
        <v>21410.280664879334</v>
      </c>
      <c r="W30" s="19">
        <f t="shared" si="7"/>
        <v>192692.52598391398</v>
      </c>
    </row>
    <row r="31" spans="2:23" x14ac:dyDescent="0.2">
      <c r="B31">
        <f t="shared" si="3"/>
        <v>19</v>
      </c>
      <c r="C31">
        <f t="shared" si="8"/>
        <v>2</v>
      </c>
      <c r="D31">
        <f t="shared" si="1"/>
        <v>36</v>
      </c>
      <c r="E31" s="1">
        <f t="shared" si="2"/>
        <v>0</v>
      </c>
      <c r="F31" s="2">
        <f t="shared" si="14"/>
        <v>214102.80664879331</v>
      </c>
      <c r="G31" s="17">
        <f>+MAX($AC$6*10,105%*SUM(E$12:E30),F31)</f>
        <v>1000000</v>
      </c>
      <c r="H31" s="1">
        <f t="shared" si="15"/>
        <v>785897.19335120672</v>
      </c>
      <c r="I31" s="2">
        <f>VLOOKUP(D31,'Q1 Data'!B:D,3,0)*'Q1 Data'!$H$1</f>
        <v>8.5049712374551945E-5</v>
      </c>
      <c r="J31" s="2">
        <f t="shared" si="16"/>
        <v>66.840330250487767</v>
      </c>
      <c r="L31" s="2">
        <f t="shared" si="9"/>
        <v>214035.96631854284</v>
      </c>
      <c r="M31" s="2">
        <f t="shared" si="4"/>
        <v>1377.1138519171848</v>
      </c>
      <c r="N31" s="2">
        <f t="shared" si="5"/>
        <v>1269.1099784486489</v>
      </c>
      <c r="O31" s="2">
        <f t="shared" si="10"/>
        <v>108.00387346853586</v>
      </c>
      <c r="Q31" s="2">
        <f>IF(B31=$AB$3,SUM(J$13:J31),0)</f>
        <v>0</v>
      </c>
      <c r="R31" s="15">
        <f t="shared" si="11"/>
        <v>215305.07629699149</v>
      </c>
      <c r="S31" s="15"/>
      <c r="T31" s="26">
        <f t="shared" si="12"/>
        <v>1000000</v>
      </c>
      <c r="U31" s="26">
        <f t="shared" si="13"/>
        <v>0</v>
      </c>
      <c r="V31" s="18">
        <f t="shared" si="6"/>
        <v>21530.50762969915</v>
      </c>
      <c r="W31" s="19">
        <f t="shared" si="7"/>
        <v>193774.56866729233</v>
      </c>
    </row>
    <row r="32" spans="2:23" x14ac:dyDescent="0.2">
      <c r="B32">
        <f t="shared" si="3"/>
        <v>20</v>
      </c>
      <c r="C32">
        <f t="shared" si="8"/>
        <v>2</v>
      </c>
      <c r="D32">
        <f t="shared" si="1"/>
        <v>36</v>
      </c>
      <c r="E32" s="1">
        <f t="shared" si="2"/>
        <v>0</v>
      </c>
      <c r="F32" s="2">
        <f t="shared" si="14"/>
        <v>215305.07629699149</v>
      </c>
      <c r="G32" s="17">
        <f>+MAX($AC$6*10,105%*SUM(E$12:E31),F32)</f>
        <v>1000000</v>
      </c>
      <c r="H32" s="1">
        <f t="shared" si="15"/>
        <v>784694.92370300856</v>
      </c>
      <c r="I32" s="2">
        <f>VLOOKUP(D32,'Q1 Data'!B:D,3,0)*'Q1 Data'!$H$1</f>
        <v>8.5049712374551945E-5</v>
      </c>
      <c r="J32" s="2">
        <f t="shared" si="16"/>
        <v>66.738077562711865</v>
      </c>
      <c r="L32" s="2">
        <f t="shared" si="9"/>
        <v>215238.33821942878</v>
      </c>
      <c r="M32" s="2">
        <f t="shared" si="4"/>
        <v>1384.849948930907</v>
      </c>
      <c r="N32" s="2">
        <f t="shared" si="5"/>
        <v>1276.2393511586056</v>
      </c>
      <c r="O32" s="2">
        <f t="shared" si="10"/>
        <v>108.61059777230139</v>
      </c>
      <c r="Q32" s="2">
        <f>IF(B32=$AB$3,SUM(J$13:J32),0)</f>
        <v>0</v>
      </c>
      <c r="R32" s="15">
        <f t="shared" si="11"/>
        <v>216514.5775705874</v>
      </c>
      <c r="S32" s="15"/>
      <c r="T32" s="26">
        <f t="shared" si="12"/>
        <v>1000000</v>
      </c>
      <c r="U32" s="26">
        <f t="shared" si="13"/>
        <v>0</v>
      </c>
      <c r="V32" s="18">
        <f t="shared" si="6"/>
        <v>21651.457757058743</v>
      </c>
      <c r="W32" s="19">
        <f t="shared" si="7"/>
        <v>194863.11981352867</v>
      </c>
    </row>
    <row r="33" spans="2:23" x14ac:dyDescent="0.2">
      <c r="B33">
        <f t="shared" si="3"/>
        <v>21</v>
      </c>
      <c r="C33">
        <f t="shared" si="8"/>
        <v>2</v>
      </c>
      <c r="D33">
        <f t="shared" si="1"/>
        <v>37</v>
      </c>
      <c r="E33" s="1">
        <f t="shared" si="2"/>
        <v>0</v>
      </c>
      <c r="F33" s="2">
        <f t="shared" si="14"/>
        <v>216514.5775705874</v>
      </c>
      <c r="G33" s="17">
        <f>+MAX($AC$6*10,105%*SUM(E$12:E32),F33)</f>
        <v>1000000</v>
      </c>
      <c r="H33" s="1">
        <f t="shared" si="15"/>
        <v>783485.4224294126</v>
      </c>
      <c r="I33" s="2">
        <f>VLOOKUP(D33,'Q1 Data'!B:D,3,0)*'Q1 Data'!$H$1</f>
        <v>9.0589731726797856E-5</v>
      </c>
      <c r="J33" s="2">
        <f t="shared" si="16"/>
        <v>70.975734229737384</v>
      </c>
      <c r="L33" s="2">
        <f t="shared" si="9"/>
        <v>216443.60183635767</v>
      </c>
      <c r="M33" s="2">
        <f t="shared" si="4"/>
        <v>1392.604651332719</v>
      </c>
      <c r="N33" s="2">
        <f t="shared" si="5"/>
        <v>1283.3858700788376</v>
      </c>
      <c r="O33" s="2">
        <f t="shared" si="10"/>
        <v>109.21878125388139</v>
      </c>
      <c r="Q33" s="2">
        <f>IF(B33=$AB$3,SUM(J$13:J33),0)</f>
        <v>0</v>
      </c>
      <c r="R33" s="15">
        <f t="shared" si="11"/>
        <v>217726.98770643651</v>
      </c>
      <c r="S33" s="15"/>
      <c r="T33" s="26">
        <f t="shared" si="12"/>
        <v>1000000</v>
      </c>
      <c r="U33" s="26">
        <f t="shared" si="13"/>
        <v>0</v>
      </c>
      <c r="V33" s="18">
        <f t="shared" si="6"/>
        <v>21772.698770643652</v>
      </c>
      <c r="W33" s="19">
        <f t="shared" si="7"/>
        <v>195954.28893579287</v>
      </c>
    </row>
    <row r="34" spans="2:23" x14ac:dyDescent="0.2">
      <c r="B34">
        <f t="shared" si="3"/>
        <v>22</v>
      </c>
      <c r="C34">
        <f t="shared" si="8"/>
        <v>2</v>
      </c>
      <c r="D34">
        <f t="shared" si="1"/>
        <v>37</v>
      </c>
      <c r="E34" s="1">
        <f t="shared" si="2"/>
        <v>0</v>
      </c>
      <c r="F34" s="2">
        <f t="shared" si="14"/>
        <v>217726.98770643651</v>
      </c>
      <c r="G34" s="17">
        <f>+MAX($AC$6*10,105%*SUM(E$12:E33),F34)</f>
        <v>1000000</v>
      </c>
      <c r="H34" s="1">
        <f t="shared" si="15"/>
        <v>782273.01229356346</v>
      </c>
      <c r="I34" s="2">
        <f>VLOOKUP(D34,'Q1 Data'!B:D,3,0)*'Q1 Data'!$H$1</f>
        <v>9.0589731726797856E-5</v>
      </c>
      <c r="J34" s="2">
        <f t="shared" si="16"/>
        <v>70.865902320787953</v>
      </c>
      <c r="L34" s="2">
        <f t="shared" si="9"/>
        <v>217656.12180411571</v>
      </c>
      <c r="M34" s="2">
        <f t="shared" si="4"/>
        <v>1400.4060413142547</v>
      </c>
      <c r="N34" s="2">
        <f t="shared" si="5"/>
        <v>1290.5754149792483</v>
      </c>
      <c r="O34" s="2">
        <f t="shared" si="10"/>
        <v>109.8306263350064</v>
      </c>
      <c r="Q34" s="2">
        <f>IF(B34=$AB$3,SUM(J$13:J34),0)</f>
        <v>0</v>
      </c>
      <c r="R34" s="15">
        <f t="shared" si="11"/>
        <v>218946.69721909496</v>
      </c>
      <c r="S34" s="15"/>
      <c r="T34" s="26">
        <f t="shared" si="12"/>
        <v>1000000</v>
      </c>
      <c r="U34" s="26">
        <f t="shared" si="13"/>
        <v>0</v>
      </c>
      <c r="V34" s="18">
        <f t="shared" si="6"/>
        <v>21894.669721909497</v>
      </c>
      <c r="W34" s="19">
        <f t="shared" si="7"/>
        <v>197052.02749718545</v>
      </c>
    </row>
    <row r="35" spans="2:23" x14ac:dyDescent="0.2">
      <c r="B35">
        <f t="shared" si="3"/>
        <v>23</v>
      </c>
      <c r="C35">
        <f t="shared" si="8"/>
        <v>2</v>
      </c>
      <c r="D35">
        <f t="shared" si="1"/>
        <v>37</v>
      </c>
      <c r="E35" s="1">
        <f t="shared" si="2"/>
        <v>0</v>
      </c>
      <c r="F35" s="2">
        <f t="shared" si="14"/>
        <v>218946.69721909496</v>
      </c>
      <c r="G35" s="17">
        <f>+MAX($AC$6*10,105%*SUM(E$12:E34),F35)</f>
        <v>1000000</v>
      </c>
      <c r="H35" s="1">
        <f t="shared" si="15"/>
        <v>781053.30278090504</v>
      </c>
      <c r="I35" s="2">
        <f>VLOOKUP(D35,'Q1 Data'!B:D,3,0)*'Q1 Data'!$H$1</f>
        <v>9.0589731726797856E-5</v>
      </c>
      <c r="J35" s="2">
        <f t="shared" si="16"/>
        <v>70.755409163251599</v>
      </c>
      <c r="L35" s="2">
        <f t="shared" si="9"/>
        <v>218875.94180993171</v>
      </c>
      <c r="M35" s="2">
        <f t="shared" si="4"/>
        <v>1408.2543999604593</v>
      </c>
      <c r="N35" s="2">
        <f t="shared" si="5"/>
        <v>1297.8082448999373</v>
      </c>
      <c r="O35" s="2">
        <f t="shared" si="10"/>
        <v>110.44615506052196</v>
      </c>
      <c r="Q35" s="2">
        <f>IF(B35=$AB$3,SUM(J$13:J35),0)</f>
        <v>0</v>
      </c>
      <c r="R35" s="15">
        <f t="shared" si="11"/>
        <v>220173.75005483165</v>
      </c>
      <c r="S35" s="15"/>
      <c r="T35" s="26">
        <f t="shared" si="12"/>
        <v>1000000</v>
      </c>
      <c r="U35" s="26">
        <f t="shared" si="13"/>
        <v>0</v>
      </c>
      <c r="V35" s="18">
        <f t="shared" si="6"/>
        <v>22017.375005483165</v>
      </c>
      <c r="W35" s="19">
        <f t="shared" si="7"/>
        <v>198156.37504934848</v>
      </c>
    </row>
    <row r="36" spans="2:23" x14ac:dyDescent="0.2">
      <c r="B36">
        <f t="shared" si="3"/>
        <v>24</v>
      </c>
      <c r="C36">
        <f t="shared" si="8"/>
        <v>2</v>
      </c>
      <c r="D36">
        <f t="shared" si="1"/>
        <v>37</v>
      </c>
      <c r="E36" s="1">
        <f t="shared" si="2"/>
        <v>100000</v>
      </c>
      <c r="F36" s="2">
        <f t="shared" si="14"/>
        <v>320173.75005483162</v>
      </c>
      <c r="G36" s="17">
        <f>+MAX($AC$6*10,105%*SUM(E$12:E35),F36)</f>
        <v>1000000</v>
      </c>
      <c r="H36" s="1">
        <f t="shared" si="15"/>
        <v>679826.24994516838</v>
      </c>
      <c r="I36" s="2">
        <f>VLOOKUP(D36,'Q1 Data'!B:D,3,0)*'Q1 Data'!$H$1</f>
        <v>9.0589731726797856E-5</v>
      </c>
      <c r="J36" s="2">
        <f t="shared" si="16"/>
        <v>61.585277603367828</v>
      </c>
      <c r="L36" s="2">
        <f t="shared" si="9"/>
        <v>320112.16477722826</v>
      </c>
      <c r="M36" s="2">
        <f t="shared" si="4"/>
        <v>2059.6113067550659</v>
      </c>
      <c r="N36" s="2">
        <f t="shared" si="5"/>
        <v>1898.0807269417446</v>
      </c>
      <c r="O36" s="2">
        <f t="shared" si="10"/>
        <v>161.53057981332131</v>
      </c>
      <c r="Q36" s="2">
        <f>IF(B36=$AB$3,SUM(J$13:J36),0)</f>
        <v>0</v>
      </c>
      <c r="R36" s="15">
        <f t="shared" si="11"/>
        <v>322010.24550416996</v>
      </c>
      <c r="S36" s="15"/>
      <c r="T36" s="26">
        <f t="shared" si="12"/>
        <v>1000000</v>
      </c>
      <c r="U36" s="26">
        <f t="shared" si="13"/>
        <v>0</v>
      </c>
      <c r="V36" s="18">
        <f t="shared" si="6"/>
        <v>32201.024550416998</v>
      </c>
      <c r="W36" s="19">
        <f t="shared" si="7"/>
        <v>289809.22095375299</v>
      </c>
    </row>
    <row r="37" spans="2:23" x14ac:dyDescent="0.2">
      <c r="B37">
        <f t="shared" si="3"/>
        <v>25</v>
      </c>
      <c r="C37">
        <f t="shared" si="8"/>
        <v>3</v>
      </c>
      <c r="D37">
        <f t="shared" si="1"/>
        <v>37</v>
      </c>
      <c r="E37" s="1">
        <f t="shared" si="2"/>
        <v>0</v>
      </c>
      <c r="F37" s="2">
        <f t="shared" si="14"/>
        <v>322010.24550416996</v>
      </c>
      <c r="G37" s="17">
        <f>+MAX($AC$6*10,105%*SUM(E$12:E36),F37)</f>
        <v>1000000</v>
      </c>
      <c r="H37" s="1">
        <f t="shared" si="15"/>
        <v>677989.75449583004</v>
      </c>
      <c r="I37" s="2">
        <f>VLOOKUP(D37,'Q1 Data'!B:D,3,0)*'Q1 Data'!$H$1</f>
        <v>9.0589731726797856E-5</v>
      </c>
      <c r="J37" s="2">
        <f t="shared" si="16"/>
        <v>61.418909973294781</v>
      </c>
      <c r="L37" s="2">
        <f t="shared" si="9"/>
        <v>321948.82659419667</v>
      </c>
      <c r="M37" s="2">
        <f t="shared" si="4"/>
        <v>2071.4284441873347</v>
      </c>
      <c r="N37" s="2">
        <f t="shared" si="5"/>
        <v>1908.9710734523921</v>
      </c>
      <c r="O37" s="2">
        <f t="shared" si="10"/>
        <v>162.45737073494251</v>
      </c>
      <c r="Q37" s="2">
        <f>IF(B37=$AB$3,SUM(J$13:J37),0)</f>
        <v>0</v>
      </c>
      <c r="R37" s="15">
        <f t="shared" si="11"/>
        <v>323857.79766764905</v>
      </c>
      <c r="S37" s="15"/>
      <c r="T37" s="26">
        <f t="shared" si="12"/>
        <v>1000000</v>
      </c>
      <c r="U37" s="26">
        <f t="shared" si="13"/>
        <v>0</v>
      </c>
      <c r="V37" s="18">
        <f t="shared" si="6"/>
        <v>24289.334825073678</v>
      </c>
      <c r="W37" s="19">
        <f t="shared" si="7"/>
        <v>299568.46284257539</v>
      </c>
    </row>
    <row r="38" spans="2:23" x14ac:dyDescent="0.2">
      <c r="B38">
        <f t="shared" si="3"/>
        <v>26</v>
      </c>
      <c r="C38">
        <f t="shared" si="8"/>
        <v>3</v>
      </c>
      <c r="D38">
        <f t="shared" si="1"/>
        <v>37</v>
      </c>
      <c r="E38" s="1">
        <f t="shared" si="2"/>
        <v>0</v>
      </c>
      <c r="F38" s="2">
        <f t="shared" si="14"/>
        <v>323857.79766764905</v>
      </c>
      <c r="G38" s="17">
        <f>+MAX($AC$6*10,105%*SUM(E$12:E37),F38)</f>
        <v>1000000</v>
      </c>
      <c r="H38" s="1">
        <f t="shared" si="15"/>
        <v>676142.20233235089</v>
      </c>
      <c r="I38" s="2">
        <f>VLOOKUP(D38,'Q1 Data'!B:D,3,0)*'Q1 Data'!$H$1</f>
        <v>9.0589731726797856E-5</v>
      </c>
      <c r="J38" s="2">
        <f t="shared" si="16"/>
        <v>61.251540718453946</v>
      </c>
      <c r="L38" s="2">
        <f t="shared" si="9"/>
        <v>323796.54612693063</v>
      </c>
      <c r="M38" s="2">
        <f t="shared" si="4"/>
        <v>2083.3167272957862</v>
      </c>
      <c r="N38" s="2">
        <f t="shared" si="5"/>
        <v>1919.9269858474015</v>
      </c>
      <c r="O38" s="2">
        <f t="shared" si="10"/>
        <v>163.38974144838471</v>
      </c>
      <c r="Q38" s="2">
        <f>IF(B38=$AB$3,SUM(J$13:J38),0)</f>
        <v>0</v>
      </c>
      <c r="R38" s="15">
        <f t="shared" si="11"/>
        <v>325716.47311277804</v>
      </c>
      <c r="S38" s="15"/>
      <c r="T38" s="26">
        <f t="shared" si="12"/>
        <v>1000000</v>
      </c>
      <c r="U38" s="26">
        <f t="shared" si="13"/>
        <v>0</v>
      </c>
      <c r="V38" s="18">
        <f t="shared" si="6"/>
        <v>24428.735483458353</v>
      </c>
      <c r="W38" s="19">
        <f t="shared" si="7"/>
        <v>301287.73762931966</v>
      </c>
    </row>
    <row r="39" spans="2:23" x14ac:dyDescent="0.2">
      <c r="B39">
        <f t="shared" si="3"/>
        <v>27</v>
      </c>
      <c r="C39">
        <f t="shared" si="8"/>
        <v>3</v>
      </c>
      <c r="D39">
        <f t="shared" si="1"/>
        <v>37</v>
      </c>
      <c r="E39" s="1">
        <f t="shared" si="2"/>
        <v>0</v>
      </c>
      <c r="F39" s="2">
        <f t="shared" si="14"/>
        <v>325716.47311277804</v>
      </c>
      <c r="G39" s="17">
        <f>+MAX($AC$6*10,105%*SUM(E$12:E38),F39)</f>
        <v>1000000</v>
      </c>
      <c r="H39" s="1">
        <f t="shared" si="15"/>
        <v>674283.52688722196</v>
      </c>
      <c r="I39" s="2">
        <f>VLOOKUP(D39,'Q1 Data'!B:D,3,0)*'Q1 Data'!$H$1</f>
        <v>9.0589731726797856E-5</v>
      </c>
      <c r="J39" s="2">
        <f t="shared" si="16"/>
        <v>61.083163808512523</v>
      </c>
      <c r="L39" s="2">
        <f t="shared" si="9"/>
        <v>325655.38994896953</v>
      </c>
      <c r="M39" s="2">
        <f t="shared" si="4"/>
        <v>2095.2765844165783</v>
      </c>
      <c r="N39" s="2">
        <f t="shared" si="5"/>
        <v>1930.9488588695096</v>
      </c>
      <c r="O39" s="2">
        <f t="shared" si="10"/>
        <v>164.32772554706867</v>
      </c>
      <c r="Q39" s="2">
        <f>IF(B39=$AB$3,SUM(J$13:J39),0)</f>
        <v>0</v>
      </c>
      <c r="R39" s="15">
        <f t="shared" si="11"/>
        <v>327586.33880783903</v>
      </c>
      <c r="S39" s="15"/>
      <c r="T39" s="26">
        <f t="shared" si="12"/>
        <v>1000000</v>
      </c>
      <c r="U39" s="26">
        <f t="shared" si="13"/>
        <v>0</v>
      </c>
      <c r="V39" s="18">
        <f t="shared" si="6"/>
        <v>24568.975410587926</v>
      </c>
      <c r="W39" s="19">
        <f t="shared" si="7"/>
        <v>303017.36339725112</v>
      </c>
    </row>
    <row r="40" spans="2:23" x14ac:dyDescent="0.2">
      <c r="B40">
        <f t="shared" si="3"/>
        <v>28</v>
      </c>
      <c r="C40">
        <f t="shared" si="8"/>
        <v>3</v>
      </c>
      <c r="D40">
        <f t="shared" si="1"/>
        <v>37</v>
      </c>
      <c r="E40" s="1">
        <f t="shared" si="2"/>
        <v>0</v>
      </c>
      <c r="F40" s="2">
        <f t="shared" si="14"/>
        <v>327586.33880783903</v>
      </c>
      <c r="G40" s="17">
        <f>+MAX($AC$6*10,105%*SUM(E$12:E39),F40)</f>
        <v>1000000</v>
      </c>
      <c r="H40" s="1">
        <f t="shared" si="15"/>
        <v>672413.66119216103</v>
      </c>
      <c r="I40" s="2">
        <f>VLOOKUP(D40,'Q1 Data'!B:D,3,0)*'Q1 Data'!$H$1</f>
        <v>9.0589731726797856E-5</v>
      </c>
      <c r="J40" s="2">
        <f t="shared" si="16"/>
        <v>60.913773176831818</v>
      </c>
      <c r="L40" s="2">
        <f t="shared" si="9"/>
        <v>327525.42503466218</v>
      </c>
      <c r="M40" s="2">
        <f t="shared" si="4"/>
        <v>2107.3084464646877</v>
      </c>
      <c r="N40" s="2">
        <f t="shared" si="5"/>
        <v>1942.0370896380225</v>
      </c>
      <c r="O40" s="2">
        <f t="shared" si="10"/>
        <v>165.27135682666517</v>
      </c>
      <c r="Q40" s="2">
        <f>IF(B40=$AB$3,SUM(J$13:J40),0)</f>
        <v>0</v>
      </c>
      <c r="R40" s="15">
        <f t="shared" si="11"/>
        <v>329467.46212430025</v>
      </c>
      <c r="S40" s="15"/>
      <c r="T40" s="26">
        <f t="shared" si="12"/>
        <v>1000000</v>
      </c>
      <c r="U40" s="26">
        <f t="shared" si="13"/>
        <v>0</v>
      </c>
      <c r="V40" s="18">
        <f t="shared" si="6"/>
        <v>24710.059659322516</v>
      </c>
      <c r="W40" s="19">
        <f t="shared" si="7"/>
        <v>304757.40246497776</v>
      </c>
    </row>
    <row r="41" spans="2:23" x14ac:dyDescent="0.2">
      <c r="B41">
        <f t="shared" si="3"/>
        <v>29</v>
      </c>
      <c r="C41">
        <f t="shared" si="8"/>
        <v>3</v>
      </c>
      <c r="D41">
        <f t="shared" si="1"/>
        <v>37</v>
      </c>
      <c r="E41" s="1">
        <f t="shared" si="2"/>
        <v>0</v>
      </c>
      <c r="F41" s="2">
        <f t="shared" si="14"/>
        <v>329467.46212430025</v>
      </c>
      <c r="G41" s="17">
        <f>+MAX($AC$6*10,105%*SUM(E$12:E40),F41)</f>
        <v>1000000</v>
      </c>
      <c r="H41" s="1">
        <f t="shared" si="15"/>
        <v>670532.53787569981</v>
      </c>
      <c r="I41" s="2">
        <f>VLOOKUP(D41,'Q1 Data'!B:D,3,0)*'Q1 Data'!$H$1</f>
        <v>9.0589731726797856E-5</v>
      </c>
      <c r="J41" s="2">
        <f t="shared" si="16"/>
        <v>60.74336272024857</v>
      </c>
      <c r="L41" s="2">
        <f t="shared" si="9"/>
        <v>329406.71876158001</v>
      </c>
      <c r="M41" s="2">
        <f t="shared" si="4"/>
        <v>2119.4127469494374</v>
      </c>
      <c r="N41" s="2">
        <f t="shared" si="5"/>
        <v>1953.1920776631234</v>
      </c>
      <c r="O41" s="2">
        <f t="shared" si="10"/>
        <v>166.22066928631398</v>
      </c>
      <c r="Q41" s="2">
        <f>IF(B41=$AB$3,SUM(J$13:J41),0)</f>
        <v>0</v>
      </c>
      <c r="R41" s="15">
        <f t="shared" si="11"/>
        <v>331359.91083924309</v>
      </c>
      <c r="S41" s="15"/>
      <c r="T41" s="26">
        <f t="shared" si="12"/>
        <v>1000000</v>
      </c>
      <c r="U41" s="26">
        <f t="shared" si="13"/>
        <v>0</v>
      </c>
      <c r="V41" s="18">
        <f t="shared" si="6"/>
        <v>24851.993312943232</v>
      </c>
      <c r="W41" s="19">
        <f t="shared" si="7"/>
        <v>306507.91752629983</v>
      </c>
    </row>
    <row r="42" spans="2:23" x14ac:dyDescent="0.2">
      <c r="B42">
        <f t="shared" si="3"/>
        <v>30</v>
      </c>
      <c r="C42">
        <f t="shared" si="8"/>
        <v>3</v>
      </c>
      <c r="D42">
        <f t="shared" si="1"/>
        <v>37</v>
      </c>
      <c r="E42" s="1">
        <f t="shared" si="2"/>
        <v>0</v>
      </c>
      <c r="F42" s="2">
        <f t="shared" si="14"/>
        <v>331359.91083924309</v>
      </c>
      <c r="G42" s="17">
        <f>+MAX($AC$6*10,105%*SUM(E$12:E41),F42)</f>
        <v>1000000</v>
      </c>
      <c r="H42" s="1">
        <f t="shared" si="15"/>
        <v>668640.08916075691</v>
      </c>
      <c r="I42" s="2">
        <f>VLOOKUP(D42,'Q1 Data'!B:D,3,0)*'Q1 Data'!$H$1</f>
        <v>9.0589731726797856E-5</v>
      </c>
      <c r="J42" s="2">
        <f t="shared" si="16"/>
        <v>60.571926298855168</v>
      </c>
      <c r="L42" s="2">
        <f t="shared" si="9"/>
        <v>331299.33891294425</v>
      </c>
      <c r="M42" s="2">
        <f t="shared" si="4"/>
        <v>2131.5899219901144</v>
      </c>
      <c r="N42" s="2">
        <f t="shared" si="5"/>
        <v>1964.4142248602661</v>
      </c>
      <c r="O42" s="2">
        <f t="shared" si="10"/>
        <v>167.17569712984823</v>
      </c>
      <c r="Q42" s="2">
        <f>IF(B42=$AB$3,SUM(J$13:J42),0)</f>
        <v>0</v>
      </c>
      <c r="R42" s="15">
        <f t="shared" si="11"/>
        <v>333263.75313780451</v>
      </c>
      <c r="S42" s="15"/>
      <c r="T42" s="26">
        <f t="shared" si="12"/>
        <v>1000000</v>
      </c>
      <c r="U42" s="26">
        <f t="shared" si="13"/>
        <v>0</v>
      </c>
      <c r="V42" s="18">
        <f t="shared" si="6"/>
        <v>24994.781485335337</v>
      </c>
      <c r="W42" s="19">
        <f t="shared" si="7"/>
        <v>308268.97165246919</v>
      </c>
    </row>
    <row r="43" spans="2:23" x14ac:dyDescent="0.2">
      <c r="B43">
        <f t="shared" si="3"/>
        <v>31</v>
      </c>
      <c r="C43">
        <f t="shared" si="8"/>
        <v>3</v>
      </c>
      <c r="D43">
        <f t="shared" si="1"/>
        <v>37</v>
      </c>
      <c r="E43" s="1">
        <f t="shared" si="2"/>
        <v>0</v>
      </c>
      <c r="F43" s="2">
        <f t="shared" si="14"/>
        <v>333263.75313780451</v>
      </c>
      <c r="G43" s="17">
        <f>+MAX($AC$6*10,105%*SUM(E$12:E42),F43)</f>
        <v>1000000</v>
      </c>
      <c r="H43" s="1">
        <f t="shared" si="15"/>
        <v>666736.24686219543</v>
      </c>
      <c r="I43" s="2">
        <f>VLOOKUP(D43,'Q1 Data'!B:D,3,0)*'Q1 Data'!$H$1</f>
        <v>9.0589731726797856E-5</v>
      </c>
      <c r="J43" s="2">
        <f t="shared" si="16"/>
        <v>60.399457735778356</v>
      </c>
      <c r="L43" s="2">
        <f t="shared" si="9"/>
        <v>333203.35368006874</v>
      </c>
      <c r="M43" s="2">
        <f t="shared" si="4"/>
        <v>2143.8404103316848</v>
      </c>
      <c r="N43" s="2">
        <f t="shared" si="5"/>
        <v>1975.7039355646577</v>
      </c>
      <c r="O43" s="2">
        <f t="shared" si="10"/>
        <v>168.13647476702704</v>
      </c>
      <c r="Q43" s="2">
        <f>IF(B43=$AB$3,SUM(J$13:J43),0)</f>
        <v>0</v>
      </c>
      <c r="R43" s="15">
        <f t="shared" si="11"/>
        <v>335179.05761563341</v>
      </c>
      <c r="S43" s="15"/>
      <c r="T43" s="26">
        <f t="shared" si="12"/>
        <v>1000000</v>
      </c>
      <c r="U43" s="26">
        <f t="shared" si="13"/>
        <v>0</v>
      </c>
      <c r="V43" s="18">
        <f t="shared" si="6"/>
        <v>25138.429321172505</v>
      </c>
      <c r="W43" s="19">
        <f t="shared" si="7"/>
        <v>310040.62829446088</v>
      </c>
    </row>
    <row r="44" spans="2:23" x14ac:dyDescent="0.2">
      <c r="B44">
        <f t="shared" si="3"/>
        <v>32</v>
      </c>
      <c r="C44">
        <f t="shared" si="8"/>
        <v>3</v>
      </c>
      <c r="D44">
        <f t="shared" ref="D44:D75" si="17">INT(AGE_AT_ENTRY+B44/12)</f>
        <v>37</v>
      </c>
      <c r="E44" s="1">
        <f t="shared" si="2"/>
        <v>0</v>
      </c>
      <c r="F44" s="2">
        <f t="shared" si="14"/>
        <v>335179.05761563341</v>
      </c>
      <c r="G44" s="17">
        <f>+MAX($AC$6*10,105%*SUM(E$12:E43),F44)</f>
        <v>1000000</v>
      </c>
      <c r="H44" s="1">
        <f t="shared" si="15"/>
        <v>664820.94238436664</v>
      </c>
      <c r="I44" s="2">
        <f>VLOOKUP(D44,'Q1 Data'!B:D,3,0)*'Q1 Data'!$H$1</f>
        <v>9.0589731726797856E-5</v>
      </c>
      <c r="J44" s="2">
        <f t="shared" si="16"/>
        <v>60.225950816956711</v>
      </c>
      <c r="L44" s="2">
        <f t="shared" si="9"/>
        <v>335118.83166481648</v>
      </c>
      <c r="M44" s="2">
        <f t="shared" si="4"/>
        <v>2156.1646533606004</v>
      </c>
      <c r="N44" s="2">
        <f t="shared" si="5"/>
        <v>1987.0616165458259</v>
      </c>
      <c r="O44" s="2">
        <f t="shared" si="10"/>
        <v>169.10303681477444</v>
      </c>
      <c r="Q44" s="2">
        <f>IF(B44=$AB$3,SUM(J$13:J44),0)</f>
        <v>0</v>
      </c>
      <c r="R44" s="15">
        <f t="shared" si="11"/>
        <v>337105.89328136231</v>
      </c>
      <c r="S44" s="15"/>
      <c r="T44" s="26">
        <f t="shared" si="12"/>
        <v>1000000</v>
      </c>
      <c r="U44" s="26">
        <f t="shared" si="13"/>
        <v>0</v>
      </c>
      <c r="V44" s="18">
        <f t="shared" si="6"/>
        <v>25282.941996102174</v>
      </c>
      <c r="W44" s="19">
        <f t="shared" si="7"/>
        <v>311822.95128526015</v>
      </c>
    </row>
    <row r="45" spans="2:23" x14ac:dyDescent="0.2">
      <c r="B45">
        <f t="shared" ref="B45:B76" si="18">+IF(B44&gt;=POL_TERM_M,"",B44+1)</f>
        <v>33</v>
      </c>
      <c r="C45">
        <f t="shared" si="8"/>
        <v>3</v>
      </c>
      <c r="D45">
        <f t="shared" si="17"/>
        <v>38</v>
      </c>
      <c r="E45" s="1">
        <f t="shared" si="2"/>
        <v>0</v>
      </c>
      <c r="F45" s="2">
        <f t="shared" si="14"/>
        <v>337105.89328136231</v>
      </c>
      <c r="G45" s="17">
        <f>+MAX($AC$6*10,105%*SUM(E$12:E44),F45)</f>
        <v>1000000</v>
      </c>
      <c r="H45" s="1">
        <f t="shared" si="15"/>
        <v>662894.10671863775</v>
      </c>
      <c r="I45" s="2">
        <f>VLOOKUP(D45,'Q1 Data'!B:D,3,0)*'Q1 Data'!$H$1</f>
        <v>9.6931235778274791E-5</v>
      </c>
      <c r="J45" s="2">
        <f t="shared" si="16"/>
        <v>64.255144954373122</v>
      </c>
      <c r="L45" s="2">
        <f t="shared" si="9"/>
        <v>337041.63813640794</v>
      </c>
      <c r="M45" s="2">
        <f t="shared" si="4"/>
        <v>2168.5360480945292</v>
      </c>
      <c r="N45" s="2">
        <f t="shared" ref="N45:N76" si="19">L45*$AB$10</f>
        <v>1998.4627512321833</v>
      </c>
      <c r="O45" s="2">
        <f t="shared" si="10"/>
        <v>170.07329686234584</v>
      </c>
      <c r="Q45" s="2">
        <f>IF(B45=$AB$3,SUM(J$13:J45),0)</f>
        <v>0</v>
      </c>
      <c r="R45" s="15">
        <f t="shared" si="11"/>
        <v>339040.10088764009</v>
      </c>
      <c r="S45" s="15"/>
      <c r="T45" s="26">
        <f t="shared" si="12"/>
        <v>1000000</v>
      </c>
      <c r="U45" s="26">
        <f t="shared" si="13"/>
        <v>0</v>
      </c>
      <c r="V45" s="18">
        <f t="shared" si="6"/>
        <v>25428.007566573007</v>
      </c>
      <c r="W45" s="19">
        <f t="shared" si="7"/>
        <v>313612.09332106711</v>
      </c>
    </row>
    <row r="46" spans="2:23" x14ac:dyDescent="0.2">
      <c r="B46">
        <f t="shared" si="18"/>
        <v>34</v>
      </c>
      <c r="C46">
        <f t="shared" si="8"/>
        <v>3</v>
      </c>
      <c r="D46">
        <f t="shared" si="17"/>
        <v>38</v>
      </c>
      <c r="E46" s="1">
        <f t="shared" si="2"/>
        <v>0</v>
      </c>
      <c r="F46" s="2">
        <f t="shared" si="14"/>
        <v>339040.10088764009</v>
      </c>
      <c r="G46" s="17">
        <f>+MAX($AC$6*10,105%*SUM(E$12:E45),F46)</f>
        <v>1000000</v>
      </c>
      <c r="H46" s="1">
        <f t="shared" si="15"/>
        <v>660959.89911235985</v>
      </c>
      <c r="I46" s="2">
        <f>VLOOKUP(D46,'Q1 Data'!B:D,3,0)*'Q1 Data'!$H$1</f>
        <v>9.6931235778274791E-5</v>
      </c>
      <c r="J46" s="2">
        <f t="shared" si="16"/>
        <v>64.067659820844867</v>
      </c>
      <c r="L46" s="2">
        <f t="shared" si="9"/>
        <v>338976.03322781925</v>
      </c>
      <c r="M46" s="2">
        <f t="shared" si="4"/>
        <v>2180.9820043573122</v>
      </c>
      <c r="N46" s="2">
        <f t="shared" si="19"/>
        <v>2009.9325997581013</v>
      </c>
      <c r="O46" s="2">
        <f t="shared" si="10"/>
        <v>171.0494045992109</v>
      </c>
      <c r="Q46" s="2">
        <f>IF(B46=$AB$3,SUM(J$13:J46),0)</f>
        <v>0</v>
      </c>
      <c r="R46" s="15">
        <f t="shared" si="11"/>
        <v>340985.96582757734</v>
      </c>
      <c r="S46" s="15"/>
      <c r="T46" s="26">
        <f t="shared" si="12"/>
        <v>1000000</v>
      </c>
      <c r="U46" s="26">
        <f t="shared" si="13"/>
        <v>0</v>
      </c>
      <c r="V46" s="18">
        <f t="shared" si="6"/>
        <v>25573.947437068298</v>
      </c>
      <c r="W46" s="19">
        <f t="shared" si="7"/>
        <v>315412.01839050907</v>
      </c>
    </row>
    <row r="47" spans="2:23" x14ac:dyDescent="0.2">
      <c r="B47">
        <f t="shared" si="18"/>
        <v>35</v>
      </c>
      <c r="C47">
        <f t="shared" si="8"/>
        <v>3</v>
      </c>
      <c r="D47">
        <f t="shared" si="17"/>
        <v>38</v>
      </c>
      <c r="E47" s="1">
        <f t="shared" si="2"/>
        <v>0</v>
      </c>
      <c r="F47" s="2">
        <f t="shared" si="14"/>
        <v>340985.96582757734</v>
      </c>
      <c r="G47" s="17">
        <f>+MAX($AC$6*10,105%*SUM(E$12:E46),F47)</f>
        <v>1000000</v>
      </c>
      <c r="H47" s="1">
        <f t="shared" si="15"/>
        <v>659014.03417242272</v>
      </c>
      <c r="I47" s="2">
        <f>VLOOKUP(D47,'Q1 Data'!B:D,3,0)*'Q1 Data'!$H$1</f>
        <v>9.6931235778274791E-5</v>
      </c>
      <c r="J47" s="2">
        <f t="shared" si="16"/>
        <v>63.879044727559148</v>
      </c>
      <c r="L47" s="2">
        <f t="shared" si="9"/>
        <v>340922.0867828498</v>
      </c>
      <c r="M47" s="2">
        <f t="shared" si="4"/>
        <v>2193.502971526058</v>
      </c>
      <c r="N47" s="2">
        <f t="shared" si="19"/>
        <v>2021.4715762570747</v>
      </c>
      <c r="O47" s="2">
        <f t="shared" si="10"/>
        <v>172.03139526898326</v>
      </c>
      <c r="Q47" s="2">
        <f>IF(B47=$AB$3,SUM(J$13:J47),0)</f>
        <v>0</v>
      </c>
      <c r="R47" s="15">
        <f t="shared" si="11"/>
        <v>342943.55835910689</v>
      </c>
      <c r="S47" s="15"/>
      <c r="T47" s="26">
        <f t="shared" si="12"/>
        <v>1000000</v>
      </c>
      <c r="U47" s="26">
        <f t="shared" si="13"/>
        <v>0</v>
      </c>
      <c r="V47" s="18">
        <f t="shared" si="6"/>
        <v>25720.766876933016</v>
      </c>
      <c r="W47" s="19">
        <f t="shared" si="7"/>
        <v>317222.7914821739</v>
      </c>
    </row>
    <row r="48" spans="2:23" x14ac:dyDescent="0.2">
      <c r="B48">
        <f t="shared" si="18"/>
        <v>36</v>
      </c>
      <c r="C48">
        <f t="shared" si="8"/>
        <v>3</v>
      </c>
      <c r="D48">
        <f t="shared" si="17"/>
        <v>38</v>
      </c>
      <c r="E48" s="1">
        <f t="shared" si="2"/>
        <v>100000</v>
      </c>
      <c r="F48" s="2">
        <f t="shared" si="14"/>
        <v>442943.55835910689</v>
      </c>
      <c r="G48" s="17">
        <f>+MAX($AC$6*10,105%*SUM(E$12:E47),F48)</f>
        <v>1000000</v>
      </c>
      <c r="H48" s="1">
        <f t="shared" si="15"/>
        <v>557056.44164089311</v>
      </c>
      <c r="I48" s="2">
        <f>VLOOKUP(D48,'Q1 Data'!B:D,3,0)*'Q1 Data'!$H$1</f>
        <v>9.6931235778274791E-5</v>
      </c>
      <c r="J48" s="2">
        <f t="shared" si="16"/>
        <v>53.996169286500184</v>
      </c>
      <c r="L48" s="2">
        <f t="shared" si="9"/>
        <v>442889.5621898204</v>
      </c>
      <c r="M48" s="2">
        <f t="shared" si="4"/>
        <v>2849.5647785355413</v>
      </c>
      <c r="N48" s="2">
        <f t="shared" si="19"/>
        <v>2626.0799640063092</v>
      </c>
      <c r="O48" s="2">
        <f t="shared" si="10"/>
        <v>223.48481452923215</v>
      </c>
      <c r="Q48" s="2">
        <f>IF(B48=$AB$3,SUM(J$13:J48),0)</f>
        <v>0</v>
      </c>
      <c r="R48" s="15">
        <f t="shared" si="11"/>
        <v>445515.64215382672</v>
      </c>
      <c r="S48" s="15"/>
      <c r="T48" s="26">
        <f t="shared" si="12"/>
        <v>1000000</v>
      </c>
      <c r="U48" s="26">
        <f t="shared" si="13"/>
        <v>0</v>
      </c>
      <c r="V48" s="18">
        <f t="shared" si="6"/>
        <v>33413.673161537001</v>
      </c>
      <c r="W48" s="19">
        <f t="shared" si="7"/>
        <v>412101.96899228974</v>
      </c>
    </row>
    <row r="49" spans="2:23" x14ac:dyDescent="0.2">
      <c r="B49">
        <f t="shared" si="18"/>
        <v>37</v>
      </c>
      <c r="C49">
        <f t="shared" si="8"/>
        <v>4</v>
      </c>
      <c r="D49">
        <f t="shared" si="17"/>
        <v>38</v>
      </c>
      <c r="E49" s="1">
        <f t="shared" si="2"/>
        <v>0</v>
      </c>
      <c r="F49" s="2">
        <f t="shared" si="14"/>
        <v>445515.64215382672</v>
      </c>
      <c r="G49" s="17">
        <f>+MAX($AC$6*10,105%*SUM(E$12:E48),F49)</f>
        <v>1000000</v>
      </c>
      <c r="H49" s="1">
        <f t="shared" si="15"/>
        <v>554484.35784617322</v>
      </c>
      <c r="I49" s="2">
        <f>VLOOKUP(D49,'Q1 Data'!B:D,3,0)*'Q1 Data'!$H$1</f>
        <v>9.6931235778274791E-5</v>
      </c>
      <c r="J49" s="2">
        <f t="shared" si="16"/>
        <v>53.746854025752711</v>
      </c>
      <c r="L49" s="2">
        <f t="shared" si="9"/>
        <v>445461.89529980096</v>
      </c>
      <c r="M49" s="2">
        <f t="shared" si="4"/>
        <v>2866.1152472181147</v>
      </c>
      <c r="N49" s="2">
        <f t="shared" si="19"/>
        <v>2641.3324174790664</v>
      </c>
      <c r="O49" s="2">
        <f t="shared" si="10"/>
        <v>224.78282973904834</v>
      </c>
      <c r="Q49" s="2">
        <f>IF(B49=$AB$3,SUM(J$13:J49),0)</f>
        <v>0</v>
      </c>
      <c r="R49" s="15">
        <f t="shared" si="11"/>
        <v>448103.22771728004</v>
      </c>
      <c r="S49" s="15"/>
      <c r="T49" s="26">
        <f t="shared" si="12"/>
        <v>1000000</v>
      </c>
      <c r="U49" s="26">
        <f t="shared" si="13"/>
        <v>0</v>
      </c>
      <c r="V49" s="18">
        <f t="shared" si="6"/>
        <v>33607.742078796</v>
      </c>
      <c r="W49" s="19">
        <f t="shared" si="7"/>
        <v>414495.48563848401</v>
      </c>
    </row>
    <row r="50" spans="2:23" x14ac:dyDescent="0.2">
      <c r="B50">
        <f t="shared" si="18"/>
        <v>38</v>
      </c>
      <c r="C50">
        <f t="shared" si="8"/>
        <v>4</v>
      </c>
      <c r="D50">
        <f t="shared" si="17"/>
        <v>38</v>
      </c>
      <c r="E50" s="1">
        <f t="shared" si="2"/>
        <v>0</v>
      </c>
      <c r="F50" s="2">
        <f t="shared" si="14"/>
        <v>448103.22771728004</v>
      </c>
      <c r="G50" s="17">
        <f>+MAX($AC$6*10,105%*SUM(E$12:E49),F50)</f>
        <v>1000000</v>
      </c>
      <c r="H50" s="1">
        <f t="shared" si="15"/>
        <v>551896.77228271996</v>
      </c>
      <c r="I50" s="2">
        <f>VLOOKUP(D50,'Q1 Data'!B:D,3,0)*'Q1 Data'!$H$1</f>
        <v>9.6931235778274791E-5</v>
      </c>
      <c r="J50" s="2">
        <f t="shared" si="16"/>
        <v>53.496036159405158</v>
      </c>
      <c r="L50" s="2">
        <f t="shared" si="9"/>
        <v>448049.73168112064</v>
      </c>
      <c r="M50" s="2">
        <f t="shared" si="4"/>
        <v>2882.7654644152881</v>
      </c>
      <c r="N50" s="2">
        <f t="shared" si="19"/>
        <v>2656.6767964197411</v>
      </c>
      <c r="O50" s="2">
        <f t="shared" si="10"/>
        <v>226.08866799554698</v>
      </c>
      <c r="Q50" s="2">
        <f>IF(B50=$AB$3,SUM(J$13:J50),0)</f>
        <v>0</v>
      </c>
      <c r="R50" s="15">
        <f t="shared" si="11"/>
        <v>450706.40847754042</v>
      </c>
      <c r="S50" s="15"/>
      <c r="T50" s="26">
        <f t="shared" si="12"/>
        <v>1000000</v>
      </c>
      <c r="U50" s="26">
        <f t="shared" si="13"/>
        <v>0</v>
      </c>
      <c r="V50" s="18">
        <f t="shared" si="6"/>
        <v>33802.980635815533</v>
      </c>
      <c r="W50" s="19">
        <f t="shared" si="7"/>
        <v>416903.42784172489</v>
      </c>
    </row>
    <row r="51" spans="2:23" x14ac:dyDescent="0.2">
      <c r="B51">
        <f t="shared" si="18"/>
        <v>39</v>
      </c>
      <c r="C51">
        <f t="shared" si="8"/>
        <v>4</v>
      </c>
      <c r="D51">
        <f t="shared" si="17"/>
        <v>38</v>
      </c>
      <c r="E51" s="1">
        <f t="shared" si="2"/>
        <v>0</v>
      </c>
      <c r="F51" s="2">
        <f t="shared" si="14"/>
        <v>450706.40847754042</v>
      </c>
      <c r="G51" s="17">
        <f>+MAX($AC$6*10,105%*SUM(E$12:E50),F51)</f>
        <v>1000000</v>
      </c>
      <c r="H51" s="1">
        <f t="shared" si="15"/>
        <v>549293.59152245964</v>
      </c>
      <c r="I51" s="2">
        <f>VLOOKUP(D51,'Q1 Data'!B:D,3,0)*'Q1 Data'!$H$1</f>
        <v>9.6931235778274791E-5</v>
      </c>
      <c r="J51" s="2">
        <f t="shared" si="16"/>
        <v>53.243706631358897</v>
      </c>
      <c r="L51" s="2">
        <f t="shared" si="9"/>
        <v>450653.16477090906</v>
      </c>
      <c r="M51" s="2">
        <f t="shared" si="4"/>
        <v>2899.5160313043662</v>
      </c>
      <c r="N51" s="2">
        <f t="shared" si="19"/>
        <v>2672.1136548566851</v>
      </c>
      <c r="O51" s="2">
        <f t="shared" si="10"/>
        <v>227.40237644768104</v>
      </c>
      <c r="Q51" s="2">
        <f>IF(B51=$AB$3,SUM(J$13:J51),0)</f>
        <v>0</v>
      </c>
      <c r="R51" s="15">
        <f t="shared" si="11"/>
        <v>453325.27842576575</v>
      </c>
      <c r="S51" s="15"/>
      <c r="T51" s="26">
        <f t="shared" si="12"/>
        <v>1000000</v>
      </c>
      <c r="U51" s="26">
        <f t="shared" si="13"/>
        <v>0</v>
      </c>
      <c r="V51" s="18">
        <f t="shared" si="6"/>
        <v>33999.395881932433</v>
      </c>
      <c r="W51" s="19">
        <f t="shared" si="7"/>
        <v>419325.88254383334</v>
      </c>
    </row>
    <row r="52" spans="2:23" x14ac:dyDescent="0.2">
      <c r="B52">
        <f t="shared" si="18"/>
        <v>40</v>
      </c>
      <c r="C52">
        <f t="shared" si="8"/>
        <v>4</v>
      </c>
      <c r="D52">
        <f t="shared" si="17"/>
        <v>38</v>
      </c>
      <c r="E52" s="1">
        <f t="shared" si="2"/>
        <v>0</v>
      </c>
      <c r="F52" s="2">
        <f t="shared" si="14"/>
        <v>453325.27842576575</v>
      </c>
      <c r="G52" s="17">
        <f>+MAX($AC$6*10,105%*SUM(E$12:E51),F52)</f>
        <v>1000000</v>
      </c>
      <c r="H52" s="1">
        <f t="shared" si="15"/>
        <v>546674.72157423431</v>
      </c>
      <c r="I52" s="2">
        <f>VLOOKUP(D52,'Q1 Data'!B:D,3,0)*'Q1 Data'!$H$1</f>
        <v>9.6931235778274791E-5</v>
      </c>
      <c r="J52" s="2">
        <f t="shared" si="16"/>
        <v>52.989856330934828</v>
      </c>
      <c r="L52" s="2">
        <f t="shared" si="9"/>
        <v>453272.28856943484</v>
      </c>
      <c r="M52" s="2">
        <f t="shared" si="4"/>
        <v>2916.3675526859074</v>
      </c>
      <c r="N52" s="2">
        <f t="shared" si="19"/>
        <v>2687.6435501573396</v>
      </c>
      <c r="O52" s="2">
        <f t="shared" si="10"/>
        <v>228.72400252856778</v>
      </c>
      <c r="Q52" s="2">
        <f>IF(B52=$AB$3,SUM(J$13:J52),0)</f>
        <v>0</v>
      </c>
      <c r="R52" s="15">
        <f t="shared" si="11"/>
        <v>455959.93211959215</v>
      </c>
      <c r="S52" s="15"/>
      <c r="T52" s="26">
        <f t="shared" si="12"/>
        <v>1000000</v>
      </c>
      <c r="U52" s="26">
        <f t="shared" si="13"/>
        <v>0</v>
      </c>
      <c r="V52" s="18">
        <f t="shared" si="6"/>
        <v>34196.994908969413</v>
      </c>
      <c r="W52" s="19">
        <f t="shared" si="7"/>
        <v>421762.93721062271</v>
      </c>
    </row>
    <row r="53" spans="2:23" x14ac:dyDescent="0.2">
      <c r="B53">
        <f t="shared" si="18"/>
        <v>41</v>
      </c>
      <c r="C53">
        <f t="shared" si="8"/>
        <v>4</v>
      </c>
      <c r="D53">
        <f t="shared" si="17"/>
        <v>38</v>
      </c>
      <c r="E53" s="1">
        <f t="shared" si="2"/>
        <v>0</v>
      </c>
      <c r="F53" s="2">
        <f t="shared" si="14"/>
        <v>455959.93211959215</v>
      </c>
      <c r="G53" s="17">
        <f>+MAX($AC$6*10,105%*SUM(E$12:E52),F53)</f>
        <v>1000000</v>
      </c>
      <c r="H53" s="1">
        <f t="shared" si="15"/>
        <v>544040.06788040791</v>
      </c>
      <c r="I53" s="2">
        <f>VLOOKUP(D53,'Q1 Data'!B:D,3,0)*'Q1 Data'!$H$1</f>
        <v>9.6931235778274791E-5</v>
      </c>
      <c r="J53" s="2">
        <f t="shared" si="16"/>
        <v>52.73447609254444</v>
      </c>
      <c r="L53" s="2">
        <f t="shared" si="9"/>
        <v>455907.19764349959</v>
      </c>
      <c r="M53" s="2">
        <f t="shared" si="4"/>
        <v>2933.3206370055614</v>
      </c>
      <c r="N53" s="2">
        <f t="shared" si="19"/>
        <v>2703.2670430483604</v>
      </c>
      <c r="O53" s="2">
        <f t="shared" si="10"/>
        <v>230.05359395720097</v>
      </c>
      <c r="Q53" s="2">
        <f>IF(B53=$AB$3,SUM(J$13:J53),0)</f>
        <v>0</v>
      </c>
      <c r="R53" s="15">
        <f t="shared" si="11"/>
        <v>458610.46468654793</v>
      </c>
      <c r="S53" s="15"/>
      <c r="T53" s="26">
        <f t="shared" si="12"/>
        <v>1000000</v>
      </c>
      <c r="U53" s="26">
        <f t="shared" si="13"/>
        <v>0</v>
      </c>
      <c r="V53" s="18">
        <f t="shared" si="6"/>
        <v>34395.784851491095</v>
      </c>
      <c r="W53" s="19">
        <f t="shared" si="7"/>
        <v>424214.67983505683</v>
      </c>
    </row>
    <row r="54" spans="2:23" x14ac:dyDescent="0.2">
      <c r="B54">
        <f t="shared" si="18"/>
        <v>42</v>
      </c>
      <c r="C54">
        <f t="shared" si="8"/>
        <v>4</v>
      </c>
      <c r="D54">
        <f t="shared" si="17"/>
        <v>38</v>
      </c>
      <c r="E54" s="1">
        <f t="shared" si="2"/>
        <v>0</v>
      </c>
      <c r="F54" s="2">
        <f t="shared" si="14"/>
        <v>458610.46468654793</v>
      </c>
      <c r="G54" s="17">
        <f>+MAX($AC$6*10,105%*SUM(E$12:E53),F54)</f>
        <v>1000000</v>
      </c>
      <c r="H54" s="1">
        <f t="shared" si="15"/>
        <v>541389.53531345213</v>
      </c>
      <c r="I54" s="2">
        <f>VLOOKUP(D54,'Q1 Data'!B:D,3,0)*'Q1 Data'!$H$1</f>
        <v>9.6931235778274791E-5</v>
      </c>
      <c r="J54" s="2">
        <f t="shared" si="16"/>
        <v>52.477556695358857</v>
      </c>
      <c r="L54" s="2">
        <f t="shared" si="9"/>
        <v>458557.98712985258</v>
      </c>
      <c r="M54" s="2">
        <f t="shared" si="4"/>
        <v>2950.375896376037</v>
      </c>
      <c r="N54" s="2">
        <f t="shared" si="19"/>
        <v>2718.9846976358635</v>
      </c>
      <c r="O54" s="2">
        <f t="shared" si="10"/>
        <v>231.39119874017342</v>
      </c>
      <c r="Q54" s="2">
        <f>IF(B54=$AB$3,SUM(J$13:J54),0)</f>
        <v>0</v>
      </c>
      <c r="R54" s="15">
        <f t="shared" si="11"/>
        <v>461276.97182748845</v>
      </c>
      <c r="S54" s="15"/>
      <c r="T54" s="26">
        <f t="shared" si="12"/>
        <v>1000000</v>
      </c>
      <c r="U54" s="26">
        <f t="shared" si="13"/>
        <v>0</v>
      </c>
      <c r="V54" s="18">
        <f t="shared" si="6"/>
        <v>34595.772887061634</v>
      </c>
      <c r="W54" s="19">
        <f t="shared" si="7"/>
        <v>426681.19894042681</v>
      </c>
    </row>
    <row r="55" spans="2:23" x14ac:dyDescent="0.2">
      <c r="B55">
        <f t="shared" si="18"/>
        <v>43</v>
      </c>
      <c r="C55">
        <f t="shared" si="8"/>
        <v>4</v>
      </c>
      <c r="D55">
        <f t="shared" si="17"/>
        <v>38</v>
      </c>
      <c r="E55" s="1">
        <f t="shared" si="2"/>
        <v>0</v>
      </c>
      <c r="F55" s="2">
        <f t="shared" si="14"/>
        <v>461276.97182748845</v>
      </c>
      <c r="G55" s="17">
        <f>+MAX($AC$6*10,105%*SUM(E$12:E54),F55)</f>
        <v>1000000</v>
      </c>
      <c r="H55" s="1">
        <f t="shared" si="15"/>
        <v>538723.02817251161</v>
      </c>
      <c r="I55" s="2">
        <f>VLOOKUP(D55,'Q1 Data'!B:D,3,0)*'Q1 Data'!$H$1</f>
        <v>9.6931235778274791E-5</v>
      </c>
      <c r="J55" s="2">
        <f t="shared" si="16"/>
        <v>52.219088862975894</v>
      </c>
      <c r="L55" s="2">
        <f t="shared" si="9"/>
        <v>461224.75273862545</v>
      </c>
      <c r="M55" s="2">
        <f t="shared" si="4"/>
        <v>2967.5339465992033</v>
      </c>
      <c r="N55" s="2">
        <f t="shared" si="19"/>
        <v>2734.7970814257937</v>
      </c>
      <c r="O55" s="2">
        <f t="shared" si="10"/>
        <v>232.73686517340957</v>
      </c>
      <c r="Q55" s="2">
        <f>IF(B55=$AB$3,SUM(J$13:J55),0)</f>
        <v>0</v>
      </c>
      <c r="R55" s="15">
        <f t="shared" si="11"/>
        <v>463959.5498200513</v>
      </c>
      <c r="S55" s="15"/>
      <c r="T55" s="26">
        <f t="shared" si="12"/>
        <v>1000000</v>
      </c>
      <c r="U55" s="26">
        <f t="shared" si="13"/>
        <v>0</v>
      </c>
      <c r="V55" s="18">
        <f t="shared" si="6"/>
        <v>34796.966236503846</v>
      </c>
      <c r="W55" s="19">
        <f t="shared" si="7"/>
        <v>429162.58358354744</v>
      </c>
    </row>
    <row r="56" spans="2:23" x14ac:dyDescent="0.2">
      <c r="B56">
        <f t="shared" si="18"/>
        <v>44</v>
      </c>
      <c r="C56">
        <f t="shared" si="8"/>
        <v>4</v>
      </c>
      <c r="D56">
        <f t="shared" si="17"/>
        <v>38</v>
      </c>
      <c r="E56" s="1">
        <f t="shared" si="2"/>
        <v>0</v>
      </c>
      <c r="F56" s="2">
        <f t="shared" si="14"/>
        <v>463959.5498200513</v>
      </c>
      <c r="G56" s="17">
        <f>+MAX($AC$6*10,105%*SUM(E$12:E55),F56)</f>
        <v>1000000</v>
      </c>
      <c r="H56" s="1">
        <f t="shared" si="15"/>
        <v>536040.4501799487</v>
      </c>
      <c r="I56" s="2">
        <f>VLOOKUP(D56,'Q1 Data'!B:D,3,0)*'Q1 Data'!$H$1</f>
        <v>9.6931235778274791E-5</v>
      </c>
      <c r="J56" s="2">
        <f t="shared" si="16"/>
        <v>51.95906326308517</v>
      </c>
      <c r="L56" s="2">
        <f t="shared" si="9"/>
        <v>463907.59075678821</v>
      </c>
      <c r="M56" s="2">
        <f t="shared" si="4"/>
        <v>2984.7954071883241</v>
      </c>
      <c r="N56" s="2">
        <f t="shared" si="19"/>
        <v>2750.7047653444133</v>
      </c>
      <c r="O56" s="2">
        <f t="shared" si="10"/>
        <v>234.09064184391082</v>
      </c>
      <c r="Q56" s="2">
        <f>IF(B56=$AB$3,SUM(J$13:J56),0)</f>
        <v>0</v>
      </c>
      <c r="R56" s="15">
        <f t="shared" si="11"/>
        <v>466658.2955221326</v>
      </c>
      <c r="S56" s="15"/>
      <c r="T56" s="26">
        <f t="shared" si="12"/>
        <v>1000000</v>
      </c>
      <c r="U56" s="26">
        <f t="shared" si="13"/>
        <v>0</v>
      </c>
      <c r="V56" s="18">
        <f t="shared" si="6"/>
        <v>34999.37216415994</v>
      </c>
      <c r="W56" s="19">
        <f t="shared" si="7"/>
        <v>431658.92335797264</v>
      </c>
    </row>
    <row r="57" spans="2:23" x14ac:dyDescent="0.2">
      <c r="B57">
        <f t="shared" si="18"/>
        <v>45</v>
      </c>
      <c r="C57">
        <f t="shared" si="8"/>
        <v>4</v>
      </c>
      <c r="D57">
        <f t="shared" si="17"/>
        <v>39</v>
      </c>
      <c r="E57" s="1">
        <f t="shared" si="2"/>
        <v>0</v>
      </c>
      <c r="F57" s="2">
        <f t="shared" si="14"/>
        <v>466658.2955221326</v>
      </c>
      <c r="G57" s="17">
        <f>+MAX($AC$6*10,105%*SUM(E$12:E56),F57)</f>
        <v>1000000</v>
      </c>
      <c r="H57" s="1">
        <f t="shared" si="15"/>
        <v>533341.70447786734</v>
      </c>
      <c r="I57" s="2">
        <f>VLOOKUP(D57,'Q1 Data'!B:D,3,0)*'Q1 Data'!$H$1</f>
        <v>1.0407443419655494E-4</v>
      </c>
      <c r="J57" s="2">
        <f t="shared" si="16"/>
        <v>55.507236126960258</v>
      </c>
      <c r="L57" s="2">
        <f t="shared" si="9"/>
        <v>466602.78828600561</v>
      </c>
      <c r="M57" s="2">
        <f t="shared" si="4"/>
        <v>3002.1363892437162</v>
      </c>
      <c r="N57" s="2">
        <f t="shared" si="19"/>
        <v>2766.6857340435213</v>
      </c>
      <c r="O57" s="2">
        <f t="shared" si="10"/>
        <v>235.45065520019489</v>
      </c>
      <c r="Q57" s="2">
        <f>IF(B57=$AB$3,SUM(J$13:J57),0)</f>
        <v>0</v>
      </c>
      <c r="R57" s="15">
        <f t="shared" si="11"/>
        <v>469369.47402004915</v>
      </c>
      <c r="S57" s="15"/>
      <c r="T57" s="26">
        <f t="shared" si="12"/>
        <v>1000000</v>
      </c>
      <c r="U57" s="26">
        <f t="shared" si="13"/>
        <v>0</v>
      </c>
      <c r="V57" s="18">
        <f t="shared" si="6"/>
        <v>35202.710551503682</v>
      </c>
      <c r="W57" s="19">
        <f t="shared" si="7"/>
        <v>434166.76346854545</v>
      </c>
    </row>
    <row r="58" spans="2:23" x14ac:dyDescent="0.2">
      <c r="B58">
        <f t="shared" si="18"/>
        <v>46</v>
      </c>
      <c r="C58">
        <f t="shared" si="8"/>
        <v>4</v>
      </c>
      <c r="D58">
        <f t="shared" si="17"/>
        <v>39</v>
      </c>
      <c r="E58" s="1">
        <f t="shared" si="2"/>
        <v>0</v>
      </c>
      <c r="F58" s="2">
        <f t="shared" si="14"/>
        <v>469369.47402004915</v>
      </c>
      <c r="G58" s="17">
        <f>+MAX($AC$6*10,105%*SUM(E$12:E57),F58)</f>
        <v>1000000</v>
      </c>
      <c r="H58" s="1">
        <f t="shared" si="15"/>
        <v>530630.52597995079</v>
      </c>
      <c r="I58" s="2">
        <f>VLOOKUP(D58,'Q1 Data'!B:D,3,0)*'Q1 Data'!$H$1</f>
        <v>1.0407443419655494E-4</v>
      </c>
      <c r="J58" s="2">
        <f t="shared" si="16"/>
        <v>55.225071758783727</v>
      </c>
      <c r="L58" s="2">
        <f t="shared" si="9"/>
        <v>469314.24894829036</v>
      </c>
      <c r="M58" s="2">
        <f t="shared" si="4"/>
        <v>3019.5820087869461</v>
      </c>
      <c r="N58" s="2">
        <f t="shared" si="19"/>
        <v>2782.7631337528546</v>
      </c>
      <c r="O58" s="2">
        <f t="shared" si="10"/>
        <v>236.81887503409143</v>
      </c>
      <c r="Q58" s="2">
        <f>IF(B58=$AB$3,SUM(J$13:J58),0)</f>
        <v>0</v>
      </c>
      <c r="R58" s="15">
        <f t="shared" si="11"/>
        <v>472097.01208204322</v>
      </c>
      <c r="S58" s="15"/>
      <c r="T58" s="26">
        <f t="shared" si="12"/>
        <v>1000000</v>
      </c>
      <c r="U58" s="26">
        <f t="shared" si="13"/>
        <v>0</v>
      </c>
      <c r="V58" s="18">
        <f t="shared" si="6"/>
        <v>35407.275906153242</v>
      </c>
      <c r="W58" s="19">
        <f t="shared" si="7"/>
        <v>436689.73617588996</v>
      </c>
    </row>
    <row r="59" spans="2:23" x14ac:dyDescent="0.2">
      <c r="B59">
        <f t="shared" si="18"/>
        <v>47</v>
      </c>
      <c r="C59">
        <f t="shared" si="8"/>
        <v>4</v>
      </c>
      <c r="D59">
        <f t="shared" si="17"/>
        <v>39</v>
      </c>
      <c r="E59" s="1">
        <f t="shared" si="2"/>
        <v>0</v>
      </c>
      <c r="F59" s="2">
        <f t="shared" si="14"/>
        <v>472097.01208204322</v>
      </c>
      <c r="G59" s="17">
        <f>+MAX($AC$6*10,105%*SUM(E$12:E58),F59)</f>
        <v>1000000</v>
      </c>
      <c r="H59" s="1">
        <f t="shared" si="15"/>
        <v>527902.98791795678</v>
      </c>
      <c r="I59" s="2">
        <f>VLOOKUP(D59,'Q1 Data'!B:D,3,0)*'Q1 Data'!$H$1</f>
        <v>1.0407443419655494E-4</v>
      </c>
      <c r="J59" s="2">
        <f t="shared" si="16"/>
        <v>54.941204778232127</v>
      </c>
      <c r="L59" s="2">
        <f t="shared" si="9"/>
        <v>472042.07087726501</v>
      </c>
      <c r="M59" s="2">
        <f t="shared" si="4"/>
        <v>3037.1328972126962</v>
      </c>
      <c r="N59" s="2">
        <f t="shared" si="19"/>
        <v>2798.9375463482615</v>
      </c>
      <c r="O59" s="2">
        <f t="shared" si="10"/>
        <v>238.19535086443466</v>
      </c>
      <c r="Q59" s="2">
        <f>IF(B59=$AB$3,SUM(J$13:J59),0)</f>
        <v>0</v>
      </c>
      <c r="R59" s="15">
        <f t="shared" si="11"/>
        <v>474841.00842361327</v>
      </c>
      <c r="S59" s="15"/>
      <c r="T59" s="26">
        <f t="shared" si="12"/>
        <v>1000000</v>
      </c>
      <c r="U59" s="26">
        <f t="shared" si="13"/>
        <v>0</v>
      </c>
      <c r="V59" s="18">
        <f t="shared" si="6"/>
        <v>35613.075631770997</v>
      </c>
      <c r="W59" s="19">
        <f t="shared" si="7"/>
        <v>439227.93279184226</v>
      </c>
    </row>
    <row r="60" spans="2:23" x14ac:dyDescent="0.2">
      <c r="B60">
        <f t="shared" si="18"/>
        <v>48</v>
      </c>
      <c r="C60">
        <f t="shared" si="8"/>
        <v>4</v>
      </c>
      <c r="D60">
        <f t="shared" si="17"/>
        <v>39</v>
      </c>
      <c r="E60" s="1">
        <f t="shared" si="2"/>
        <v>100000</v>
      </c>
      <c r="F60" s="2">
        <f t="shared" si="14"/>
        <v>574841.00842361327</v>
      </c>
      <c r="G60" s="17">
        <f>+MAX($AC$6*10,105%*SUM(E$12:E59),F60)</f>
        <v>1000000</v>
      </c>
      <c r="H60" s="1">
        <f t="shared" si="15"/>
        <v>425158.99157638673</v>
      </c>
      <c r="I60" s="2">
        <f>VLOOKUP(D60,'Q1 Data'!B:D,3,0)*'Q1 Data'!$H$1</f>
        <v>1.0407443419655494E-4</v>
      </c>
      <c r="J60" s="2">
        <f t="shared" si="16"/>
        <v>44.248181491890314</v>
      </c>
      <c r="L60" s="2">
        <f t="shared" si="9"/>
        <v>574796.76024212141</v>
      </c>
      <c r="M60" s="2">
        <f t="shared" si="4"/>
        <v>3698.2596625302317</v>
      </c>
      <c r="N60" s="2">
        <f t="shared" si="19"/>
        <v>3408.2136593696123</v>
      </c>
      <c r="O60" s="2">
        <f t="shared" si="10"/>
        <v>290.04600316061942</v>
      </c>
      <c r="Q60" s="2">
        <f>IF(B60=$AB$3,SUM(J$13:J60),0)</f>
        <v>0</v>
      </c>
      <c r="R60" s="15">
        <f t="shared" si="11"/>
        <v>578204.97390149103</v>
      </c>
      <c r="S60" s="15"/>
      <c r="T60" s="26">
        <f t="shared" si="12"/>
        <v>1000000</v>
      </c>
      <c r="U60" s="26">
        <f t="shared" si="13"/>
        <v>0</v>
      </c>
      <c r="V60" s="18">
        <f t="shared" si="6"/>
        <v>43365.373042611827</v>
      </c>
      <c r="W60" s="19">
        <f t="shared" si="7"/>
        <v>534839.60085887916</v>
      </c>
    </row>
    <row r="61" spans="2:23" x14ac:dyDescent="0.2">
      <c r="B61">
        <f t="shared" si="18"/>
        <v>49</v>
      </c>
      <c r="C61">
        <f t="shared" si="8"/>
        <v>5</v>
      </c>
      <c r="D61">
        <f t="shared" si="17"/>
        <v>39</v>
      </c>
      <c r="E61" s="1">
        <f t="shared" si="2"/>
        <v>0</v>
      </c>
      <c r="F61" s="2">
        <f t="shared" si="14"/>
        <v>578204.97390149103</v>
      </c>
      <c r="G61" s="17">
        <f>+MAX($AC$6*10,105%*SUM(E$12:E60),F61)</f>
        <v>1000000</v>
      </c>
      <c r="H61" s="1">
        <f t="shared" si="15"/>
        <v>421795.02609850897</v>
      </c>
      <c r="I61" s="2">
        <f>VLOOKUP(D61,'Q1 Data'!B:D,3,0)*'Q1 Data'!$H$1</f>
        <v>1.0407443419655494E-4</v>
      </c>
      <c r="J61" s="2">
        <f t="shared" si="16"/>
        <v>43.898078688123448</v>
      </c>
      <c r="L61" s="2">
        <f t="shared" si="9"/>
        <v>578161.07582280296</v>
      </c>
      <c r="M61" s="2">
        <f t="shared" si="4"/>
        <v>3719.9057702758905</v>
      </c>
      <c r="N61" s="2">
        <f t="shared" si="19"/>
        <v>3428.1621126484356</v>
      </c>
      <c r="O61" s="2">
        <f t="shared" si="10"/>
        <v>291.74365762745492</v>
      </c>
      <c r="Q61" s="2">
        <f>IF(B61=$AB$3,SUM(J$13:J61),0)</f>
        <v>0</v>
      </c>
      <c r="R61" s="15">
        <f t="shared" si="11"/>
        <v>581589.23793545133</v>
      </c>
      <c r="S61" s="15"/>
      <c r="T61" s="26">
        <f t="shared" si="12"/>
        <v>1000000</v>
      </c>
      <c r="U61" s="26">
        <f t="shared" si="13"/>
        <v>0</v>
      </c>
      <c r="V61" s="18">
        <f t="shared" si="6"/>
        <v>29079.461896772569</v>
      </c>
      <c r="W61" s="19">
        <f t="shared" si="7"/>
        <v>552509.77603867871</v>
      </c>
    </row>
    <row r="62" spans="2:23" x14ac:dyDescent="0.2">
      <c r="B62">
        <f t="shared" si="18"/>
        <v>50</v>
      </c>
      <c r="C62">
        <f t="shared" si="8"/>
        <v>5</v>
      </c>
      <c r="D62">
        <f t="shared" si="17"/>
        <v>39</v>
      </c>
      <c r="E62" s="1">
        <f t="shared" si="2"/>
        <v>0</v>
      </c>
      <c r="F62" s="2">
        <f t="shared" si="14"/>
        <v>581589.23793545133</v>
      </c>
      <c r="G62" s="17">
        <f>+MAX($AC$6*10,105%*SUM(E$12:E61),F62)</f>
        <v>1000000</v>
      </c>
      <c r="H62" s="1">
        <f t="shared" si="15"/>
        <v>418410.76206454867</v>
      </c>
      <c r="I62" s="2">
        <f>VLOOKUP(D62,'Q1 Data'!B:D,3,0)*'Q1 Data'!$H$1</f>
        <v>1.0407443419655494E-4</v>
      </c>
      <c r="J62" s="2">
        <f t="shared" si="16"/>
        <v>43.545863323617276</v>
      </c>
      <c r="L62" s="2">
        <f t="shared" si="9"/>
        <v>581545.69207212771</v>
      </c>
      <c r="M62" s="2">
        <f t="shared" si="4"/>
        <v>3741.6824931348528</v>
      </c>
      <c r="N62" s="2">
        <f t="shared" si="19"/>
        <v>3448.2309371975052</v>
      </c>
      <c r="O62" s="2">
        <f t="shared" si="10"/>
        <v>293.45155593734762</v>
      </c>
      <c r="Q62" s="2">
        <f>IF(B62=$AB$3,SUM(J$13:J62),0)</f>
        <v>0</v>
      </c>
      <c r="R62" s="15">
        <f t="shared" si="11"/>
        <v>584993.92300932528</v>
      </c>
      <c r="S62" s="15"/>
      <c r="T62" s="26">
        <f t="shared" si="12"/>
        <v>1000000</v>
      </c>
      <c r="U62" s="26">
        <f t="shared" si="13"/>
        <v>0</v>
      </c>
      <c r="V62" s="18">
        <f t="shared" si="6"/>
        <v>29249.696150466265</v>
      </c>
      <c r="W62" s="19">
        <f t="shared" si="7"/>
        <v>555744.22685885907</v>
      </c>
    </row>
    <row r="63" spans="2:23" x14ac:dyDescent="0.2">
      <c r="B63">
        <f t="shared" si="18"/>
        <v>51</v>
      </c>
      <c r="C63">
        <f t="shared" si="8"/>
        <v>5</v>
      </c>
      <c r="D63">
        <f t="shared" si="17"/>
        <v>39</v>
      </c>
      <c r="E63" s="1">
        <f t="shared" si="2"/>
        <v>0</v>
      </c>
      <c r="F63" s="2">
        <f t="shared" si="14"/>
        <v>584993.92300932528</v>
      </c>
      <c r="G63" s="17">
        <f>+MAX($AC$6*10,105%*SUM(E$12:E62),F63)</f>
        <v>1000000</v>
      </c>
      <c r="H63" s="1">
        <f t="shared" si="15"/>
        <v>415006.07699067472</v>
      </c>
      <c r="I63" s="2">
        <f>VLOOKUP(D63,'Q1 Data'!B:D,3,0)*'Q1 Data'!$H$1</f>
        <v>1.0407443419655494E-4</v>
      </c>
      <c r="J63" s="2">
        <f t="shared" si="16"/>
        <v>43.191522650936385</v>
      </c>
      <c r="L63" s="2">
        <f t="shared" si="9"/>
        <v>584950.7314866744</v>
      </c>
      <c r="M63" s="2">
        <f t="shared" si="4"/>
        <v>3763.5906192537946</v>
      </c>
      <c r="N63" s="2">
        <f t="shared" si="19"/>
        <v>3468.4208593509661</v>
      </c>
      <c r="O63" s="2">
        <f t="shared" si="10"/>
        <v>295.16975990282845</v>
      </c>
      <c r="Q63" s="2">
        <f>IF(B63=$AB$3,SUM(J$13:J63),0)</f>
        <v>0</v>
      </c>
      <c r="R63" s="15">
        <f t="shared" si="11"/>
        <v>588419.15234602534</v>
      </c>
      <c r="S63" s="15"/>
      <c r="T63" s="26">
        <f t="shared" si="12"/>
        <v>1000000</v>
      </c>
      <c r="U63" s="26">
        <f t="shared" si="13"/>
        <v>0</v>
      </c>
      <c r="V63" s="18">
        <f t="shared" si="6"/>
        <v>29420.957617301268</v>
      </c>
      <c r="W63" s="19">
        <f t="shared" si="7"/>
        <v>558998.19472872408</v>
      </c>
    </row>
    <row r="64" spans="2:23" x14ac:dyDescent="0.2">
      <c r="B64">
        <f t="shared" si="18"/>
        <v>52</v>
      </c>
      <c r="C64">
        <f t="shared" si="8"/>
        <v>5</v>
      </c>
      <c r="D64">
        <f t="shared" si="17"/>
        <v>39</v>
      </c>
      <c r="E64" s="1">
        <f t="shared" si="2"/>
        <v>0</v>
      </c>
      <c r="F64" s="2">
        <f t="shared" si="14"/>
        <v>588419.15234602534</v>
      </c>
      <c r="G64" s="17">
        <f>+MAX($AC$6*10,105%*SUM(E$12:E63),F64)</f>
        <v>1000000</v>
      </c>
      <c r="H64" s="1">
        <f t="shared" si="15"/>
        <v>411580.84765397466</v>
      </c>
      <c r="I64" s="2">
        <f>VLOOKUP(D64,'Q1 Data'!B:D,3,0)*'Q1 Data'!$H$1</f>
        <v>1.0407443419655494E-4</v>
      </c>
      <c r="J64" s="2">
        <f t="shared" si="16"/>
        <v>42.835043845725892</v>
      </c>
      <c r="L64" s="2">
        <f t="shared" si="9"/>
        <v>588376.31730217964</v>
      </c>
      <c r="M64" s="2">
        <f t="shared" si="4"/>
        <v>3785.6309415351561</v>
      </c>
      <c r="N64" s="2">
        <f t="shared" si="19"/>
        <v>3488.7326098257427</v>
      </c>
      <c r="O64" s="2">
        <f t="shared" si="10"/>
        <v>296.89833170941347</v>
      </c>
      <c r="Q64" s="2">
        <f>IF(B64=$AB$3,SUM(J$13:J64),0)</f>
        <v>0</v>
      </c>
      <c r="R64" s="15">
        <f t="shared" si="11"/>
        <v>591865.04991200531</v>
      </c>
      <c r="S64" s="15"/>
      <c r="T64" s="26">
        <f t="shared" si="12"/>
        <v>1000000</v>
      </c>
      <c r="U64" s="26">
        <f t="shared" si="13"/>
        <v>0</v>
      </c>
      <c r="V64" s="18">
        <f t="shared" si="6"/>
        <v>29593.252495600267</v>
      </c>
      <c r="W64" s="19">
        <f t="shared" si="7"/>
        <v>562271.79741640505</v>
      </c>
    </row>
    <row r="65" spans="2:23" x14ac:dyDescent="0.2">
      <c r="B65">
        <f t="shared" si="18"/>
        <v>53</v>
      </c>
      <c r="C65">
        <f t="shared" si="8"/>
        <v>5</v>
      </c>
      <c r="D65">
        <f t="shared" si="17"/>
        <v>39</v>
      </c>
      <c r="E65" s="1">
        <f t="shared" si="2"/>
        <v>0</v>
      </c>
      <c r="F65" s="2">
        <f t="shared" si="14"/>
        <v>591865.04991200531</v>
      </c>
      <c r="G65" s="17">
        <f>+MAX($AC$6*10,105%*SUM(E$12:E64),F65)</f>
        <v>1000000</v>
      </c>
      <c r="H65" s="1">
        <f t="shared" si="15"/>
        <v>408134.95008799469</v>
      </c>
      <c r="I65" s="2">
        <f>VLOOKUP(D65,'Q1 Data'!B:D,3,0)*'Q1 Data'!$H$1</f>
        <v>1.0407443419655494E-4</v>
      </c>
      <c r="J65" s="2">
        <f t="shared" si="16"/>
        <v>42.476414006247239</v>
      </c>
      <c r="L65" s="2">
        <f t="shared" si="9"/>
        <v>591822.57349799911</v>
      </c>
      <c r="M65" s="2">
        <f t="shared" si="4"/>
        <v>3807.8042576658445</v>
      </c>
      <c r="N65" s="2">
        <f t="shared" si="19"/>
        <v>3509.1669237479914</v>
      </c>
      <c r="O65" s="2">
        <f t="shared" si="10"/>
        <v>298.63733391785308</v>
      </c>
      <c r="Q65" s="2">
        <f>IF(B65=$AB$3,SUM(J$13:J65),0)</f>
        <v>0</v>
      </c>
      <c r="R65" s="15">
        <f t="shared" si="11"/>
        <v>595331.74042174709</v>
      </c>
      <c r="S65" s="15"/>
      <c r="T65" s="26">
        <f t="shared" si="12"/>
        <v>1000000</v>
      </c>
      <c r="U65" s="26">
        <f t="shared" si="13"/>
        <v>0</v>
      </c>
      <c r="V65" s="18">
        <f t="shared" si="6"/>
        <v>29766.587021087355</v>
      </c>
      <c r="W65" s="19">
        <f t="shared" si="7"/>
        <v>565565.15340065979</v>
      </c>
    </row>
    <row r="66" spans="2:23" x14ac:dyDescent="0.2">
      <c r="B66">
        <f t="shared" si="18"/>
        <v>54</v>
      </c>
      <c r="C66">
        <f t="shared" si="8"/>
        <v>5</v>
      </c>
      <c r="D66">
        <f t="shared" si="17"/>
        <v>39</v>
      </c>
      <c r="E66" s="1">
        <f t="shared" si="2"/>
        <v>0</v>
      </c>
      <c r="F66" s="2">
        <f t="shared" si="14"/>
        <v>595331.74042174709</v>
      </c>
      <c r="G66" s="17">
        <f>+MAX($AC$6*10,105%*SUM(E$12:E65),F66)</f>
        <v>1000000</v>
      </c>
      <c r="H66" s="1">
        <f t="shared" si="15"/>
        <v>404668.25957825291</v>
      </c>
      <c r="I66" s="2">
        <f>VLOOKUP(D66,'Q1 Data'!B:D,3,0)*'Q1 Data'!$H$1</f>
        <v>1.0407443419655494E-4</v>
      </c>
      <c r="J66" s="2">
        <f t="shared" si="16"/>
        <v>42.115620152911298</v>
      </c>
      <c r="L66" s="2">
        <f t="shared" si="9"/>
        <v>595289.62480159418</v>
      </c>
      <c r="M66" s="2">
        <f t="shared" si="4"/>
        <v>3830.1113701461018</v>
      </c>
      <c r="N66" s="2">
        <f t="shared" si="19"/>
        <v>3529.7245406797056</v>
      </c>
      <c r="O66" s="2">
        <f t="shared" si="10"/>
        <v>300.38682946639619</v>
      </c>
      <c r="Q66" s="2">
        <f>IF(B66=$AB$3,SUM(J$13:J66),0)</f>
        <v>0</v>
      </c>
      <c r="R66" s="15">
        <f t="shared" si="11"/>
        <v>598819.3493422739</v>
      </c>
      <c r="S66" s="15"/>
      <c r="T66" s="26">
        <f t="shared" si="12"/>
        <v>1000000</v>
      </c>
      <c r="U66" s="26">
        <f t="shared" si="13"/>
        <v>0</v>
      </c>
      <c r="V66" s="18">
        <f t="shared" si="6"/>
        <v>29940.967467113696</v>
      </c>
      <c r="W66" s="19">
        <f t="shared" si="7"/>
        <v>568878.38187516015</v>
      </c>
    </row>
    <row r="67" spans="2:23" x14ac:dyDescent="0.2">
      <c r="B67">
        <f t="shared" si="18"/>
        <v>55</v>
      </c>
      <c r="C67">
        <f t="shared" si="8"/>
        <v>5</v>
      </c>
      <c r="D67">
        <f t="shared" si="17"/>
        <v>39</v>
      </c>
      <c r="E67" s="1">
        <f t="shared" si="2"/>
        <v>0</v>
      </c>
      <c r="F67" s="2">
        <f t="shared" si="14"/>
        <v>598819.3493422739</v>
      </c>
      <c r="G67" s="17">
        <f>+MAX($AC$6*10,105%*SUM(E$12:E66),F67)</f>
        <v>1000000</v>
      </c>
      <c r="H67" s="1">
        <f t="shared" si="15"/>
        <v>401180.6506577261</v>
      </c>
      <c r="I67" s="2">
        <f>VLOOKUP(D67,'Q1 Data'!B:D,3,0)*'Q1 Data'!$H$1</f>
        <v>1.0407443419655494E-4</v>
      </c>
      <c r="J67" s="2">
        <f t="shared" si="16"/>
        <v>41.752649227808611</v>
      </c>
      <c r="L67" s="2">
        <f t="shared" si="9"/>
        <v>598777.59669304604</v>
      </c>
      <c r="M67" s="2">
        <f t="shared" si="4"/>
        <v>3852.5530863185486</v>
      </c>
      <c r="N67" s="2">
        <f t="shared" si="19"/>
        <v>3550.4062046454801</v>
      </c>
      <c r="O67" s="2">
        <f t="shared" si="10"/>
        <v>302.14688167306849</v>
      </c>
      <c r="Q67" s="2">
        <f>IF(B67=$AB$3,SUM(J$13:J67),0)</f>
        <v>0</v>
      </c>
      <c r="R67" s="15">
        <f t="shared" si="11"/>
        <v>602328.00289769156</v>
      </c>
      <c r="S67" s="15"/>
      <c r="T67" s="26">
        <f t="shared" si="12"/>
        <v>1000000</v>
      </c>
      <c r="U67" s="26">
        <f t="shared" si="13"/>
        <v>0</v>
      </c>
      <c r="V67" s="18">
        <f t="shared" si="6"/>
        <v>30116.400144884581</v>
      </c>
      <c r="W67" s="19">
        <f t="shared" si="7"/>
        <v>572211.60275280697</v>
      </c>
    </row>
    <row r="68" spans="2:23" x14ac:dyDescent="0.2">
      <c r="B68">
        <f t="shared" si="18"/>
        <v>56</v>
      </c>
      <c r="C68">
        <f t="shared" si="8"/>
        <v>5</v>
      </c>
      <c r="D68">
        <f t="shared" si="17"/>
        <v>39</v>
      </c>
      <c r="E68" s="1">
        <f t="shared" si="2"/>
        <v>0</v>
      </c>
      <c r="F68" s="2">
        <f t="shared" si="14"/>
        <v>602328.00289769156</v>
      </c>
      <c r="G68" s="17">
        <f>+MAX($AC$6*10,105%*SUM(E$12:E67),F68)</f>
        <v>1000000</v>
      </c>
      <c r="H68" s="1">
        <f t="shared" si="15"/>
        <v>397671.99710230844</v>
      </c>
      <c r="I68" s="2">
        <f>VLOOKUP(D68,'Q1 Data'!B:D,3,0)*'Q1 Data'!$H$1</f>
        <v>1.0407443419655494E-4</v>
      </c>
      <c r="J68" s="2">
        <f t="shared" si="16"/>
        <v>41.387488094236787</v>
      </c>
      <c r="L68" s="2">
        <f t="shared" si="9"/>
        <v>602286.61540959729</v>
      </c>
      <c r="M68" s="2">
        <f t="shared" si="4"/>
        <v>3875.1302183974049</v>
      </c>
      <c r="N68" s="2">
        <f t="shared" si="19"/>
        <v>3571.2126641594409</v>
      </c>
      <c r="O68" s="2">
        <f t="shared" si="10"/>
        <v>303.91755423796394</v>
      </c>
      <c r="Q68" s="2">
        <f>IF(B68=$AB$3,SUM(J$13:J68),0)</f>
        <v>0</v>
      </c>
      <c r="R68" s="15">
        <f t="shared" si="11"/>
        <v>605857.82807375665</v>
      </c>
      <c r="S68" s="15"/>
      <c r="T68" s="26">
        <f t="shared" si="12"/>
        <v>1000000</v>
      </c>
      <c r="U68" s="26">
        <f t="shared" si="13"/>
        <v>0</v>
      </c>
      <c r="V68" s="18">
        <f t="shared" si="6"/>
        <v>30292.891403687834</v>
      </c>
      <c r="W68" s="19">
        <f t="shared" si="7"/>
        <v>575564.93667006877</v>
      </c>
    </row>
    <row r="69" spans="2:23" x14ac:dyDescent="0.2">
      <c r="B69">
        <f t="shared" si="18"/>
        <v>57</v>
      </c>
      <c r="C69">
        <f t="shared" si="8"/>
        <v>5</v>
      </c>
      <c r="D69">
        <f t="shared" si="17"/>
        <v>40</v>
      </c>
      <c r="E69" s="1">
        <f t="shared" si="2"/>
        <v>0</v>
      </c>
      <c r="F69" s="2">
        <f t="shared" si="14"/>
        <v>605857.82807375665</v>
      </c>
      <c r="G69" s="17">
        <f>+MAX($AC$6*10,105%*SUM(E$12:E68),F69)</f>
        <v>1000000</v>
      </c>
      <c r="H69" s="1">
        <f t="shared" si="15"/>
        <v>394142.17192624335</v>
      </c>
      <c r="I69" s="2">
        <f>VLOOKUP(D69,'Q1 Data'!B:D,3,0)*'Q1 Data'!$H$1</f>
        <v>1.1208633267782986E-4</v>
      </c>
      <c r="J69" s="2">
        <f t="shared" si="16"/>
        <v>44.177950604887322</v>
      </c>
      <c r="L69" s="2">
        <f t="shared" si="9"/>
        <v>605813.65012315172</v>
      </c>
      <c r="M69" s="2">
        <f t="shared" si="4"/>
        <v>3897.8232659434416</v>
      </c>
      <c r="N69" s="2">
        <f t="shared" si="19"/>
        <v>3592.1259481569768</v>
      </c>
      <c r="O69" s="2">
        <f t="shared" si="10"/>
        <v>305.69731778646474</v>
      </c>
      <c r="Q69" s="2">
        <f>IF(B69=$AB$3,SUM(J$13:J69),0)</f>
        <v>0</v>
      </c>
      <c r="R69" s="15">
        <f t="shared" si="11"/>
        <v>609405.77607130865</v>
      </c>
      <c r="S69" s="15"/>
      <c r="T69" s="26">
        <f t="shared" si="12"/>
        <v>1000000</v>
      </c>
      <c r="U69" s="26">
        <f t="shared" si="13"/>
        <v>0</v>
      </c>
      <c r="V69" s="18">
        <f t="shared" si="6"/>
        <v>30470.288803565432</v>
      </c>
      <c r="W69" s="19">
        <f t="shared" si="7"/>
        <v>578935.48726774321</v>
      </c>
    </row>
    <row r="70" spans="2:23" x14ac:dyDescent="0.2">
      <c r="B70">
        <f t="shared" si="18"/>
        <v>58</v>
      </c>
      <c r="C70">
        <f t="shared" si="8"/>
        <v>5</v>
      </c>
      <c r="D70">
        <f t="shared" si="17"/>
        <v>40</v>
      </c>
      <c r="E70" s="1">
        <f t="shared" si="2"/>
        <v>0</v>
      </c>
      <c r="F70" s="2">
        <f t="shared" si="14"/>
        <v>609405.77607130865</v>
      </c>
      <c r="G70" s="17">
        <f>+MAX($AC$6*10,105%*SUM(E$12:E69),F70)</f>
        <v>1000000</v>
      </c>
      <c r="H70" s="1">
        <f t="shared" si="15"/>
        <v>390594.22392869135</v>
      </c>
      <c r="I70" s="2">
        <f>VLOOKUP(D70,'Q1 Data'!B:D,3,0)*'Q1 Data'!$H$1</f>
        <v>1.1208633267782986E-4</v>
      </c>
      <c r="J70" s="2">
        <f t="shared" si="16"/>
        <v>43.780274125310072</v>
      </c>
      <c r="L70" s="2">
        <f t="shared" si="9"/>
        <v>609361.99579718336</v>
      </c>
      <c r="M70" s="2">
        <f t="shared" si="4"/>
        <v>3920.6534288508615</v>
      </c>
      <c r="N70" s="2">
        <f t="shared" si="19"/>
        <v>3613.1655938733265</v>
      </c>
      <c r="O70" s="2">
        <f t="shared" si="10"/>
        <v>307.48783497753493</v>
      </c>
      <c r="Q70" s="2">
        <f>IF(B70=$AB$3,SUM(J$13:J70),0)</f>
        <v>0</v>
      </c>
      <c r="R70" s="15">
        <f t="shared" si="11"/>
        <v>612975.16139105661</v>
      </c>
      <c r="S70" s="15"/>
      <c r="T70" s="26">
        <f t="shared" si="12"/>
        <v>1000000</v>
      </c>
      <c r="U70" s="26">
        <f t="shared" si="13"/>
        <v>0</v>
      </c>
      <c r="V70" s="18">
        <f t="shared" si="6"/>
        <v>30648.75806955283</v>
      </c>
      <c r="W70" s="19">
        <f t="shared" si="7"/>
        <v>582326.40332150378</v>
      </c>
    </row>
    <row r="71" spans="2:23" x14ac:dyDescent="0.2">
      <c r="B71">
        <f t="shared" si="18"/>
        <v>59</v>
      </c>
      <c r="C71">
        <f t="shared" si="8"/>
        <v>5</v>
      </c>
      <c r="D71">
        <f t="shared" si="17"/>
        <v>40</v>
      </c>
      <c r="E71" s="1">
        <f t="shared" si="2"/>
        <v>0</v>
      </c>
      <c r="F71" s="2">
        <f t="shared" si="14"/>
        <v>612975.16139105661</v>
      </c>
      <c r="G71" s="17">
        <f>+MAX($AC$6*10,105%*SUM(E$12:E70),F71)</f>
        <v>1000000</v>
      </c>
      <c r="H71" s="1">
        <f t="shared" si="15"/>
        <v>387024.83860894339</v>
      </c>
      <c r="I71" s="2">
        <f>VLOOKUP(D71,'Q1 Data'!B:D,3,0)*'Q1 Data'!$H$1</f>
        <v>1.1208633267782986E-4</v>
      </c>
      <c r="J71" s="2">
        <f t="shared" si="16"/>
        <v>43.380194814905437</v>
      </c>
      <c r="L71" s="2">
        <f t="shared" si="9"/>
        <v>612931.78119624173</v>
      </c>
      <c r="M71" s="2">
        <f t="shared" si="4"/>
        <v>3943.6215355946538</v>
      </c>
      <c r="N71" s="2">
        <f t="shared" si="19"/>
        <v>3634.3323648080896</v>
      </c>
      <c r="O71" s="2">
        <f t="shared" si="10"/>
        <v>309.28917078656423</v>
      </c>
      <c r="Q71" s="2">
        <f>IF(B71=$AB$3,SUM(J$13:J71),0)</f>
        <v>0</v>
      </c>
      <c r="R71" s="15">
        <f t="shared" si="11"/>
        <v>616566.1135610498</v>
      </c>
      <c r="S71" s="15"/>
      <c r="T71" s="26">
        <f t="shared" si="12"/>
        <v>1000000</v>
      </c>
      <c r="U71" s="26">
        <f t="shared" si="13"/>
        <v>0</v>
      </c>
      <c r="V71" s="18">
        <f t="shared" si="6"/>
        <v>30828.305678052493</v>
      </c>
      <c r="W71" s="19">
        <f t="shared" si="7"/>
        <v>585737.80788299732</v>
      </c>
    </row>
    <row r="72" spans="2:23" x14ac:dyDescent="0.2">
      <c r="B72">
        <f t="shared" si="18"/>
        <v>60</v>
      </c>
      <c r="C72">
        <f t="shared" si="8"/>
        <v>5</v>
      </c>
      <c r="D72">
        <f t="shared" si="17"/>
        <v>40</v>
      </c>
      <c r="E72" s="1">
        <f t="shared" si="2"/>
        <v>0</v>
      </c>
      <c r="F72" s="2">
        <f t="shared" si="14"/>
        <v>616566.1135610498</v>
      </c>
      <c r="G72" s="17">
        <f>+MAX($AC$6*10,105%*SUM(E$12:E71),F72)</f>
        <v>1000000</v>
      </c>
      <c r="H72" s="1">
        <f t="shared" si="15"/>
        <v>383433.8864389502</v>
      </c>
      <c r="I72" s="2">
        <f>VLOOKUP(D72,'Q1 Data'!B:D,3,0)*'Q1 Data'!$H$1</f>
        <v>1.1208633267782986E-4</v>
      </c>
      <c r="J72" s="2">
        <f t="shared" si="16"/>
        <v>42.977698155349408</v>
      </c>
      <c r="L72" s="2">
        <f t="shared" si="9"/>
        <v>616523.13586289447</v>
      </c>
      <c r="M72" s="2">
        <f t="shared" si="4"/>
        <v>3966.7284196555988</v>
      </c>
      <c r="N72" s="2">
        <f t="shared" si="19"/>
        <v>3655.6270290740654</v>
      </c>
      <c r="O72" s="2">
        <f t="shared" si="10"/>
        <v>311.10139058153345</v>
      </c>
      <c r="Q72" s="2">
        <f>IF(B72=$AB$3,SUM(J$13:J72),0)</f>
        <v>0</v>
      </c>
      <c r="R72" s="15">
        <f t="shared" si="11"/>
        <v>620178.76289196848</v>
      </c>
      <c r="S72" s="15"/>
      <c r="T72" s="26">
        <f t="shared" si="12"/>
        <v>1000000</v>
      </c>
      <c r="U72" s="26">
        <f t="shared" si="13"/>
        <v>0</v>
      </c>
      <c r="V72" s="18">
        <f t="shared" si="6"/>
        <v>31008.938144598425</v>
      </c>
      <c r="W72" s="19">
        <f t="shared" si="7"/>
        <v>589169.82474737009</v>
      </c>
    </row>
    <row r="73" spans="2:23" x14ac:dyDescent="0.2">
      <c r="B73">
        <f t="shared" si="18"/>
        <v>61</v>
      </c>
      <c r="C73">
        <f t="shared" si="8"/>
        <v>6</v>
      </c>
      <c r="D73">
        <f t="shared" si="17"/>
        <v>40</v>
      </c>
      <c r="E73" s="1">
        <f t="shared" si="2"/>
        <v>0</v>
      </c>
      <c r="F73" s="2">
        <f t="shared" si="14"/>
        <v>620178.76289196848</v>
      </c>
      <c r="G73" s="17">
        <f>+MAX($AC$6*10,105%*SUM(E$12:E72),F73)</f>
        <v>1000000</v>
      </c>
      <c r="H73" s="1">
        <f t="shared" si="15"/>
        <v>379821.23710803152</v>
      </c>
      <c r="I73" s="2">
        <f>VLOOKUP(D73,'Q1 Data'!B:D,3,0)*'Q1 Data'!$H$1</f>
        <v>1.1208633267782986E-4</v>
      </c>
      <c r="J73" s="2">
        <f t="shared" si="16"/>
        <v>42.572769540595715</v>
      </c>
      <c r="L73" s="2">
        <f t="shared" si="9"/>
        <v>620136.19012242788</v>
      </c>
      <c r="M73" s="2">
        <f t="shared" si="4"/>
        <v>3989.9749195505128</v>
      </c>
      <c r="N73" s="2">
        <f t="shared" si="19"/>
        <v>3677.0503594251245</v>
      </c>
      <c r="O73" s="2">
        <f t="shared" si="10"/>
        <v>312.92456012538833</v>
      </c>
      <c r="Q73" s="2">
        <f>IF(B73=$AB$3,SUM(J$13:J73),0)</f>
        <v>0</v>
      </c>
      <c r="R73" s="15">
        <f t="shared" si="11"/>
        <v>623813.24048185302</v>
      </c>
      <c r="S73" s="15"/>
      <c r="T73" s="26">
        <f t="shared" si="12"/>
        <v>1000000</v>
      </c>
      <c r="U73" s="26">
        <f t="shared" si="13"/>
        <v>0</v>
      </c>
      <c r="V73" s="18">
        <f t="shared" si="6"/>
        <v>31190.662024092653</v>
      </c>
      <c r="W73" s="19">
        <f t="shared" si="7"/>
        <v>592622.57845776039</v>
      </c>
    </row>
    <row r="74" spans="2:23" x14ac:dyDescent="0.2">
      <c r="B74">
        <f t="shared" si="18"/>
        <v>62</v>
      </c>
      <c r="C74">
        <f t="shared" si="8"/>
        <v>6</v>
      </c>
      <c r="D74">
        <f t="shared" si="17"/>
        <v>40</v>
      </c>
      <c r="E74" s="1">
        <f t="shared" si="2"/>
        <v>0</v>
      </c>
      <c r="F74" s="2">
        <f t="shared" si="14"/>
        <v>623813.24048185302</v>
      </c>
      <c r="G74" s="17">
        <f>+MAX($AC$6*10,105%*SUM(E$12:E73),F74)</f>
        <v>1000000</v>
      </c>
      <c r="H74" s="1">
        <f t="shared" si="15"/>
        <v>376186.75951814698</v>
      </c>
      <c r="I74" s="2">
        <f>VLOOKUP(D74,'Q1 Data'!B:D,3,0)*'Q1 Data'!$H$1</f>
        <v>1.1208633267782986E-4</v>
      </c>
      <c r="J74" s="2">
        <f t="shared" si="16"/>
        <v>42.165394276345801</v>
      </c>
      <c r="L74" s="2">
        <f t="shared" si="9"/>
        <v>623771.07508757664</v>
      </c>
      <c r="M74" s="2">
        <f t="shared" si="4"/>
        <v>4013.3618788626786</v>
      </c>
      <c r="N74" s="2">
        <f t="shared" si="19"/>
        <v>3698.6031332842513</v>
      </c>
      <c r="O74" s="2">
        <f t="shared" si="10"/>
        <v>314.75874557842735</v>
      </c>
      <c r="Q74" s="2">
        <f>IF(B74=$AB$3,SUM(J$13:J74),0)</f>
        <v>0</v>
      </c>
      <c r="R74" s="15">
        <f t="shared" si="11"/>
        <v>627469.67822086089</v>
      </c>
      <c r="S74" s="15"/>
      <c r="T74" s="26">
        <f t="shared" si="12"/>
        <v>1000000</v>
      </c>
      <c r="U74" s="26">
        <f t="shared" si="13"/>
        <v>0</v>
      </c>
      <c r="V74" s="18">
        <f t="shared" si="6"/>
        <v>31373.483911043048</v>
      </c>
      <c r="W74" s="19">
        <f t="shared" si="7"/>
        <v>596096.19430981786</v>
      </c>
    </row>
    <row r="75" spans="2:23" x14ac:dyDescent="0.2">
      <c r="B75">
        <f t="shared" si="18"/>
        <v>63</v>
      </c>
      <c r="C75">
        <f t="shared" si="8"/>
        <v>6</v>
      </c>
      <c r="D75">
        <f t="shared" si="17"/>
        <v>40</v>
      </c>
      <c r="E75" s="1">
        <f t="shared" si="2"/>
        <v>0</v>
      </c>
      <c r="F75" s="2">
        <f t="shared" si="14"/>
        <v>627469.67822086089</v>
      </c>
      <c r="G75" s="17">
        <f>+MAX($AC$6*10,105%*SUM(E$12:E74),F75)</f>
        <v>1000000</v>
      </c>
      <c r="H75" s="1">
        <f t="shared" si="15"/>
        <v>372530.32177913911</v>
      </c>
      <c r="I75" s="2">
        <f>VLOOKUP(D75,'Q1 Data'!B:D,3,0)*'Q1 Data'!$H$1</f>
        <v>1.1208633267782986E-4</v>
      </c>
      <c r="J75" s="2">
        <f t="shared" si="16"/>
        <v>41.755557579515596</v>
      </c>
      <c r="L75" s="2">
        <f t="shared" si="9"/>
        <v>627427.92266328132</v>
      </c>
      <c r="M75" s="2">
        <f t="shared" si="4"/>
        <v>4036.8901462724557</v>
      </c>
      <c r="N75" s="2">
        <f t="shared" si="19"/>
        <v>3720.286132771756</v>
      </c>
      <c r="O75" s="2">
        <f t="shared" si="10"/>
        <v>316.60401350069969</v>
      </c>
      <c r="Q75" s="2">
        <f>IF(B75=$AB$3,SUM(J$13:J75),0)</f>
        <v>0</v>
      </c>
      <c r="R75" s="15">
        <f t="shared" si="11"/>
        <v>631148.20879605308</v>
      </c>
      <c r="S75" s="15"/>
      <c r="T75" s="26">
        <f t="shared" si="12"/>
        <v>1000000</v>
      </c>
      <c r="U75" s="26">
        <f t="shared" si="13"/>
        <v>0</v>
      </c>
      <c r="V75" s="18">
        <f t="shared" si="6"/>
        <v>31557.410439802654</v>
      </c>
      <c r="W75" s="19">
        <f t="shared" si="7"/>
        <v>599590.79835625039</v>
      </c>
    </row>
    <row r="76" spans="2:23" x14ac:dyDescent="0.2">
      <c r="B76">
        <f t="shared" si="18"/>
        <v>64</v>
      </c>
      <c r="C76">
        <f t="shared" si="8"/>
        <v>6</v>
      </c>
      <c r="D76">
        <f t="shared" ref="D76:D107" si="20">INT(AGE_AT_ENTRY+B76/12)</f>
        <v>40</v>
      </c>
      <c r="E76" s="1">
        <f t="shared" ref="E76:E132" si="21">IF(AND(MOD(B76,12)=0,B76&lt;$AB$4),$AC$6,0)</f>
        <v>0</v>
      </c>
      <c r="F76" s="2">
        <f t="shared" si="14"/>
        <v>631148.20879605308</v>
      </c>
      <c r="G76" s="17">
        <f>+MAX($AC$6*10,105%*SUM(E$12:E75),F76)</f>
        <v>1000000</v>
      </c>
      <c r="H76" s="1">
        <f t="shared" si="15"/>
        <v>368851.79120394692</v>
      </c>
      <c r="I76" s="2">
        <f>VLOOKUP(D76,'Q1 Data'!B:D,3,0)*'Q1 Data'!$H$1</f>
        <v>1.1208633267782986E-4</v>
      </c>
      <c r="J76" s="2">
        <f t="shared" si="16"/>
        <v>41.343244577699032</v>
      </c>
      <c r="L76" s="2">
        <f t="shared" si="9"/>
        <v>631106.86555147544</v>
      </c>
      <c r="M76" s="2">
        <f t="shared" si="4"/>
        <v>4060.5605755880797</v>
      </c>
      <c r="N76" s="2">
        <f t="shared" si="19"/>
        <v>3742.1001447336575</v>
      </c>
      <c r="O76" s="2">
        <f t="shared" si="10"/>
        <v>318.46043085442216</v>
      </c>
      <c r="Q76" s="2">
        <f>IF(B76=$AB$3,SUM(J$13:J76),0)</f>
        <v>0</v>
      </c>
      <c r="R76" s="15">
        <f t="shared" si="11"/>
        <v>634848.96569620899</v>
      </c>
      <c r="S76" s="15"/>
      <c r="T76" s="26">
        <f t="shared" si="12"/>
        <v>1000000</v>
      </c>
      <c r="U76" s="26">
        <f t="shared" si="13"/>
        <v>0</v>
      </c>
      <c r="V76" s="18">
        <f t="shared" si="6"/>
        <v>31742.448284810453</v>
      </c>
      <c r="W76" s="19">
        <f t="shared" si="7"/>
        <v>603106.51741139858</v>
      </c>
    </row>
    <row r="77" spans="2:23" x14ac:dyDescent="0.2">
      <c r="B77">
        <f t="shared" ref="B77:B108" si="22">+IF(B76&gt;=POL_TERM_M,"",B76+1)</f>
        <v>65</v>
      </c>
      <c r="C77">
        <f t="shared" si="8"/>
        <v>6</v>
      </c>
      <c r="D77">
        <f t="shared" si="20"/>
        <v>40</v>
      </c>
      <c r="E77" s="1">
        <f t="shared" si="21"/>
        <v>0</v>
      </c>
      <c r="F77" s="2">
        <f t="shared" si="14"/>
        <v>634848.96569620899</v>
      </c>
      <c r="G77" s="17">
        <f>+MAX($AC$6*10,105%*SUM(E$12:E76),F77)</f>
        <v>1000000</v>
      </c>
      <c r="H77" s="1">
        <f t="shared" si="15"/>
        <v>365151.03430379101</v>
      </c>
      <c r="I77" s="2">
        <f>VLOOKUP(D77,'Q1 Data'!B:D,3,0)*'Q1 Data'!$H$1</f>
        <v>1.1208633267782986E-4</v>
      </c>
      <c r="J77" s="2">
        <f t="shared" si="16"/>
        <v>40.928440308628382</v>
      </c>
      <c r="L77" s="2">
        <f t="shared" si="9"/>
        <v>634808.03725590033</v>
      </c>
      <c r="M77" s="2">
        <f t="shared" ref="M77:M132" si="23">L77*$AB$8</f>
        <v>4084.3740257766422</v>
      </c>
      <c r="N77" s="2">
        <f t="shared" ref="N77:N132" si="24">L77*$AB$10</f>
        <v>3764.0459607702333</v>
      </c>
      <c r="O77" s="2">
        <f t="shared" si="10"/>
        <v>320.32806500640891</v>
      </c>
      <c r="Q77" s="2">
        <f>IF(B77=$AB$3,SUM(J$13:J77),0)</f>
        <v>0</v>
      </c>
      <c r="R77" s="15">
        <f t="shared" si="11"/>
        <v>638572.08321667055</v>
      </c>
      <c r="S77" s="15"/>
      <c r="T77" s="26">
        <f t="shared" si="12"/>
        <v>1000000</v>
      </c>
      <c r="U77" s="26">
        <f t="shared" si="13"/>
        <v>0</v>
      </c>
      <c r="V77" s="18">
        <f t="shared" ref="V77:V132" si="25">IF(C77&gt;=2,VLOOKUP(C77,$AF$4:$AG$9,2,1),0)*R77</f>
        <v>31928.604160833529</v>
      </c>
      <c r="W77" s="19">
        <f t="shared" ref="W77:W83" si="26">IF(C77&gt;=2,R77-V77,0)</f>
        <v>606643.47905583703</v>
      </c>
    </row>
    <row r="78" spans="2:23" x14ac:dyDescent="0.2">
      <c r="B78">
        <f t="shared" si="22"/>
        <v>66</v>
      </c>
      <c r="C78">
        <f t="shared" ref="C78:C132" si="27">IF(MOD(B78,12)=1,C77+1,C77)</f>
        <v>6</v>
      </c>
      <c r="D78">
        <f t="shared" si="20"/>
        <v>40</v>
      </c>
      <c r="E78" s="1">
        <f t="shared" si="21"/>
        <v>0</v>
      </c>
      <c r="F78" s="2">
        <f t="shared" si="14"/>
        <v>638572.08321667055</v>
      </c>
      <c r="G78" s="17">
        <f>+MAX($AC$6*10,105%*SUM(E$12:E77),F78)</f>
        <v>1000000</v>
      </c>
      <c r="H78" s="1">
        <f t="shared" si="15"/>
        <v>361427.91678332945</v>
      </c>
      <c r="I78" s="2">
        <f>VLOOKUP(D78,'Q1 Data'!B:D,3,0)*'Q1 Data'!$H$1</f>
        <v>1.1208633267782986E-4</v>
      </c>
      <c r="J78" s="2">
        <f t="shared" si="16"/>
        <v>40.511129719631271</v>
      </c>
      <c r="L78" s="2">
        <f t="shared" ref="L78:L132" si="28">F78-J78</f>
        <v>638531.57208695088</v>
      </c>
      <c r="M78" s="2">
        <f t="shared" si="23"/>
        <v>4108.3313609952675</v>
      </c>
      <c r="N78" s="2">
        <f t="shared" si="24"/>
        <v>3786.1243772647508</v>
      </c>
      <c r="O78" s="2">
        <f t="shared" ref="O78:O132" si="29">(M78-N78)</f>
        <v>322.20698373051664</v>
      </c>
      <c r="Q78" s="2">
        <f>IF(B78=$AB$3,SUM(J$13:J78),0)</f>
        <v>0</v>
      </c>
      <c r="R78" s="15">
        <f t="shared" ref="R78:R132" si="30">F78-J78+M78-O78+Q78</f>
        <v>642317.69646421564</v>
      </c>
      <c r="S78" s="15"/>
      <c r="T78" s="26">
        <f t="shared" ref="T78:T132" si="31">G78</f>
        <v>1000000</v>
      </c>
      <c r="U78" s="26">
        <f t="shared" ref="U78:U132" si="32">IF(B78=120,R78,0)</f>
        <v>0</v>
      </c>
      <c r="V78" s="18">
        <f t="shared" si="25"/>
        <v>32115.884823210785</v>
      </c>
      <c r="W78" s="19">
        <f t="shared" si="26"/>
        <v>610201.81164100487</v>
      </c>
    </row>
    <row r="79" spans="2:23" x14ac:dyDescent="0.2">
      <c r="B79">
        <f t="shared" si="22"/>
        <v>67</v>
      </c>
      <c r="C79">
        <f t="shared" si="27"/>
        <v>6</v>
      </c>
      <c r="D79">
        <f t="shared" si="20"/>
        <v>40</v>
      </c>
      <c r="E79" s="1">
        <f t="shared" si="21"/>
        <v>0</v>
      </c>
      <c r="F79" s="2">
        <f t="shared" ref="F79:F132" si="33">R78+E79</f>
        <v>642317.69646421564</v>
      </c>
      <c r="G79" s="17">
        <f>+MAX($AC$6*10,105%*SUM(E$12:E78),F79)</f>
        <v>1000000</v>
      </c>
      <c r="H79" s="1">
        <f t="shared" ref="H79:H132" si="34">MAX(G79-F79,0)</f>
        <v>357682.30353578436</v>
      </c>
      <c r="I79" s="2">
        <f>VLOOKUP(D79,'Q1 Data'!B:D,3,0)*'Q1 Data'!$H$1</f>
        <v>1.1208633267782986E-4</v>
      </c>
      <c r="J79" s="2">
        <f t="shared" ref="J79:J132" si="35">H79*I79</f>
        <v>40.091297667084447</v>
      </c>
      <c r="L79" s="2">
        <f t="shared" si="28"/>
        <v>642277.60516654851</v>
      </c>
      <c r="M79" s="2">
        <f t="shared" si="23"/>
        <v>4132.4334506224677</v>
      </c>
      <c r="N79" s="2">
        <f t="shared" si="24"/>
        <v>3808.3361954123638</v>
      </c>
      <c r="O79" s="2">
        <f t="shared" si="29"/>
        <v>324.09725521010387</v>
      </c>
      <c r="Q79" s="2">
        <f>IF(B79=$AB$3,SUM(J$13:J79),0)</f>
        <v>0</v>
      </c>
      <c r="R79" s="15">
        <f t="shared" si="30"/>
        <v>646085.94136196084</v>
      </c>
      <c r="S79" s="15"/>
      <c r="T79" s="26">
        <f t="shared" si="31"/>
        <v>1000000</v>
      </c>
      <c r="U79" s="26">
        <f t="shared" si="32"/>
        <v>0</v>
      </c>
      <c r="V79" s="18">
        <f t="shared" si="25"/>
        <v>32304.297068098043</v>
      </c>
      <c r="W79" s="19">
        <f t="shared" si="26"/>
        <v>613781.64429386274</v>
      </c>
    </row>
    <row r="80" spans="2:23" x14ac:dyDescent="0.2">
      <c r="B80">
        <f t="shared" si="22"/>
        <v>68</v>
      </c>
      <c r="C80">
        <f t="shared" si="27"/>
        <v>6</v>
      </c>
      <c r="D80">
        <f t="shared" si="20"/>
        <v>40</v>
      </c>
      <c r="E80" s="1">
        <f t="shared" si="21"/>
        <v>0</v>
      </c>
      <c r="F80" s="2">
        <f t="shared" si="33"/>
        <v>646085.94136196084</v>
      </c>
      <c r="G80" s="17">
        <f>+MAX($AC$6*10,105%*SUM(E$12:E79),F80)</f>
        <v>1000000</v>
      </c>
      <c r="H80" s="1">
        <f t="shared" si="34"/>
        <v>353914.05863803916</v>
      </c>
      <c r="I80" s="2">
        <f>VLOOKUP(D80,'Q1 Data'!B:D,3,0)*'Q1 Data'!$H$1</f>
        <v>1.1208633267782986E-4</v>
      </c>
      <c r="J80" s="2">
        <f t="shared" si="35"/>
        <v>39.668928915864242</v>
      </c>
      <c r="L80" s="2">
        <f t="shared" si="28"/>
        <v>646046.27243304497</v>
      </c>
      <c r="M80" s="2">
        <f t="shared" si="23"/>
        <v>4156.6811692896908</v>
      </c>
      <c r="N80" s="2">
        <f t="shared" si="24"/>
        <v>3830.6822212491866</v>
      </c>
      <c r="O80" s="2">
        <f t="shared" si="29"/>
        <v>325.99894804050427</v>
      </c>
      <c r="Q80" s="2">
        <f>IF(B80=$AB$3,SUM(J$13:J80),0)</f>
        <v>0</v>
      </c>
      <c r="R80" s="15">
        <f t="shared" si="30"/>
        <v>649876.95465429418</v>
      </c>
      <c r="S80" s="15"/>
      <c r="T80" s="26">
        <f t="shared" si="31"/>
        <v>1000000</v>
      </c>
      <c r="U80" s="26">
        <f t="shared" si="32"/>
        <v>0</v>
      </c>
      <c r="V80" s="18">
        <f t="shared" si="25"/>
        <v>32493.847732714712</v>
      </c>
      <c r="W80" s="19">
        <f t="shared" si="26"/>
        <v>617383.10692157946</v>
      </c>
    </row>
    <row r="81" spans="2:23" x14ac:dyDescent="0.2">
      <c r="B81">
        <f t="shared" si="22"/>
        <v>69</v>
      </c>
      <c r="C81">
        <f t="shared" si="27"/>
        <v>6</v>
      </c>
      <c r="D81">
        <f t="shared" si="20"/>
        <v>41</v>
      </c>
      <c r="E81" s="1">
        <f t="shared" si="21"/>
        <v>0</v>
      </c>
      <c r="F81" s="2">
        <f t="shared" si="33"/>
        <v>649876.95465429418</v>
      </c>
      <c r="G81" s="17">
        <f>+MAX($AC$6*10,105%*SUM(E$12:E80),F81)</f>
        <v>1000000</v>
      </c>
      <c r="H81" s="1">
        <f t="shared" si="34"/>
        <v>350123.04534570582</v>
      </c>
      <c r="I81" s="2">
        <f>VLOOKUP(D81,'Q1 Data'!B:D,3,0)*'Q1 Data'!$H$1</f>
        <v>1.2110077374973827E-4</v>
      </c>
      <c r="J81" s="2">
        <f t="shared" si="35"/>
        <v>42.400171698979676</v>
      </c>
      <c r="L81" s="2">
        <f t="shared" si="28"/>
        <v>649834.55448259518</v>
      </c>
      <c r="M81" s="2">
        <f t="shared" si="23"/>
        <v>4181.0550900616818</v>
      </c>
      <c r="N81" s="2">
        <f t="shared" si="24"/>
        <v>3853.1445514498355</v>
      </c>
      <c r="O81" s="2">
        <f t="shared" si="29"/>
        <v>327.91053861184628</v>
      </c>
      <c r="Q81" s="2">
        <f>IF(B81=$AB$3,SUM(J$13:J81),0)</f>
        <v>0</v>
      </c>
      <c r="R81" s="15">
        <f t="shared" si="30"/>
        <v>653687.6990340451</v>
      </c>
      <c r="S81" s="15"/>
      <c r="T81" s="26">
        <f t="shared" si="31"/>
        <v>1000000</v>
      </c>
      <c r="U81" s="26">
        <f t="shared" si="32"/>
        <v>0</v>
      </c>
      <c r="V81" s="18">
        <f t="shared" si="25"/>
        <v>32684.384951702257</v>
      </c>
      <c r="W81" s="19">
        <f t="shared" si="26"/>
        <v>621003.3140823429</v>
      </c>
    </row>
    <row r="82" spans="2:23" x14ac:dyDescent="0.2">
      <c r="B82">
        <f t="shared" si="22"/>
        <v>70</v>
      </c>
      <c r="C82">
        <f t="shared" si="27"/>
        <v>6</v>
      </c>
      <c r="D82">
        <f t="shared" si="20"/>
        <v>41</v>
      </c>
      <c r="E82" s="1">
        <f t="shared" si="21"/>
        <v>0</v>
      </c>
      <c r="F82" s="2">
        <f t="shared" si="33"/>
        <v>653687.6990340451</v>
      </c>
      <c r="G82" s="17">
        <f>+MAX($AC$6*10,105%*SUM(E$12:E81),F82)</f>
        <v>1000000</v>
      </c>
      <c r="H82" s="1">
        <f t="shared" si="34"/>
        <v>346312.3009659549</v>
      </c>
      <c r="I82" s="2">
        <f>VLOOKUP(D82,'Q1 Data'!B:D,3,0)*'Q1 Data'!$H$1</f>
        <v>1.2110077374973827E-4</v>
      </c>
      <c r="J82" s="2">
        <f t="shared" si="35"/>
        <v>41.938687606029369</v>
      </c>
      <c r="L82" s="2">
        <f t="shared" si="28"/>
        <v>653645.76034643908</v>
      </c>
      <c r="M82" s="2">
        <f t="shared" si="23"/>
        <v>4205.5765033450753</v>
      </c>
      <c r="N82" s="2">
        <f t="shared" si="24"/>
        <v>3875.742806663297</v>
      </c>
      <c r="O82" s="2">
        <f t="shared" si="29"/>
        <v>329.83369668177829</v>
      </c>
      <c r="Q82" s="2">
        <f>IF(B82=$AB$3,SUM(J$13:J82),0)</f>
        <v>0</v>
      </c>
      <c r="R82" s="15">
        <f t="shared" si="30"/>
        <v>657521.50315310236</v>
      </c>
      <c r="S82" s="15"/>
      <c r="T82" s="26">
        <f t="shared" si="31"/>
        <v>1000000</v>
      </c>
      <c r="U82" s="26">
        <f t="shared" si="32"/>
        <v>0</v>
      </c>
      <c r="V82" s="18">
        <f t="shared" si="25"/>
        <v>32876.075157655119</v>
      </c>
      <c r="W82" s="19">
        <f t="shared" si="26"/>
        <v>624645.42799544719</v>
      </c>
    </row>
    <row r="83" spans="2:23" x14ac:dyDescent="0.2">
      <c r="B83">
        <f t="shared" si="22"/>
        <v>71</v>
      </c>
      <c r="C83">
        <f t="shared" si="27"/>
        <v>6</v>
      </c>
      <c r="D83">
        <f t="shared" si="20"/>
        <v>41</v>
      </c>
      <c r="E83" s="1">
        <f t="shared" si="21"/>
        <v>0</v>
      </c>
      <c r="F83" s="2">
        <f t="shared" si="33"/>
        <v>657521.50315310236</v>
      </c>
      <c r="G83" s="17">
        <f>+MAX($AC$6*10,105%*SUM(E$12:E82),F83)</f>
        <v>1000000</v>
      </c>
      <c r="H83" s="1">
        <f t="shared" si="34"/>
        <v>342478.49684689764</v>
      </c>
      <c r="I83" s="2">
        <f>VLOOKUP(D83,'Q1 Data'!B:D,3,0)*'Q1 Data'!$H$1</f>
        <v>1.2110077374973827E-4</v>
      </c>
      <c r="J83" s="2">
        <f t="shared" si="35"/>
        <v>41.474410960806601</v>
      </c>
      <c r="L83" s="2">
        <f t="shared" si="28"/>
        <v>657480.02874214156</v>
      </c>
      <c r="M83" s="2">
        <f t="shared" si="23"/>
        <v>4230.24630165286</v>
      </c>
      <c r="N83" s="2">
        <f t="shared" si="24"/>
        <v>3898.4778094048183</v>
      </c>
      <c r="O83" s="2">
        <f t="shared" si="29"/>
        <v>331.76849224804164</v>
      </c>
      <c r="Q83" s="2">
        <f>IF(B83=$AB$3,SUM(J$13:J83),0)</f>
        <v>0</v>
      </c>
      <c r="R83" s="15">
        <f t="shared" si="30"/>
        <v>661378.50655154639</v>
      </c>
      <c r="S83" s="15"/>
      <c r="T83" s="26">
        <f t="shared" si="31"/>
        <v>1000000</v>
      </c>
      <c r="U83" s="26">
        <f t="shared" si="32"/>
        <v>0</v>
      </c>
      <c r="V83" s="18">
        <f t="shared" si="25"/>
        <v>33068.925327577323</v>
      </c>
      <c r="W83" s="19">
        <f t="shared" si="26"/>
        <v>628309.58122396911</v>
      </c>
    </row>
    <row r="84" spans="2:23" x14ac:dyDescent="0.2">
      <c r="B84">
        <f t="shared" si="22"/>
        <v>72</v>
      </c>
      <c r="C84">
        <f t="shared" si="27"/>
        <v>6</v>
      </c>
      <c r="D84">
        <f t="shared" si="20"/>
        <v>41</v>
      </c>
      <c r="E84" s="1">
        <f t="shared" si="21"/>
        <v>0</v>
      </c>
      <c r="F84" s="2">
        <f t="shared" si="33"/>
        <v>661378.50655154639</v>
      </c>
      <c r="G84" s="17">
        <f>+MAX($AC$6*10,105%*SUM(E$12:E83),F84)</f>
        <v>1000000</v>
      </c>
      <c r="H84" s="1">
        <f t="shared" si="34"/>
        <v>338621.49344845361</v>
      </c>
      <c r="I84" s="2">
        <f>VLOOKUP(D84,'Q1 Data'!B:D,3,0)*'Q1 Data'!$H$1</f>
        <v>1.2110077374973827E-4</v>
      </c>
      <c r="J84" s="2">
        <f t="shared" si="35"/>
        <v>41.007324864899658</v>
      </c>
      <c r="L84" s="2">
        <f t="shared" si="28"/>
        <v>661337.49922668154</v>
      </c>
      <c r="M84" s="2">
        <f t="shared" si="23"/>
        <v>4255.0653828988397</v>
      </c>
      <c r="N84" s="2">
        <f t="shared" si="24"/>
        <v>3921.3503871668895</v>
      </c>
      <c r="O84" s="2">
        <f t="shared" si="29"/>
        <v>333.71499573195024</v>
      </c>
      <c r="Q84" s="2">
        <f>IF(B84=$AB$3,SUM(J$13:J84),0)</f>
        <v>0</v>
      </c>
      <c r="R84" s="15">
        <f t="shared" si="30"/>
        <v>665258.84961384838</v>
      </c>
      <c r="S84" s="15"/>
      <c r="T84" s="26">
        <f t="shared" si="31"/>
        <v>1000000</v>
      </c>
      <c r="U84" s="26">
        <f t="shared" si="32"/>
        <v>0</v>
      </c>
      <c r="V84" s="18">
        <f t="shared" si="25"/>
        <v>33262.942480692422</v>
      </c>
      <c r="W84" s="19">
        <f>IF(C84&gt;=2,R84-V84,0)</f>
        <v>631995.90713315597</v>
      </c>
    </row>
    <row r="85" spans="2:23" x14ac:dyDescent="0.2">
      <c r="B85">
        <f t="shared" si="22"/>
        <v>73</v>
      </c>
      <c r="C85">
        <f t="shared" si="27"/>
        <v>7</v>
      </c>
      <c r="D85">
        <f t="shared" si="20"/>
        <v>41</v>
      </c>
      <c r="E85" s="1">
        <f t="shared" si="21"/>
        <v>0</v>
      </c>
      <c r="F85" s="2">
        <f t="shared" si="33"/>
        <v>665258.84961384838</v>
      </c>
      <c r="G85" s="17">
        <f>+MAX($AC$6*10,105%*SUM(E$12:E84),F85)</f>
        <v>1000000</v>
      </c>
      <c r="H85" s="1">
        <f t="shared" si="34"/>
        <v>334741.15038615162</v>
      </c>
      <c r="I85" s="2">
        <f>VLOOKUP(D85,'Q1 Data'!B:D,3,0)*'Q1 Data'!$H$1</f>
        <v>1.2110077374973827E-4</v>
      </c>
      <c r="J85" s="2">
        <f t="shared" si="35"/>
        <v>40.537412317640459</v>
      </c>
      <c r="L85" s="2">
        <f t="shared" si="28"/>
        <v>665218.31220153079</v>
      </c>
      <c r="M85" s="2">
        <f t="shared" si="23"/>
        <v>4280.0346504303116</v>
      </c>
      <c r="N85" s="2">
        <f t="shared" si="24"/>
        <v>3944.3613724493543</v>
      </c>
      <c r="O85" s="2">
        <f t="shared" si="29"/>
        <v>335.67327798095721</v>
      </c>
      <c r="Q85" s="2">
        <f>IF(B85=$AB$3,SUM(J$13:J85),0)</f>
        <v>0</v>
      </c>
      <c r="R85" s="15">
        <f t="shared" si="30"/>
        <v>669162.67357398011</v>
      </c>
      <c r="S85" s="15"/>
      <c r="T85" s="26">
        <f t="shared" si="31"/>
        <v>1000000</v>
      </c>
      <c r="U85" s="26">
        <f t="shared" si="32"/>
        <v>0</v>
      </c>
      <c r="V85" s="18">
        <f t="shared" si="25"/>
        <v>0</v>
      </c>
      <c r="W85" s="19">
        <f t="shared" ref="W85:W132" si="36">IF(C85&gt;=2,R85-V85,0)</f>
        <v>669162.67357398011</v>
      </c>
    </row>
    <row r="86" spans="2:23" x14ac:dyDescent="0.2">
      <c r="B86">
        <f t="shared" si="22"/>
        <v>74</v>
      </c>
      <c r="C86">
        <f t="shared" si="27"/>
        <v>7</v>
      </c>
      <c r="D86">
        <f t="shared" si="20"/>
        <v>41</v>
      </c>
      <c r="E86" s="1">
        <f t="shared" si="21"/>
        <v>0</v>
      </c>
      <c r="F86" s="2">
        <f t="shared" si="33"/>
        <v>669162.67357398011</v>
      </c>
      <c r="G86" s="17">
        <f>+MAX($AC$6*10,105%*SUM(E$12:E85),F86)</f>
        <v>1000000</v>
      </c>
      <c r="H86" s="1">
        <f t="shared" si="34"/>
        <v>330837.32642601989</v>
      </c>
      <c r="I86" s="2">
        <f>VLOOKUP(D86,'Q1 Data'!B:D,3,0)*'Q1 Data'!$H$1</f>
        <v>1.2110077374973827E-4</v>
      </c>
      <c r="J86" s="2">
        <f t="shared" si="35"/>
        <v>40.064656215485741</v>
      </c>
      <c r="L86" s="2">
        <f t="shared" si="28"/>
        <v>669122.60891776462</v>
      </c>
      <c r="M86" s="2">
        <f t="shared" si="23"/>
        <v>4305.1550130609476</v>
      </c>
      <c r="N86" s="2">
        <f t="shared" si="24"/>
        <v>3967.5116027897184</v>
      </c>
      <c r="O86" s="2">
        <f t="shared" si="29"/>
        <v>337.64341027122919</v>
      </c>
      <c r="Q86" s="2">
        <f>IF(B86=$AB$3,SUM(J$13:J86),0)</f>
        <v>0</v>
      </c>
      <c r="R86" s="15">
        <f t="shared" si="30"/>
        <v>673090.12052055425</v>
      </c>
      <c r="S86" s="15"/>
      <c r="T86" s="26">
        <f t="shared" si="31"/>
        <v>1000000</v>
      </c>
      <c r="U86" s="26">
        <f t="shared" si="32"/>
        <v>0</v>
      </c>
      <c r="V86" s="18">
        <f t="shared" si="25"/>
        <v>0</v>
      </c>
      <c r="W86" s="19">
        <f t="shared" si="36"/>
        <v>673090.12052055425</v>
      </c>
    </row>
    <row r="87" spans="2:23" x14ac:dyDescent="0.2">
      <c r="B87">
        <f t="shared" si="22"/>
        <v>75</v>
      </c>
      <c r="C87">
        <f t="shared" si="27"/>
        <v>7</v>
      </c>
      <c r="D87">
        <f t="shared" si="20"/>
        <v>41</v>
      </c>
      <c r="E87" s="1">
        <f t="shared" si="21"/>
        <v>0</v>
      </c>
      <c r="F87" s="2">
        <f t="shared" si="33"/>
        <v>673090.12052055425</v>
      </c>
      <c r="G87" s="17">
        <f>+MAX($AC$6*10,105%*SUM(E$12:E86),F87)</f>
        <v>1000000</v>
      </c>
      <c r="H87" s="1">
        <f t="shared" si="34"/>
        <v>326909.87947944575</v>
      </c>
      <c r="I87" s="2">
        <f>VLOOKUP(D87,'Q1 Data'!B:D,3,0)*'Q1 Data'!$H$1</f>
        <v>1.2110077374973827E-4</v>
      </c>
      <c r="J87" s="2">
        <f t="shared" si="35"/>
        <v>39.589039351394568</v>
      </c>
      <c r="L87" s="2">
        <f t="shared" si="28"/>
        <v>673050.53148120281</v>
      </c>
      <c r="M87" s="2">
        <f t="shared" si="23"/>
        <v>4330.4273851038706</v>
      </c>
      <c r="N87" s="2">
        <f t="shared" si="24"/>
        <v>3990.8019207936281</v>
      </c>
      <c r="O87" s="2">
        <f t="shared" si="29"/>
        <v>339.62546431024248</v>
      </c>
      <c r="Q87" s="2">
        <f>IF(B87=$AB$3,SUM(J$13:J87),0)</f>
        <v>0</v>
      </c>
      <c r="R87" s="15">
        <f t="shared" si="30"/>
        <v>677041.33340199641</v>
      </c>
      <c r="S87" s="15"/>
      <c r="T87" s="26">
        <f t="shared" si="31"/>
        <v>1000000</v>
      </c>
      <c r="U87" s="26">
        <f t="shared" si="32"/>
        <v>0</v>
      </c>
      <c r="V87" s="18">
        <f t="shared" si="25"/>
        <v>0</v>
      </c>
      <c r="W87" s="19">
        <f t="shared" si="36"/>
        <v>677041.33340199641</v>
      </c>
    </row>
    <row r="88" spans="2:23" x14ac:dyDescent="0.2">
      <c r="B88">
        <f t="shared" si="22"/>
        <v>76</v>
      </c>
      <c r="C88">
        <f t="shared" si="27"/>
        <v>7</v>
      </c>
      <c r="D88">
        <f t="shared" si="20"/>
        <v>41</v>
      </c>
      <c r="E88" s="1">
        <f t="shared" si="21"/>
        <v>0</v>
      </c>
      <c r="F88" s="2">
        <f t="shared" si="33"/>
        <v>677041.33340199641</v>
      </c>
      <c r="G88" s="17">
        <f>+MAX($AC$6*10,105%*SUM(E$12:E87),F88)</f>
        <v>1000000</v>
      </c>
      <c r="H88" s="1">
        <f t="shared" si="34"/>
        <v>322958.66659800359</v>
      </c>
      <c r="I88" s="2">
        <f>VLOOKUP(D88,'Q1 Data'!B:D,3,0)*'Q1 Data'!$H$1</f>
        <v>1.2110077374973827E-4</v>
      </c>
      <c r="J88" s="2">
        <f t="shared" si="35"/>
        <v>39.110544414201989</v>
      </c>
      <c r="L88" s="2">
        <f t="shared" si="28"/>
        <v>677002.22285758215</v>
      </c>
      <c r="M88" s="2">
        <f t="shared" si="23"/>
        <v>4355.8526864049363</v>
      </c>
      <c r="N88" s="2">
        <f t="shared" si="24"/>
        <v>4014.2331741655435</v>
      </c>
      <c r="O88" s="2">
        <f t="shared" si="29"/>
        <v>341.61951223939286</v>
      </c>
      <c r="Q88" s="2">
        <f>IF(B88=$AB$3,SUM(J$13:J88),0)</f>
        <v>0</v>
      </c>
      <c r="R88" s="15">
        <f t="shared" si="30"/>
        <v>681016.45603174774</v>
      </c>
      <c r="S88" s="15"/>
      <c r="T88" s="26">
        <f t="shared" si="31"/>
        <v>1000000</v>
      </c>
      <c r="U88" s="26">
        <f t="shared" si="32"/>
        <v>0</v>
      </c>
      <c r="V88" s="18">
        <f t="shared" si="25"/>
        <v>0</v>
      </c>
      <c r="W88" s="19">
        <f t="shared" si="36"/>
        <v>681016.45603174774</v>
      </c>
    </row>
    <row r="89" spans="2:23" x14ac:dyDescent="0.2">
      <c r="B89">
        <f t="shared" si="22"/>
        <v>77</v>
      </c>
      <c r="C89">
        <f t="shared" si="27"/>
        <v>7</v>
      </c>
      <c r="D89">
        <f t="shared" si="20"/>
        <v>41</v>
      </c>
      <c r="E89" s="1">
        <f t="shared" si="21"/>
        <v>0</v>
      </c>
      <c r="F89" s="2">
        <f t="shared" si="33"/>
        <v>681016.45603174774</v>
      </c>
      <c r="G89" s="17">
        <f>+MAX($AC$6*10,105%*SUM(E$12:E88),F89)</f>
        <v>1000000</v>
      </c>
      <c r="H89" s="1">
        <f t="shared" si="34"/>
        <v>318983.54396825226</v>
      </c>
      <c r="I89" s="2">
        <f>VLOOKUP(D89,'Q1 Data'!B:D,3,0)*'Q1 Data'!$H$1</f>
        <v>1.2110077374973827E-4</v>
      </c>
      <c r="J89" s="2">
        <f t="shared" si="35"/>
        <v>38.629153987989007</v>
      </c>
      <c r="L89" s="2">
        <f t="shared" si="28"/>
        <v>680977.82687775977</v>
      </c>
      <c r="M89" s="2">
        <f t="shared" si="23"/>
        <v>4381.4318423762097</v>
      </c>
      <c r="N89" s="2">
        <f t="shared" si="24"/>
        <v>4037.8062157395889</v>
      </c>
      <c r="O89" s="2">
        <f t="shared" si="29"/>
        <v>343.62562663662084</v>
      </c>
      <c r="Q89" s="2">
        <f>IF(B89=$AB$3,SUM(J$13:J89),0)</f>
        <v>0</v>
      </c>
      <c r="R89" s="15">
        <f t="shared" si="30"/>
        <v>685015.63309349935</v>
      </c>
      <c r="S89" s="15"/>
      <c r="T89" s="26">
        <f t="shared" si="31"/>
        <v>1000000</v>
      </c>
      <c r="U89" s="26">
        <f t="shared" si="32"/>
        <v>0</v>
      </c>
      <c r="V89" s="18">
        <f t="shared" si="25"/>
        <v>0</v>
      </c>
      <c r="W89" s="19">
        <f t="shared" si="36"/>
        <v>685015.63309349935</v>
      </c>
    </row>
    <row r="90" spans="2:23" x14ac:dyDescent="0.2">
      <c r="B90">
        <f t="shared" si="22"/>
        <v>78</v>
      </c>
      <c r="C90">
        <f t="shared" si="27"/>
        <v>7</v>
      </c>
      <c r="D90">
        <f t="shared" si="20"/>
        <v>41</v>
      </c>
      <c r="E90" s="1">
        <f t="shared" si="21"/>
        <v>0</v>
      </c>
      <c r="F90" s="2">
        <f t="shared" si="33"/>
        <v>685015.63309349935</v>
      </c>
      <c r="G90" s="17">
        <f>+MAX($AC$6*10,105%*SUM(E$12:E89),F90)</f>
        <v>1000000</v>
      </c>
      <c r="H90" s="1">
        <f t="shared" si="34"/>
        <v>314984.36690650065</v>
      </c>
      <c r="I90" s="2">
        <f>VLOOKUP(D90,'Q1 Data'!B:D,3,0)*'Q1 Data'!$H$1</f>
        <v>1.2110077374973827E-4</v>
      </c>
      <c r="J90" s="2">
        <f t="shared" si="35"/>
        <v>38.144850551448684</v>
      </c>
      <c r="L90" s="2">
        <f t="shared" si="28"/>
        <v>684977.48824294785</v>
      </c>
      <c r="M90" s="2">
        <f t="shared" si="23"/>
        <v>4407.1657840296475</v>
      </c>
      <c r="N90" s="2">
        <f t="shared" si="24"/>
        <v>4061.5219035105929</v>
      </c>
      <c r="O90" s="2">
        <f t="shared" si="29"/>
        <v>345.64388051905462</v>
      </c>
      <c r="Q90" s="2">
        <f>IF(B90=$AB$3,SUM(J$13:J90),0)</f>
        <v>0</v>
      </c>
      <c r="R90" s="15">
        <f t="shared" si="30"/>
        <v>689039.0101464584</v>
      </c>
      <c r="S90" s="15"/>
      <c r="T90" s="26">
        <f t="shared" si="31"/>
        <v>1000000</v>
      </c>
      <c r="U90" s="26">
        <f t="shared" si="32"/>
        <v>0</v>
      </c>
      <c r="V90" s="18">
        <f t="shared" si="25"/>
        <v>0</v>
      </c>
      <c r="W90" s="19">
        <f t="shared" si="36"/>
        <v>689039.0101464584</v>
      </c>
    </row>
    <row r="91" spans="2:23" x14ac:dyDescent="0.2">
      <c r="B91">
        <f t="shared" si="22"/>
        <v>79</v>
      </c>
      <c r="C91">
        <f t="shared" si="27"/>
        <v>7</v>
      </c>
      <c r="D91">
        <f t="shared" si="20"/>
        <v>41</v>
      </c>
      <c r="E91" s="1">
        <f t="shared" si="21"/>
        <v>0</v>
      </c>
      <c r="F91" s="2">
        <f t="shared" si="33"/>
        <v>689039.0101464584</v>
      </c>
      <c r="G91" s="17">
        <f>+MAX($AC$6*10,105%*SUM(E$12:E90),F91)</f>
        <v>1000000</v>
      </c>
      <c r="H91" s="1">
        <f t="shared" si="34"/>
        <v>310960.9898535416</v>
      </c>
      <c r="I91" s="2">
        <f>VLOOKUP(D91,'Q1 Data'!B:D,3,0)*'Q1 Data'!$H$1</f>
        <v>1.2110077374973827E-4</v>
      </c>
      <c r="J91" s="2">
        <f t="shared" si="35"/>
        <v>37.657616477248403</v>
      </c>
      <c r="L91" s="2">
        <f t="shared" si="28"/>
        <v>689001.35252998117</v>
      </c>
      <c r="M91" s="2">
        <f t="shared" si="23"/>
        <v>4433.0554480109868</v>
      </c>
      <c r="N91" s="2">
        <f t="shared" si="24"/>
        <v>4085.3811006653227</v>
      </c>
      <c r="O91" s="2">
        <f t="shared" si="29"/>
        <v>347.67434734566405</v>
      </c>
      <c r="Q91" s="2">
        <f>IF(B91=$AB$3,SUM(J$13:J91),0)</f>
        <v>0</v>
      </c>
      <c r="R91" s="15">
        <f t="shared" si="30"/>
        <v>693086.73363064649</v>
      </c>
      <c r="S91" s="15"/>
      <c r="T91" s="26">
        <f t="shared" si="31"/>
        <v>1000000</v>
      </c>
      <c r="U91" s="26">
        <f t="shared" si="32"/>
        <v>0</v>
      </c>
      <c r="V91" s="18">
        <f t="shared" si="25"/>
        <v>0</v>
      </c>
      <c r="W91" s="19">
        <f t="shared" si="36"/>
        <v>693086.73363064649</v>
      </c>
    </row>
    <row r="92" spans="2:23" x14ac:dyDescent="0.2">
      <c r="B92">
        <f t="shared" si="22"/>
        <v>80</v>
      </c>
      <c r="C92">
        <f t="shared" si="27"/>
        <v>7</v>
      </c>
      <c r="D92">
        <f t="shared" si="20"/>
        <v>41</v>
      </c>
      <c r="E92" s="1">
        <f t="shared" si="21"/>
        <v>0</v>
      </c>
      <c r="F92" s="2">
        <f t="shared" si="33"/>
        <v>693086.73363064649</v>
      </c>
      <c r="G92" s="17">
        <f>+MAX($AC$6*10,105%*SUM(E$12:E91),F92)</f>
        <v>1000000</v>
      </c>
      <c r="H92" s="1">
        <f t="shared" si="34"/>
        <v>306913.26636935351</v>
      </c>
      <c r="I92" s="2">
        <f>VLOOKUP(D92,'Q1 Data'!B:D,3,0)*'Q1 Data'!$H$1</f>
        <v>1.2110077374973827E-4</v>
      </c>
      <c r="J92" s="2">
        <f t="shared" si="35"/>
        <v>37.16743403138824</v>
      </c>
      <c r="L92" s="2">
        <f t="shared" si="28"/>
        <v>693049.56619661511</v>
      </c>
      <c r="M92" s="2">
        <f t="shared" si="23"/>
        <v>4459.1017766338373</v>
      </c>
      <c r="N92" s="2">
        <f t="shared" si="24"/>
        <v>4109.3846756138955</v>
      </c>
      <c r="O92" s="2">
        <f t="shared" si="29"/>
        <v>349.71710101994177</v>
      </c>
      <c r="Q92" s="2">
        <f>IF(B92=$AB$3,SUM(J$13:J92),0)</f>
        <v>0</v>
      </c>
      <c r="R92" s="15">
        <f t="shared" si="30"/>
        <v>697158.95087222906</v>
      </c>
      <c r="S92" s="15"/>
      <c r="T92" s="26">
        <f t="shared" si="31"/>
        <v>1000000</v>
      </c>
      <c r="U92" s="26">
        <f t="shared" si="32"/>
        <v>0</v>
      </c>
      <c r="V92" s="18">
        <f t="shared" si="25"/>
        <v>0</v>
      </c>
      <c r="W92" s="19">
        <f t="shared" si="36"/>
        <v>697158.95087222906</v>
      </c>
    </row>
    <row r="93" spans="2:23" x14ac:dyDescent="0.2">
      <c r="B93">
        <f t="shared" si="22"/>
        <v>81</v>
      </c>
      <c r="C93">
        <f t="shared" si="27"/>
        <v>7</v>
      </c>
      <c r="D93">
        <f t="shared" si="20"/>
        <v>42</v>
      </c>
      <c r="E93" s="1">
        <f t="shared" si="21"/>
        <v>0</v>
      </c>
      <c r="F93" s="2">
        <f t="shared" si="33"/>
        <v>697158.95087222906</v>
      </c>
      <c r="G93" s="17">
        <f>+MAX($AC$6*10,105%*SUM(E$12:E92),F93)</f>
        <v>1000000</v>
      </c>
      <c r="H93" s="1">
        <f t="shared" si="34"/>
        <v>302841.04912777094</v>
      </c>
      <c r="I93" s="2">
        <f>VLOOKUP(D93,'Q1 Data'!B:D,3,0)*'Q1 Data'!$H$1</f>
        <v>1.3138527860094841E-4</v>
      </c>
      <c r="J93" s="2">
        <f t="shared" si="35"/>
        <v>39.788855611455688</v>
      </c>
      <c r="L93" s="2">
        <f t="shared" si="28"/>
        <v>697119.1620166176</v>
      </c>
      <c r="M93" s="2">
        <f t="shared" si="23"/>
        <v>4485.2856786752773</v>
      </c>
      <c r="N93" s="2">
        <f t="shared" si="24"/>
        <v>4133.5150344141148</v>
      </c>
      <c r="O93" s="2">
        <f t="shared" si="29"/>
        <v>351.77064426116249</v>
      </c>
      <c r="Q93" s="2">
        <f>IF(B93=$AB$3,SUM(J$13:J93),0)</f>
        <v>0</v>
      </c>
      <c r="R93" s="15">
        <f t="shared" si="30"/>
        <v>701252.67705103173</v>
      </c>
      <c r="S93" s="15"/>
      <c r="T93" s="26">
        <f t="shared" si="31"/>
        <v>1000000</v>
      </c>
      <c r="U93" s="26">
        <f t="shared" si="32"/>
        <v>0</v>
      </c>
      <c r="V93" s="18">
        <f t="shared" si="25"/>
        <v>0</v>
      </c>
      <c r="W93" s="19">
        <f t="shared" si="36"/>
        <v>701252.67705103173</v>
      </c>
    </row>
    <row r="94" spans="2:23" x14ac:dyDescent="0.2">
      <c r="B94">
        <f t="shared" si="22"/>
        <v>82</v>
      </c>
      <c r="C94">
        <f t="shared" si="27"/>
        <v>7</v>
      </c>
      <c r="D94">
        <f t="shared" si="20"/>
        <v>42</v>
      </c>
      <c r="E94" s="1">
        <f t="shared" si="21"/>
        <v>0</v>
      </c>
      <c r="F94" s="2">
        <f t="shared" si="33"/>
        <v>701252.67705103173</v>
      </c>
      <c r="G94" s="17">
        <f>+MAX($AC$6*10,105%*SUM(E$12:E93),F94)</f>
        <v>1000000</v>
      </c>
      <c r="H94" s="1">
        <f t="shared" si="34"/>
        <v>298747.32294896827</v>
      </c>
      <c r="I94" s="2">
        <f>VLOOKUP(D94,'Q1 Data'!B:D,3,0)*'Q1 Data'!$H$1</f>
        <v>1.3138527860094841E-4</v>
      </c>
      <c r="J94" s="2">
        <f t="shared" si="35"/>
        <v>39.251000256937708</v>
      </c>
      <c r="L94" s="2">
        <f t="shared" si="28"/>
        <v>701213.42605077475</v>
      </c>
      <c r="M94" s="2">
        <f t="shared" si="23"/>
        <v>4511.6282967493489</v>
      </c>
      <c r="N94" s="2">
        <f t="shared" si="24"/>
        <v>4157.7916615134081</v>
      </c>
      <c r="O94" s="2">
        <f t="shared" si="29"/>
        <v>353.83663523594078</v>
      </c>
      <c r="Q94" s="2">
        <f>IF(B94=$AB$3,SUM(J$13:J94),0)</f>
        <v>0</v>
      </c>
      <c r="R94" s="15">
        <f t="shared" si="30"/>
        <v>705371.21771228814</v>
      </c>
      <c r="S94" s="15"/>
      <c r="T94" s="26">
        <f t="shared" si="31"/>
        <v>1000000</v>
      </c>
      <c r="U94" s="26">
        <f t="shared" si="32"/>
        <v>0</v>
      </c>
      <c r="V94" s="18">
        <f t="shared" si="25"/>
        <v>0</v>
      </c>
      <c r="W94" s="19">
        <f t="shared" si="36"/>
        <v>705371.21771228814</v>
      </c>
    </row>
    <row r="95" spans="2:23" x14ac:dyDescent="0.2">
      <c r="B95">
        <f t="shared" si="22"/>
        <v>83</v>
      </c>
      <c r="C95">
        <f t="shared" si="27"/>
        <v>7</v>
      </c>
      <c r="D95">
        <f t="shared" si="20"/>
        <v>42</v>
      </c>
      <c r="E95" s="1">
        <f t="shared" si="21"/>
        <v>0</v>
      </c>
      <c r="F95" s="2">
        <f t="shared" si="33"/>
        <v>705371.21771228814</v>
      </c>
      <c r="G95" s="17">
        <f>+MAX($AC$6*10,105%*SUM(E$12:E94),F95)</f>
        <v>1000000</v>
      </c>
      <c r="H95" s="1">
        <f t="shared" si="34"/>
        <v>294628.78228771186</v>
      </c>
      <c r="I95" s="2">
        <f>VLOOKUP(D95,'Q1 Data'!B:D,3,0)*'Q1 Data'!$H$1</f>
        <v>1.3138527860094841E-4</v>
      </c>
      <c r="J95" s="2">
        <f t="shared" si="35"/>
        <v>38.7098846447292</v>
      </c>
      <c r="L95" s="2">
        <f t="shared" si="28"/>
        <v>705332.50782764342</v>
      </c>
      <c r="M95" s="2">
        <f t="shared" si="23"/>
        <v>4538.1305929272876</v>
      </c>
      <c r="N95" s="2">
        <f t="shared" si="24"/>
        <v>4182.2154435299781</v>
      </c>
      <c r="O95" s="2">
        <f t="shared" si="29"/>
        <v>355.91514939730951</v>
      </c>
      <c r="Q95" s="2">
        <f>IF(B95=$AB$3,SUM(J$13:J95),0)</f>
        <v>0</v>
      </c>
      <c r="R95" s="15">
        <f t="shared" si="30"/>
        <v>709514.72327117343</v>
      </c>
      <c r="S95" s="15"/>
      <c r="T95" s="26">
        <f t="shared" si="31"/>
        <v>1000000</v>
      </c>
      <c r="U95" s="26">
        <f t="shared" si="32"/>
        <v>0</v>
      </c>
      <c r="V95" s="18">
        <f t="shared" si="25"/>
        <v>0</v>
      </c>
      <c r="W95" s="19">
        <f t="shared" si="36"/>
        <v>709514.72327117343</v>
      </c>
    </row>
    <row r="96" spans="2:23" x14ac:dyDescent="0.2">
      <c r="B96">
        <f t="shared" si="22"/>
        <v>84</v>
      </c>
      <c r="C96">
        <f t="shared" si="27"/>
        <v>7</v>
      </c>
      <c r="D96">
        <f t="shared" si="20"/>
        <v>42</v>
      </c>
      <c r="E96" s="1">
        <f t="shared" si="21"/>
        <v>0</v>
      </c>
      <c r="F96" s="2">
        <f t="shared" si="33"/>
        <v>709514.72327117343</v>
      </c>
      <c r="G96" s="17">
        <f>+MAX($AC$6*10,105%*SUM(E$12:E95),F96)</f>
        <v>1000000</v>
      </c>
      <c r="H96" s="1">
        <f t="shared" si="34"/>
        <v>290485.27672882657</v>
      </c>
      <c r="I96" s="2">
        <f>VLOOKUP(D96,'Q1 Data'!B:D,3,0)*'Q1 Data'!$H$1</f>
        <v>1.3138527860094841E-4</v>
      </c>
      <c r="J96" s="2">
        <f t="shared" si="35"/>
        <v>38.165489012490475</v>
      </c>
      <c r="L96" s="2">
        <f t="shared" si="28"/>
        <v>709476.55778216093</v>
      </c>
      <c r="M96" s="2">
        <f t="shared" si="23"/>
        <v>4564.7935351120123</v>
      </c>
      <c r="N96" s="2">
        <f t="shared" si="24"/>
        <v>4206.7872724563404</v>
      </c>
      <c r="O96" s="2">
        <f t="shared" si="29"/>
        <v>358.00626265567189</v>
      </c>
      <c r="Q96" s="2">
        <f>IF(B96=$AB$3,SUM(J$13:J96),0)</f>
        <v>0</v>
      </c>
      <c r="R96" s="15">
        <f t="shared" si="30"/>
        <v>713683.34505461727</v>
      </c>
      <c r="S96" s="15"/>
      <c r="T96" s="26">
        <f t="shared" si="31"/>
        <v>1000000</v>
      </c>
      <c r="U96" s="26">
        <f t="shared" si="32"/>
        <v>0</v>
      </c>
      <c r="V96" s="18">
        <f t="shared" si="25"/>
        <v>0</v>
      </c>
      <c r="W96" s="19">
        <f t="shared" si="36"/>
        <v>713683.34505461727</v>
      </c>
    </row>
    <row r="97" spans="2:23" x14ac:dyDescent="0.2">
      <c r="B97">
        <f t="shared" si="22"/>
        <v>85</v>
      </c>
      <c r="C97">
        <f t="shared" si="27"/>
        <v>8</v>
      </c>
      <c r="D97">
        <f t="shared" si="20"/>
        <v>42</v>
      </c>
      <c r="E97" s="1">
        <f t="shared" si="21"/>
        <v>0</v>
      </c>
      <c r="F97" s="2">
        <f t="shared" si="33"/>
        <v>713683.34505461727</v>
      </c>
      <c r="G97" s="17">
        <f>+MAX($AC$6*10,105%*SUM(E$12:E96),F97)</f>
        <v>1000000</v>
      </c>
      <c r="H97" s="1">
        <f t="shared" si="34"/>
        <v>286316.65494538273</v>
      </c>
      <c r="I97" s="2">
        <f>VLOOKUP(D97,'Q1 Data'!B:D,3,0)*'Q1 Data'!$H$1</f>
        <v>1.3138527860094841E-4</v>
      </c>
      <c r="J97" s="2">
        <f t="shared" si="35"/>
        <v>37.617793478090725</v>
      </c>
      <c r="L97" s="2">
        <f t="shared" si="28"/>
        <v>713645.7272611392</v>
      </c>
      <c r="M97" s="2">
        <f t="shared" si="23"/>
        <v>4591.6180970734658</v>
      </c>
      <c r="N97" s="2">
        <f t="shared" si="24"/>
        <v>4231.5080456919013</v>
      </c>
      <c r="O97" s="2">
        <f t="shared" si="29"/>
        <v>360.11005138156452</v>
      </c>
      <c r="Q97" s="2">
        <f>IF(B97=$AB$3,SUM(J$13:J97),0)</f>
        <v>0</v>
      </c>
      <c r="R97" s="15">
        <f t="shared" si="30"/>
        <v>717877.23530683119</v>
      </c>
      <c r="S97" s="15"/>
      <c r="T97" s="26">
        <f t="shared" si="31"/>
        <v>1000000</v>
      </c>
      <c r="U97" s="26">
        <f t="shared" si="32"/>
        <v>0</v>
      </c>
      <c r="V97" s="18">
        <f t="shared" si="25"/>
        <v>0</v>
      </c>
      <c r="W97" s="19">
        <f t="shared" si="36"/>
        <v>717877.23530683119</v>
      </c>
    </row>
    <row r="98" spans="2:23" x14ac:dyDescent="0.2">
      <c r="B98">
        <f t="shared" si="22"/>
        <v>86</v>
      </c>
      <c r="C98">
        <f t="shared" si="27"/>
        <v>8</v>
      </c>
      <c r="D98">
        <f t="shared" si="20"/>
        <v>42</v>
      </c>
      <c r="E98" s="1">
        <f t="shared" si="21"/>
        <v>0</v>
      </c>
      <c r="F98" s="2">
        <f t="shared" si="33"/>
        <v>717877.23530683119</v>
      </c>
      <c r="G98" s="17">
        <f>+MAX($AC$6*10,105%*SUM(E$12:E97),F98)</f>
        <v>1000000</v>
      </c>
      <c r="H98" s="1">
        <f t="shared" si="34"/>
        <v>282122.76469316881</v>
      </c>
      <c r="I98" s="2">
        <f>VLOOKUP(D98,'Q1 Data'!B:D,3,0)*'Q1 Data'!$H$1</f>
        <v>1.3138527860094841E-4</v>
      </c>
      <c r="J98" s="2">
        <f t="shared" si="35"/>
        <v>37.066778038881793</v>
      </c>
      <c r="L98" s="2">
        <f t="shared" si="28"/>
        <v>717840.16852879233</v>
      </c>
      <c r="M98" s="2">
        <f t="shared" si="23"/>
        <v>4618.6052584841864</v>
      </c>
      <c r="N98" s="2">
        <f t="shared" si="24"/>
        <v>4256.3786660757341</v>
      </c>
      <c r="O98" s="2">
        <f t="shared" si="29"/>
        <v>362.22659240845223</v>
      </c>
      <c r="Q98" s="2">
        <f>IF(B98=$AB$3,SUM(J$13:J98),0)</f>
        <v>0</v>
      </c>
      <c r="R98" s="15">
        <f t="shared" si="30"/>
        <v>722096.54719486798</v>
      </c>
      <c r="S98" s="15"/>
      <c r="T98" s="26">
        <f t="shared" si="31"/>
        <v>1000000</v>
      </c>
      <c r="U98" s="26">
        <f t="shared" si="32"/>
        <v>0</v>
      </c>
      <c r="V98" s="18">
        <f t="shared" si="25"/>
        <v>0</v>
      </c>
      <c r="W98" s="19">
        <f t="shared" si="36"/>
        <v>722096.54719486798</v>
      </c>
    </row>
    <row r="99" spans="2:23" x14ac:dyDescent="0.2">
      <c r="B99">
        <f t="shared" si="22"/>
        <v>87</v>
      </c>
      <c r="C99">
        <f t="shared" si="27"/>
        <v>8</v>
      </c>
      <c r="D99">
        <f t="shared" si="20"/>
        <v>42</v>
      </c>
      <c r="E99" s="1">
        <f t="shared" si="21"/>
        <v>0</v>
      </c>
      <c r="F99" s="2">
        <f t="shared" si="33"/>
        <v>722096.54719486798</v>
      </c>
      <c r="G99" s="17">
        <f>+MAX($AC$6*10,105%*SUM(E$12:E98),F99)</f>
        <v>1000000</v>
      </c>
      <c r="H99" s="1">
        <f t="shared" si="34"/>
        <v>277903.45280513202</v>
      </c>
      <c r="I99" s="2">
        <f>VLOOKUP(D99,'Q1 Data'!B:D,3,0)*'Q1 Data'!$H$1</f>
        <v>1.3138527860094841E-4</v>
      </c>
      <c r="J99" s="2">
        <f t="shared" si="35"/>
        <v>36.512422570967793</v>
      </c>
      <c r="L99" s="2">
        <f t="shared" si="28"/>
        <v>722060.03477229702</v>
      </c>
      <c r="M99" s="2">
        <f t="shared" si="23"/>
        <v>4645.756004955083</v>
      </c>
      <c r="N99" s="2">
        <f t="shared" si="24"/>
        <v>4281.4000419195499</v>
      </c>
      <c r="O99" s="2">
        <f t="shared" si="29"/>
        <v>364.35596303553302</v>
      </c>
      <c r="Q99" s="2">
        <f>IF(B99=$AB$3,SUM(J$13:J99),0)</f>
        <v>0</v>
      </c>
      <c r="R99" s="15">
        <f t="shared" si="30"/>
        <v>726341.43481421657</v>
      </c>
      <c r="S99" s="15"/>
      <c r="T99" s="26">
        <f t="shared" si="31"/>
        <v>1000000</v>
      </c>
      <c r="U99" s="26">
        <f t="shared" si="32"/>
        <v>0</v>
      </c>
      <c r="V99" s="18">
        <f t="shared" si="25"/>
        <v>0</v>
      </c>
      <c r="W99" s="19">
        <f t="shared" si="36"/>
        <v>726341.43481421657</v>
      </c>
    </row>
    <row r="100" spans="2:23" x14ac:dyDescent="0.2">
      <c r="B100">
        <f t="shared" si="22"/>
        <v>88</v>
      </c>
      <c r="C100">
        <f t="shared" si="27"/>
        <v>8</v>
      </c>
      <c r="D100">
        <f t="shared" si="20"/>
        <v>42</v>
      </c>
      <c r="E100" s="1">
        <f t="shared" si="21"/>
        <v>0</v>
      </c>
      <c r="F100" s="2">
        <f t="shared" si="33"/>
        <v>726341.43481421657</v>
      </c>
      <c r="G100" s="17">
        <f>+MAX($AC$6*10,105%*SUM(E$12:E99),F100)</f>
        <v>1000000</v>
      </c>
      <c r="H100" s="1">
        <f t="shared" si="34"/>
        <v>273658.56518578343</v>
      </c>
      <c r="I100" s="2">
        <f>VLOOKUP(D100,'Q1 Data'!B:D,3,0)*'Q1 Data'!$H$1</f>
        <v>1.3138527860094841E-4</v>
      </c>
      <c r="J100" s="2">
        <f t="shared" si="35"/>
        <v>35.954706828469959</v>
      </c>
      <c r="L100" s="2">
        <f t="shared" si="28"/>
        <v>726305.48010738811</v>
      </c>
      <c r="M100" s="2">
        <f t="shared" si="23"/>
        <v>4673.0713280714326</v>
      </c>
      <c r="N100" s="2">
        <f t="shared" si="24"/>
        <v>4306.5730870408715</v>
      </c>
      <c r="O100" s="2">
        <f t="shared" si="29"/>
        <v>366.49824103056108</v>
      </c>
      <c r="Q100" s="2">
        <f>IF(B100=$AB$3,SUM(J$13:J100),0)</f>
        <v>0</v>
      </c>
      <c r="R100" s="15">
        <f t="shared" si="30"/>
        <v>730612.05319442891</v>
      </c>
      <c r="S100" s="15"/>
      <c r="T100" s="26">
        <f t="shared" si="31"/>
        <v>1000000</v>
      </c>
      <c r="U100" s="26">
        <f t="shared" si="32"/>
        <v>0</v>
      </c>
      <c r="V100" s="18">
        <f t="shared" si="25"/>
        <v>0</v>
      </c>
      <c r="W100" s="19">
        <f t="shared" si="36"/>
        <v>730612.05319442891</v>
      </c>
    </row>
    <row r="101" spans="2:23" x14ac:dyDescent="0.2">
      <c r="B101">
        <f t="shared" si="22"/>
        <v>89</v>
      </c>
      <c r="C101">
        <f t="shared" si="27"/>
        <v>8</v>
      </c>
      <c r="D101">
        <f t="shared" si="20"/>
        <v>42</v>
      </c>
      <c r="E101" s="1">
        <f t="shared" si="21"/>
        <v>0</v>
      </c>
      <c r="F101" s="2">
        <f t="shared" si="33"/>
        <v>730612.05319442891</v>
      </c>
      <c r="G101" s="17">
        <f>+MAX($AC$6*10,105%*SUM(E$12:E100),F101)</f>
        <v>1000000</v>
      </c>
      <c r="H101" s="1">
        <f t="shared" si="34"/>
        <v>269387.94680557109</v>
      </c>
      <c r="I101" s="2">
        <f>VLOOKUP(D101,'Q1 Data'!B:D,3,0)*'Q1 Data'!$H$1</f>
        <v>1.3138527860094841E-4</v>
      </c>
      <c r="J101" s="2">
        <f t="shared" si="35"/>
        <v>35.393610442787427</v>
      </c>
      <c r="L101" s="2">
        <f t="shared" si="28"/>
        <v>730576.65958398615</v>
      </c>
      <c r="M101" s="2">
        <f t="shared" si="23"/>
        <v>4700.5522254290927</v>
      </c>
      <c r="N101" s="2">
        <f t="shared" si="24"/>
        <v>4331.8987207964074</v>
      </c>
      <c r="O101" s="2">
        <f t="shared" si="29"/>
        <v>368.65350463268533</v>
      </c>
      <c r="Q101" s="2">
        <f>IF(B101=$AB$3,SUM(J$13:J101),0)</f>
        <v>0</v>
      </c>
      <c r="R101" s="15">
        <f t="shared" si="30"/>
        <v>734908.55830478261</v>
      </c>
      <c r="S101" s="15"/>
      <c r="T101" s="26">
        <f t="shared" si="31"/>
        <v>1000000</v>
      </c>
      <c r="U101" s="26">
        <f t="shared" si="32"/>
        <v>0</v>
      </c>
      <c r="V101" s="18">
        <f t="shared" si="25"/>
        <v>0</v>
      </c>
      <c r="W101" s="19">
        <f t="shared" si="36"/>
        <v>734908.55830478261</v>
      </c>
    </row>
    <row r="102" spans="2:23" x14ac:dyDescent="0.2">
      <c r="B102">
        <f t="shared" si="22"/>
        <v>90</v>
      </c>
      <c r="C102">
        <f t="shared" si="27"/>
        <v>8</v>
      </c>
      <c r="D102">
        <f t="shared" si="20"/>
        <v>42</v>
      </c>
      <c r="E102" s="1">
        <f t="shared" si="21"/>
        <v>0</v>
      </c>
      <c r="F102" s="2">
        <f t="shared" si="33"/>
        <v>734908.55830478261</v>
      </c>
      <c r="G102" s="17">
        <f>+MAX($AC$6*10,105%*SUM(E$12:E101),F102)</f>
        <v>1000000</v>
      </c>
      <c r="H102" s="1">
        <f t="shared" si="34"/>
        <v>265091.44169521739</v>
      </c>
      <c r="I102" s="2">
        <f>VLOOKUP(D102,'Q1 Data'!B:D,3,0)*'Q1 Data'!$H$1</f>
        <v>1.3138527860094841E-4</v>
      </c>
      <c r="J102" s="2">
        <f t="shared" si="35"/>
        <v>34.829112921853209</v>
      </c>
      <c r="L102" s="2">
        <f t="shared" si="28"/>
        <v>734873.72919186077</v>
      </c>
      <c r="M102" s="2">
        <f t="shared" si="23"/>
        <v>4728.1997006709389</v>
      </c>
      <c r="N102" s="2">
        <f t="shared" si="24"/>
        <v>4357.3778681156291</v>
      </c>
      <c r="O102" s="2">
        <f t="shared" si="29"/>
        <v>370.82183255530981</v>
      </c>
      <c r="Q102" s="2">
        <f>IF(B102=$AB$3,SUM(J$13:J102),0)</f>
        <v>0</v>
      </c>
      <c r="R102" s="15">
        <f t="shared" si="30"/>
        <v>739231.10705997632</v>
      </c>
      <c r="S102" s="15"/>
      <c r="T102" s="26">
        <f t="shared" si="31"/>
        <v>1000000</v>
      </c>
      <c r="U102" s="26">
        <f t="shared" si="32"/>
        <v>0</v>
      </c>
      <c r="V102" s="18">
        <f t="shared" si="25"/>
        <v>0</v>
      </c>
      <c r="W102" s="19">
        <f t="shared" si="36"/>
        <v>739231.10705997632</v>
      </c>
    </row>
    <row r="103" spans="2:23" x14ac:dyDescent="0.2">
      <c r="B103">
        <f t="shared" si="22"/>
        <v>91</v>
      </c>
      <c r="C103">
        <f t="shared" si="27"/>
        <v>8</v>
      </c>
      <c r="D103">
        <f t="shared" si="20"/>
        <v>42</v>
      </c>
      <c r="E103" s="1">
        <f t="shared" si="21"/>
        <v>0</v>
      </c>
      <c r="F103" s="2">
        <f t="shared" si="33"/>
        <v>739231.10705997632</v>
      </c>
      <c r="G103" s="17">
        <f>+MAX($AC$6*10,105%*SUM(E$12:E102),F103)</f>
        <v>1000000</v>
      </c>
      <c r="H103" s="1">
        <f t="shared" si="34"/>
        <v>260768.89294002368</v>
      </c>
      <c r="I103" s="2">
        <f>VLOOKUP(D103,'Q1 Data'!B:D,3,0)*'Q1 Data'!$H$1</f>
        <v>1.3138527860094841E-4</v>
      </c>
      <c r="J103" s="2">
        <f t="shared" si="35"/>
        <v>34.261193649385902</v>
      </c>
      <c r="L103" s="2">
        <f t="shared" si="28"/>
        <v>739196.84586632694</v>
      </c>
      <c r="M103" s="2">
        <f t="shared" si="23"/>
        <v>4756.0147635235126</v>
      </c>
      <c r="N103" s="2">
        <f t="shared" si="24"/>
        <v>4383.0114595345467</v>
      </c>
      <c r="O103" s="2">
        <f t="shared" si="29"/>
        <v>373.00330398896585</v>
      </c>
      <c r="Q103" s="2">
        <f>IF(B103=$AB$3,SUM(J$13:J103),0)</f>
        <v>0</v>
      </c>
      <c r="R103" s="15">
        <f t="shared" si="30"/>
        <v>743579.85732586146</v>
      </c>
      <c r="S103" s="15"/>
      <c r="T103" s="26">
        <f t="shared" si="31"/>
        <v>1000000</v>
      </c>
      <c r="U103" s="26">
        <f t="shared" si="32"/>
        <v>0</v>
      </c>
      <c r="V103" s="18">
        <f t="shared" si="25"/>
        <v>0</v>
      </c>
      <c r="W103" s="19">
        <f t="shared" si="36"/>
        <v>743579.85732586146</v>
      </c>
    </row>
    <row r="104" spans="2:23" x14ac:dyDescent="0.2">
      <c r="B104">
        <f t="shared" si="22"/>
        <v>92</v>
      </c>
      <c r="C104">
        <f t="shared" si="27"/>
        <v>8</v>
      </c>
      <c r="D104">
        <f t="shared" si="20"/>
        <v>42</v>
      </c>
      <c r="E104" s="1">
        <f t="shared" si="21"/>
        <v>0</v>
      </c>
      <c r="F104" s="2">
        <f t="shared" si="33"/>
        <v>743579.85732586146</v>
      </c>
      <c r="G104" s="17">
        <f>+MAX($AC$6*10,105%*SUM(E$12:E103),F104)</f>
        <v>1000000</v>
      </c>
      <c r="H104" s="1">
        <f t="shared" si="34"/>
        <v>256420.14267413854</v>
      </c>
      <c r="I104" s="2">
        <f>VLOOKUP(D104,'Q1 Data'!B:D,3,0)*'Q1 Data'!$H$1</f>
        <v>1.3138527860094841E-4</v>
      </c>
      <c r="J104" s="2">
        <f t="shared" si="35"/>
        <v>33.68983188413663</v>
      </c>
      <c r="L104" s="2">
        <f t="shared" si="28"/>
        <v>743546.16749397735</v>
      </c>
      <c r="M104" s="2">
        <f t="shared" si="23"/>
        <v>4783.9984298339041</v>
      </c>
      <c r="N104" s="2">
        <f t="shared" si="24"/>
        <v>4408.8004312296998</v>
      </c>
      <c r="O104" s="2">
        <f t="shared" si="29"/>
        <v>375.19799860420426</v>
      </c>
      <c r="Q104" s="2">
        <f>IF(B104=$AB$3,SUM(J$13:J104),0)</f>
        <v>0</v>
      </c>
      <c r="R104" s="15">
        <f t="shared" si="30"/>
        <v>747954.96792520711</v>
      </c>
      <c r="S104" s="15"/>
      <c r="T104" s="26">
        <f t="shared" si="31"/>
        <v>1000000</v>
      </c>
      <c r="U104" s="26">
        <f t="shared" si="32"/>
        <v>0</v>
      </c>
      <c r="V104" s="18">
        <f t="shared" si="25"/>
        <v>0</v>
      </c>
      <c r="W104" s="19">
        <f t="shared" si="36"/>
        <v>747954.96792520711</v>
      </c>
    </row>
    <row r="105" spans="2:23" x14ac:dyDescent="0.2">
      <c r="B105">
        <f t="shared" si="22"/>
        <v>93</v>
      </c>
      <c r="C105">
        <f t="shared" si="27"/>
        <v>8</v>
      </c>
      <c r="D105">
        <f t="shared" si="20"/>
        <v>43</v>
      </c>
      <c r="E105" s="1">
        <f t="shared" si="21"/>
        <v>0</v>
      </c>
      <c r="F105" s="2">
        <f t="shared" si="33"/>
        <v>747954.96792520711</v>
      </c>
      <c r="G105" s="17">
        <f>+MAX($AC$6*10,105%*SUM(E$12:E104),F105)</f>
        <v>1000000</v>
      </c>
      <c r="H105" s="1">
        <f t="shared" si="34"/>
        <v>252045.03207479289</v>
      </c>
      <c r="I105" s="2">
        <f>VLOOKUP(D105,'Q1 Data'!B:D,3,0)*'Q1 Data'!$H$1</f>
        <v>1.4307398185007259E-4</v>
      </c>
      <c r="J105" s="2">
        <f t="shared" si="35"/>
        <v>36.061086344469885</v>
      </c>
      <c r="L105" s="2">
        <f t="shared" si="28"/>
        <v>747918.90683886269</v>
      </c>
      <c r="M105" s="2">
        <f t="shared" si="23"/>
        <v>4812.1327664420933</v>
      </c>
      <c r="N105" s="2">
        <f t="shared" si="24"/>
        <v>4434.7282564975794</v>
      </c>
      <c r="O105" s="2">
        <f t="shared" si="29"/>
        <v>377.40450994451385</v>
      </c>
      <c r="Q105" s="2">
        <f>IF(B105=$AB$3,SUM(J$13:J105),0)</f>
        <v>0</v>
      </c>
      <c r="R105" s="15">
        <f t="shared" si="30"/>
        <v>752353.63509536034</v>
      </c>
      <c r="S105" s="15"/>
      <c r="T105" s="26">
        <f t="shared" si="31"/>
        <v>1000000</v>
      </c>
      <c r="U105" s="26">
        <f t="shared" si="32"/>
        <v>0</v>
      </c>
      <c r="V105" s="18">
        <f t="shared" si="25"/>
        <v>0</v>
      </c>
      <c r="W105" s="19">
        <f t="shared" si="36"/>
        <v>752353.63509536034</v>
      </c>
    </row>
    <row r="106" spans="2:23" x14ac:dyDescent="0.2">
      <c r="B106">
        <f t="shared" si="22"/>
        <v>94</v>
      </c>
      <c r="C106">
        <f t="shared" si="27"/>
        <v>8</v>
      </c>
      <c r="D106">
        <f t="shared" si="20"/>
        <v>43</v>
      </c>
      <c r="E106" s="1">
        <f t="shared" si="21"/>
        <v>0</v>
      </c>
      <c r="F106" s="2">
        <f t="shared" si="33"/>
        <v>752353.63509536034</v>
      </c>
      <c r="G106" s="17">
        <f>+MAX($AC$6*10,105%*SUM(E$12:E105),F106)</f>
        <v>1000000</v>
      </c>
      <c r="H106" s="1">
        <f t="shared" si="34"/>
        <v>247646.36490463966</v>
      </c>
      <c r="I106" s="2">
        <f>VLOOKUP(D106,'Q1 Data'!B:D,3,0)*'Q1 Data'!$H$1</f>
        <v>1.4307398185007259E-4</v>
      </c>
      <c r="J106" s="2">
        <f t="shared" si="35"/>
        <v>35.431751517602869</v>
      </c>
      <c r="L106" s="2">
        <f t="shared" si="28"/>
        <v>752318.20334384276</v>
      </c>
      <c r="M106" s="2">
        <f t="shared" si="23"/>
        <v>4840.4379726179677</v>
      </c>
      <c r="N106" s="2">
        <f t="shared" si="24"/>
        <v>4460.8135504257752</v>
      </c>
      <c r="O106" s="2">
        <f t="shared" si="29"/>
        <v>379.62442219219247</v>
      </c>
      <c r="Q106" s="2">
        <f>IF(B106=$AB$3,SUM(J$13:J106),0)</f>
        <v>0</v>
      </c>
      <c r="R106" s="15">
        <f t="shared" si="30"/>
        <v>756779.01689426845</v>
      </c>
      <c r="S106" s="15"/>
      <c r="T106" s="26">
        <f t="shared" si="31"/>
        <v>1000000</v>
      </c>
      <c r="U106" s="26">
        <f t="shared" si="32"/>
        <v>0</v>
      </c>
      <c r="V106" s="18">
        <f t="shared" si="25"/>
        <v>0</v>
      </c>
      <c r="W106" s="19">
        <f t="shared" si="36"/>
        <v>756779.01689426845</v>
      </c>
    </row>
    <row r="107" spans="2:23" x14ac:dyDescent="0.2">
      <c r="B107">
        <f t="shared" si="22"/>
        <v>95</v>
      </c>
      <c r="C107">
        <f t="shared" si="27"/>
        <v>8</v>
      </c>
      <c r="D107">
        <f t="shared" si="20"/>
        <v>43</v>
      </c>
      <c r="E107" s="1">
        <f t="shared" si="21"/>
        <v>0</v>
      </c>
      <c r="F107" s="2">
        <f t="shared" si="33"/>
        <v>756779.01689426845</v>
      </c>
      <c r="G107" s="17">
        <f>+MAX($AC$6*10,105%*SUM(E$12:E106),F107)</f>
        <v>1000000</v>
      </c>
      <c r="H107" s="1">
        <f t="shared" si="34"/>
        <v>243220.98310573155</v>
      </c>
      <c r="I107" s="2">
        <f>VLOOKUP(D107,'Q1 Data'!B:D,3,0)*'Q1 Data'!$H$1</f>
        <v>1.4307398185007259E-4</v>
      </c>
      <c r="J107" s="2">
        <f t="shared" si="35"/>
        <v>34.798594522426249</v>
      </c>
      <c r="L107" s="2">
        <f t="shared" si="28"/>
        <v>756744.21829974605</v>
      </c>
      <c r="M107" s="2">
        <f t="shared" si="23"/>
        <v>4868.915086111575</v>
      </c>
      <c r="N107" s="2">
        <f t="shared" si="24"/>
        <v>4487.0572693759823</v>
      </c>
      <c r="O107" s="2">
        <f t="shared" si="29"/>
        <v>381.85781673559268</v>
      </c>
      <c r="Q107" s="2">
        <f>IF(B107=$AB$3,SUM(J$13:J107),0)</f>
        <v>0</v>
      </c>
      <c r="R107" s="15">
        <f t="shared" si="30"/>
        <v>761231.27556912194</v>
      </c>
      <c r="S107" s="15"/>
      <c r="T107" s="26">
        <f t="shared" si="31"/>
        <v>1000000</v>
      </c>
      <c r="U107" s="26">
        <f t="shared" si="32"/>
        <v>0</v>
      </c>
      <c r="V107" s="18">
        <f t="shared" si="25"/>
        <v>0</v>
      </c>
      <c r="W107" s="19">
        <f t="shared" si="36"/>
        <v>761231.27556912194</v>
      </c>
    </row>
    <row r="108" spans="2:23" x14ac:dyDescent="0.2">
      <c r="B108">
        <f t="shared" si="22"/>
        <v>96</v>
      </c>
      <c r="C108">
        <f t="shared" si="27"/>
        <v>8</v>
      </c>
      <c r="D108">
        <f t="shared" ref="D108:D132" si="37">INT(AGE_AT_ENTRY+B108/12)</f>
        <v>43</v>
      </c>
      <c r="E108" s="1">
        <f t="shared" si="21"/>
        <v>0</v>
      </c>
      <c r="F108" s="2">
        <f t="shared" si="33"/>
        <v>761231.27556912194</v>
      </c>
      <c r="G108" s="17">
        <f>+MAX($AC$6*10,105%*SUM(E$12:E107),F108)</f>
        <v>1000000</v>
      </c>
      <c r="H108" s="1">
        <f t="shared" si="34"/>
        <v>238768.72443087806</v>
      </c>
      <c r="I108" s="2">
        <f>VLOOKUP(D108,'Q1 Data'!B:D,3,0)*'Q1 Data'!$H$1</f>
        <v>1.4307398185007259E-4</v>
      </c>
      <c r="J108" s="2">
        <f t="shared" si="35"/>
        <v>34.161592145588429</v>
      </c>
      <c r="L108" s="2">
        <f t="shared" si="28"/>
        <v>761197.11397697637</v>
      </c>
      <c r="M108" s="2">
        <f t="shared" si="23"/>
        <v>4897.5651509755789</v>
      </c>
      <c r="N108" s="2">
        <f t="shared" si="24"/>
        <v>4513.4603755182143</v>
      </c>
      <c r="O108" s="2">
        <f t="shared" si="29"/>
        <v>384.10477545736467</v>
      </c>
      <c r="Q108" s="2">
        <f>IF(B108=$AB$3,SUM(J$13:J108),0)</f>
        <v>0</v>
      </c>
      <c r="R108" s="15">
        <f t="shared" si="30"/>
        <v>765710.57435249456</v>
      </c>
      <c r="S108" s="15"/>
      <c r="T108" s="26">
        <f t="shared" si="31"/>
        <v>1000000</v>
      </c>
      <c r="U108" s="26">
        <f t="shared" si="32"/>
        <v>0</v>
      </c>
      <c r="V108" s="18">
        <f t="shared" si="25"/>
        <v>0</v>
      </c>
      <c r="W108" s="19">
        <f t="shared" si="36"/>
        <v>765710.57435249456</v>
      </c>
    </row>
    <row r="109" spans="2:23" x14ac:dyDescent="0.2">
      <c r="B109">
        <f t="shared" ref="B109:B133" si="38">+IF(B108&gt;=POL_TERM_M,"",B108+1)</f>
        <v>97</v>
      </c>
      <c r="C109">
        <f t="shared" si="27"/>
        <v>9</v>
      </c>
      <c r="D109">
        <f t="shared" si="37"/>
        <v>43</v>
      </c>
      <c r="E109" s="1">
        <f t="shared" si="21"/>
        <v>0</v>
      </c>
      <c r="F109" s="2">
        <f t="shared" si="33"/>
        <v>765710.57435249456</v>
      </c>
      <c r="G109" s="17">
        <f>+MAX($AC$6*10,105%*SUM(E$12:E108),F109)</f>
        <v>1000000</v>
      </c>
      <c r="H109" s="1">
        <f t="shared" si="34"/>
        <v>234289.42564750544</v>
      </c>
      <c r="I109" s="2">
        <f>VLOOKUP(D109,'Q1 Data'!B:D,3,0)*'Q1 Data'!$H$1</f>
        <v>1.4307398185007259E-4</v>
      </c>
      <c r="J109" s="2">
        <f t="shared" si="35"/>
        <v>33.520721032755127</v>
      </c>
      <c r="L109" s="2">
        <f t="shared" si="28"/>
        <v>765677.05363146181</v>
      </c>
      <c r="M109" s="2">
        <f t="shared" si="23"/>
        <v>4926.389217603537</v>
      </c>
      <c r="N109" s="2">
        <f t="shared" si="24"/>
        <v>4540.0238368660785</v>
      </c>
      <c r="O109" s="2">
        <f t="shared" si="29"/>
        <v>386.36538073745851</v>
      </c>
      <c r="Q109" s="2">
        <f>IF(B109=$AB$3,SUM(J$13:J109),0)</f>
        <v>0</v>
      </c>
      <c r="R109" s="15">
        <f t="shared" si="30"/>
        <v>770217.07746832783</v>
      </c>
      <c r="S109" s="15"/>
      <c r="T109" s="26">
        <f t="shared" si="31"/>
        <v>1000000</v>
      </c>
      <c r="U109" s="26">
        <f t="shared" si="32"/>
        <v>0</v>
      </c>
      <c r="V109" s="18">
        <f t="shared" si="25"/>
        <v>0</v>
      </c>
      <c r="W109" s="19">
        <f t="shared" si="36"/>
        <v>770217.07746832783</v>
      </c>
    </row>
    <row r="110" spans="2:23" x14ac:dyDescent="0.2">
      <c r="B110">
        <f t="shared" si="38"/>
        <v>98</v>
      </c>
      <c r="C110">
        <f t="shared" si="27"/>
        <v>9</v>
      </c>
      <c r="D110">
        <f t="shared" si="37"/>
        <v>43</v>
      </c>
      <c r="E110" s="1">
        <f t="shared" si="21"/>
        <v>0</v>
      </c>
      <c r="F110" s="2">
        <f t="shared" si="33"/>
        <v>770217.07746832783</v>
      </c>
      <c r="G110" s="17">
        <f>+MAX($AC$6*10,105%*SUM(E$12:E109),F110)</f>
        <v>1000000</v>
      </c>
      <c r="H110" s="1">
        <f t="shared" si="34"/>
        <v>229782.92253167217</v>
      </c>
      <c r="I110" s="2">
        <f>VLOOKUP(D110,'Q1 Data'!B:D,3,0)*'Q1 Data'!$H$1</f>
        <v>1.4307398185007259E-4</v>
      </c>
      <c r="J110" s="2">
        <f t="shared" si="35"/>
        <v>32.8759576877531</v>
      </c>
      <c r="L110" s="2">
        <f t="shared" si="28"/>
        <v>770184.20151064009</v>
      </c>
      <c r="M110" s="2">
        <f t="shared" si="23"/>
        <v>4955.3883427684077</v>
      </c>
      <c r="N110" s="2">
        <f t="shared" si="24"/>
        <v>4566.7486273122586</v>
      </c>
      <c r="O110" s="2">
        <f t="shared" si="29"/>
        <v>388.63971545614913</v>
      </c>
      <c r="Q110" s="2">
        <f>IF(B110=$AB$3,SUM(J$13:J110),0)</f>
        <v>0</v>
      </c>
      <c r="R110" s="15">
        <f t="shared" si="30"/>
        <v>774750.95013795234</v>
      </c>
      <c r="S110" s="15"/>
      <c r="T110" s="26">
        <f t="shared" si="31"/>
        <v>1000000</v>
      </c>
      <c r="U110" s="26">
        <f t="shared" si="32"/>
        <v>0</v>
      </c>
      <c r="V110" s="18">
        <f t="shared" si="25"/>
        <v>0</v>
      </c>
      <c r="W110" s="19">
        <f t="shared" si="36"/>
        <v>774750.95013795234</v>
      </c>
    </row>
    <row r="111" spans="2:23" x14ac:dyDescent="0.2">
      <c r="B111">
        <f t="shared" si="38"/>
        <v>99</v>
      </c>
      <c r="C111">
        <f t="shared" si="27"/>
        <v>9</v>
      </c>
      <c r="D111">
        <f t="shared" si="37"/>
        <v>43</v>
      </c>
      <c r="E111" s="1">
        <f t="shared" si="21"/>
        <v>0</v>
      </c>
      <c r="F111" s="2">
        <f t="shared" si="33"/>
        <v>774750.95013795234</v>
      </c>
      <c r="G111" s="17">
        <f>+MAX($AC$6*10,105%*SUM(E$12:E110),F111)</f>
        <v>1000000</v>
      </c>
      <c r="H111" s="1">
        <f t="shared" si="34"/>
        <v>225249.04986204766</v>
      </c>
      <c r="I111" s="2">
        <f>VLOOKUP(D111,'Q1 Data'!B:D,3,0)*'Q1 Data'!$H$1</f>
        <v>1.4307398185007259E-4</v>
      </c>
      <c r="J111" s="2">
        <f t="shared" si="35"/>
        <v>32.227278471708701</v>
      </c>
      <c r="L111" s="2">
        <f t="shared" si="28"/>
        <v>774718.72285948065</v>
      </c>
      <c r="M111" s="2">
        <f t="shared" si="23"/>
        <v>4984.5635896613012</v>
      </c>
      <c r="N111" s="2">
        <f t="shared" si="24"/>
        <v>4593.6357266642308</v>
      </c>
      <c r="O111" s="2">
        <f t="shared" si="29"/>
        <v>390.92786299707041</v>
      </c>
      <c r="Q111" s="2">
        <f>IF(B111=$AB$3,SUM(J$13:J111),0)</f>
        <v>0</v>
      </c>
      <c r="R111" s="15">
        <f t="shared" si="30"/>
        <v>779312.35858614487</v>
      </c>
      <c r="S111" s="15"/>
      <c r="T111" s="26">
        <f t="shared" si="31"/>
        <v>1000000</v>
      </c>
      <c r="U111" s="26">
        <f t="shared" si="32"/>
        <v>0</v>
      </c>
      <c r="V111" s="18">
        <f t="shared" si="25"/>
        <v>0</v>
      </c>
      <c r="W111" s="19">
        <f t="shared" si="36"/>
        <v>779312.35858614487</v>
      </c>
    </row>
    <row r="112" spans="2:23" x14ac:dyDescent="0.2">
      <c r="B112">
        <f t="shared" si="38"/>
        <v>100</v>
      </c>
      <c r="C112">
        <f t="shared" si="27"/>
        <v>9</v>
      </c>
      <c r="D112">
        <f t="shared" si="37"/>
        <v>43</v>
      </c>
      <c r="E112" s="1">
        <f t="shared" si="21"/>
        <v>0</v>
      </c>
      <c r="F112" s="2">
        <f t="shared" si="33"/>
        <v>779312.35858614487</v>
      </c>
      <c r="G112" s="17">
        <f>+MAX($AC$6*10,105%*SUM(E$12:E111),F112)</f>
        <v>1000000</v>
      </c>
      <c r="H112" s="1">
        <f t="shared" si="34"/>
        <v>220687.64141385513</v>
      </c>
      <c r="I112" s="2">
        <f>VLOOKUP(D112,'Q1 Data'!B:D,3,0)*'Q1 Data'!$H$1</f>
        <v>1.4307398185007259E-4</v>
      </c>
      <c r="J112" s="2">
        <f t="shared" si="35"/>
        <v>31.574659602181239</v>
      </c>
      <c r="L112" s="2">
        <f t="shared" si="28"/>
        <v>779280.78392654273</v>
      </c>
      <c r="M112" s="2">
        <f t="shared" si="23"/>
        <v>5013.9160279304533</v>
      </c>
      <c r="N112" s="2">
        <f t="shared" si="24"/>
        <v>4620.6861206801777</v>
      </c>
      <c r="O112" s="2">
        <f t="shared" si="29"/>
        <v>393.22990725027557</v>
      </c>
      <c r="Q112" s="2">
        <f>IF(B112=$AB$3,SUM(J$13:J112),0)</f>
        <v>0</v>
      </c>
      <c r="R112" s="15">
        <f t="shared" si="30"/>
        <v>783901.47004722292</v>
      </c>
      <c r="S112" s="15"/>
      <c r="T112" s="26">
        <f t="shared" si="31"/>
        <v>1000000</v>
      </c>
      <c r="U112" s="26">
        <f t="shared" si="32"/>
        <v>0</v>
      </c>
      <c r="V112" s="18">
        <f t="shared" si="25"/>
        <v>0</v>
      </c>
      <c r="W112" s="19">
        <f t="shared" si="36"/>
        <v>783901.47004722292</v>
      </c>
    </row>
    <row r="113" spans="2:23" x14ac:dyDescent="0.2">
      <c r="B113">
        <f t="shared" si="38"/>
        <v>101</v>
      </c>
      <c r="C113">
        <f t="shared" si="27"/>
        <v>9</v>
      </c>
      <c r="D113">
        <f t="shared" si="37"/>
        <v>43</v>
      </c>
      <c r="E113" s="1">
        <f t="shared" si="21"/>
        <v>0</v>
      </c>
      <c r="F113" s="2">
        <f t="shared" si="33"/>
        <v>783901.47004722292</v>
      </c>
      <c r="G113" s="17">
        <f>+MAX($AC$6*10,105%*SUM(E$12:E112),F113)</f>
        <v>1000000</v>
      </c>
      <c r="H113" s="1">
        <f t="shared" si="34"/>
        <v>216098.52995277708</v>
      </c>
      <c r="I113" s="2">
        <f>VLOOKUP(D113,'Q1 Data'!B:D,3,0)*'Q1 Data'!$H$1</f>
        <v>1.4307398185007259E-4</v>
      </c>
      <c r="J113" s="2">
        <f t="shared" si="35"/>
        <v>30.918077152290998</v>
      </c>
      <c r="L113" s="2">
        <f t="shared" si="28"/>
        <v>783870.55197007058</v>
      </c>
      <c r="M113" s="2">
        <f t="shared" si="23"/>
        <v>5043.4467337204433</v>
      </c>
      <c r="N113" s="2">
        <f t="shared" si="24"/>
        <v>4647.9008011051346</v>
      </c>
      <c r="O113" s="2">
        <f t="shared" si="29"/>
        <v>395.54593261530863</v>
      </c>
      <c r="Q113" s="2">
        <f>IF(B113=$AB$3,SUM(J$13:J113),0)</f>
        <v>0</v>
      </c>
      <c r="R113" s="15">
        <f t="shared" si="30"/>
        <v>788518.45277117577</v>
      </c>
      <c r="S113" s="15"/>
      <c r="T113" s="26">
        <f t="shared" si="31"/>
        <v>1000000</v>
      </c>
      <c r="U113" s="26">
        <f t="shared" si="32"/>
        <v>0</v>
      </c>
      <c r="V113" s="18">
        <f t="shared" si="25"/>
        <v>0</v>
      </c>
      <c r="W113" s="19">
        <f t="shared" si="36"/>
        <v>788518.45277117577</v>
      </c>
    </row>
    <row r="114" spans="2:23" x14ac:dyDescent="0.2">
      <c r="B114">
        <f t="shared" si="38"/>
        <v>102</v>
      </c>
      <c r="C114">
        <f t="shared" si="27"/>
        <v>9</v>
      </c>
      <c r="D114">
        <f t="shared" si="37"/>
        <v>43</v>
      </c>
      <c r="E114" s="1">
        <f t="shared" si="21"/>
        <v>0</v>
      </c>
      <c r="F114" s="2">
        <f t="shared" si="33"/>
        <v>788518.45277117577</v>
      </c>
      <c r="G114" s="17">
        <f>+MAX($AC$6*10,105%*SUM(E$12:E113),F114)</f>
        <v>1000000</v>
      </c>
      <c r="H114" s="1">
        <f t="shared" si="34"/>
        <v>211481.54722882423</v>
      </c>
      <c r="I114" s="2">
        <f>VLOOKUP(D114,'Q1 Data'!B:D,3,0)*'Q1 Data'!$H$1</f>
        <v>1.4307398185007259E-4</v>
      </c>
      <c r="J114" s="2">
        <f t="shared" si="35"/>
        <v>30.257507049842069</v>
      </c>
      <c r="L114" s="2">
        <f t="shared" si="28"/>
        <v>788488.19526412594</v>
      </c>
      <c r="M114" s="2">
        <f t="shared" si="23"/>
        <v>5073.1567897116502</v>
      </c>
      <c r="N114" s="2">
        <f t="shared" si="24"/>
        <v>4675.2807657073481</v>
      </c>
      <c r="O114" s="2">
        <f t="shared" si="29"/>
        <v>397.87602400430205</v>
      </c>
      <c r="Q114" s="2">
        <f>IF(B114=$AB$3,SUM(J$13:J114),0)</f>
        <v>0</v>
      </c>
      <c r="R114" s="15">
        <f t="shared" si="30"/>
        <v>793163.47602983331</v>
      </c>
      <c r="S114" s="15"/>
      <c r="T114" s="26">
        <f t="shared" si="31"/>
        <v>1000000</v>
      </c>
      <c r="U114" s="26">
        <f t="shared" si="32"/>
        <v>0</v>
      </c>
      <c r="V114" s="18">
        <f t="shared" si="25"/>
        <v>0</v>
      </c>
      <c r="W114" s="19">
        <f t="shared" si="36"/>
        <v>793163.47602983331</v>
      </c>
    </row>
    <row r="115" spans="2:23" x14ac:dyDescent="0.2">
      <c r="B115">
        <f t="shared" si="38"/>
        <v>103</v>
      </c>
      <c r="C115">
        <f t="shared" si="27"/>
        <v>9</v>
      </c>
      <c r="D115">
        <f t="shared" si="37"/>
        <v>43</v>
      </c>
      <c r="E115" s="1">
        <f t="shared" si="21"/>
        <v>0</v>
      </c>
      <c r="F115" s="2">
        <f t="shared" si="33"/>
        <v>793163.47602983331</v>
      </c>
      <c r="G115" s="17">
        <f>+MAX($AC$6*10,105%*SUM(E$12:E114),F115)</f>
        <v>1000000</v>
      </c>
      <c r="H115" s="1">
        <f t="shared" si="34"/>
        <v>206836.52397016669</v>
      </c>
      <c r="I115" s="2">
        <f>VLOOKUP(D115,'Q1 Data'!B:D,3,0)*'Q1 Data'!$H$1</f>
        <v>1.4307398185007259E-4</v>
      </c>
      <c r="J115" s="2">
        <f t="shared" si="35"/>
        <v>29.592925076439734</v>
      </c>
      <c r="L115" s="2">
        <f t="shared" si="28"/>
        <v>793133.88310475682</v>
      </c>
      <c r="M115" s="2">
        <f t="shared" si="23"/>
        <v>5103.0472851599461</v>
      </c>
      <c r="N115" s="2">
        <f t="shared" si="24"/>
        <v>4702.8270183148534</v>
      </c>
      <c r="O115" s="2">
        <f t="shared" si="29"/>
        <v>400.22026684509274</v>
      </c>
      <c r="Q115" s="2">
        <f>IF(B115=$AB$3,SUM(J$13:J115),0)</f>
        <v>0</v>
      </c>
      <c r="R115" s="15">
        <f t="shared" si="30"/>
        <v>797836.71012307168</v>
      </c>
      <c r="S115" s="15"/>
      <c r="T115" s="26">
        <f t="shared" si="31"/>
        <v>1000000</v>
      </c>
      <c r="U115" s="26">
        <f t="shared" si="32"/>
        <v>0</v>
      </c>
      <c r="V115" s="18">
        <f t="shared" si="25"/>
        <v>0</v>
      </c>
      <c r="W115" s="19">
        <f t="shared" si="36"/>
        <v>797836.71012307168</v>
      </c>
    </row>
    <row r="116" spans="2:23" x14ac:dyDescent="0.2">
      <c r="B116">
        <f t="shared" si="38"/>
        <v>104</v>
      </c>
      <c r="C116">
        <f t="shared" si="27"/>
        <v>9</v>
      </c>
      <c r="D116">
        <f t="shared" si="37"/>
        <v>43</v>
      </c>
      <c r="E116" s="1">
        <f t="shared" si="21"/>
        <v>0</v>
      </c>
      <c r="F116" s="2">
        <f t="shared" si="33"/>
        <v>797836.71012307168</v>
      </c>
      <c r="G116" s="17">
        <f>+MAX($AC$6*10,105%*SUM(E$12:E115),F116)</f>
        <v>1000000</v>
      </c>
      <c r="H116" s="1">
        <f t="shared" si="34"/>
        <v>202163.28987692832</v>
      </c>
      <c r="I116" s="2">
        <f>VLOOKUP(D116,'Q1 Data'!B:D,3,0)*'Q1 Data'!$H$1</f>
        <v>1.4307398185007259E-4</v>
      </c>
      <c r="J116" s="2">
        <f t="shared" si="35"/>
        <v>28.924306866602606</v>
      </c>
      <c r="L116" s="2">
        <f t="shared" si="28"/>
        <v>797807.78581620508</v>
      </c>
      <c r="M116" s="2">
        <f t="shared" si="23"/>
        <v>5133.1193159366312</v>
      </c>
      <c r="N116" s="2">
        <f t="shared" si="24"/>
        <v>4730.540568852286</v>
      </c>
      <c r="O116" s="2">
        <f t="shared" si="29"/>
        <v>402.5787470843452</v>
      </c>
      <c r="Q116" s="2">
        <f>IF(B116=$AB$3,SUM(J$13:J116),0)</f>
        <v>0</v>
      </c>
      <c r="R116" s="15">
        <f t="shared" si="30"/>
        <v>802538.3263850573</v>
      </c>
      <c r="S116" s="15"/>
      <c r="T116" s="26">
        <f t="shared" si="31"/>
        <v>1000000</v>
      </c>
      <c r="U116" s="26">
        <f t="shared" si="32"/>
        <v>0</v>
      </c>
      <c r="V116" s="18">
        <f t="shared" si="25"/>
        <v>0</v>
      </c>
      <c r="W116" s="19">
        <f t="shared" si="36"/>
        <v>802538.3263850573</v>
      </c>
    </row>
    <row r="117" spans="2:23" x14ac:dyDescent="0.2">
      <c r="B117">
        <f t="shared" si="38"/>
        <v>105</v>
      </c>
      <c r="C117">
        <f t="shared" si="27"/>
        <v>9</v>
      </c>
      <c r="D117">
        <f t="shared" si="37"/>
        <v>44</v>
      </c>
      <c r="E117" s="1">
        <f t="shared" si="21"/>
        <v>0</v>
      </c>
      <c r="F117" s="2">
        <f t="shared" si="33"/>
        <v>802538.3263850573</v>
      </c>
      <c r="G117" s="17">
        <f>+MAX($AC$6*10,105%*SUM(E$12:E116),F117)</f>
        <v>1000000</v>
      </c>
      <c r="H117" s="1">
        <f t="shared" si="34"/>
        <v>197461.6736149427</v>
      </c>
      <c r="I117" s="2">
        <f>VLOOKUP(D117,'Q1 Data'!B:D,3,0)*'Q1 Data'!$H$1</f>
        <v>1.5650161126368189E-4</v>
      </c>
      <c r="J117" s="2">
        <f t="shared" si="35"/>
        <v>30.903070083561794</v>
      </c>
      <c r="L117" s="2">
        <f t="shared" si="28"/>
        <v>802507.42331497371</v>
      </c>
      <c r="M117" s="2">
        <f t="shared" si="23"/>
        <v>5163.3569251098097</v>
      </c>
      <c r="N117" s="2">
        <f t="shared" si="24"/>
        <v>4758.4067118532348</v>
      </c>
      <c r="O117" s="2">
        <f t="shared" si="29"/>
        <v>404.9502132565749</v>
      </c>
      <c r="Q117" s="2">
        <f>IF(B117=$AB$3,SUM(J$13:J117),0)</f>
        <v>0</v>
      </c>
      <c r="R117" s="15">
        <f t="shared" si="30"/>
        <v>807265.83002682705</v>
      </c>
      <c r="S117" s="15"/>
      <c r="T117" s="26">
        <f t="shared" si="31"/>
        <v>1000000</v>
      </c>
      <c r="U117" s="26">
        <f t="shared" si="32"/>
        <v>0</v>
      </c>
      <c r="V117" s="18">
        <f t="shared" si="25"/>
        <v>0</v>
      </c>
      <c r="W117" s="19">
        <f t="shared" si="36"/>
        <v>807265.83002682705</v>
      </c>
    </row>
    <row r="118" spans="2:23" x14ac:dyDescent="0.2">
      <c r="B118">
        <f t="shared" si="38"/>
        <v>106</v>
      </c>
      <c r="C118">
        <f t="shared" si="27"/>
        <v>9</v>
      </c>
      <c r="D118">
        <f t="shared" si="37"/>
        <v>44</v>
      </c>
      <c r="E118" s="1">
        <f t="shared" si="21"/>
        <v>0</v>
      </c>
      <c r="F118" s="2">
        <f t="shared" si="33"/>
        <v>807265.83002682705</v>
      </c>
      <c r="G118" s="17">
        <f>+MAX($AC$6*10,105%*SUM(E$12:E117),F118)</f>
        <v>1000000</v>
      </c>
      <c r="H118" s="1">
        <f t="shared" si="34"/>
        <v>192734.16997317295</v>
      </c>
      <c r="I118" s="2">
        <f>VLOOKUP(D118,'Q1 Data'!B:D,3,0)*'Q1 Data'!$H$1</f>
        <v>1.5650161126368189E-4</v>
      </c>
      <c r="J118" s="2">
        <f t="shared" si="35"/>
        <v>30.163208146369904</v>
      </c>
      <c r="L118" s="2">
        <f t="shared" si="28"/>
        <v>807235.66681868071</v>
      </c>
      <c r="M118" s="2">
        <f t="shared" si="23"/>
        <v>5193.7785861800885</v>
      </c>
      <c r="N118" s="2">
        <f t="shared" si="24"/>
        <v>4786.4424719841227</v>
      </c>
      <c r="O118" s="2">
        <f t="shared" si="29"/>
        <v>407.33611419596582</v>
      </c>
      <c r="Q118" s="2">
        <f>IF(B118=$AB$3,SUM(J$13:J118),0)</f>
        <v>0</v>
      </c>
      <c r="R118" s="15">
        <f t="shared" si="30"/>
        <v>812022.10929066478</v>
      </c>
      <c r="S118" s="15"/>
      <c r="T118" s="26">
        <f t="shared" si="31"/>
        <v>1000000</v>
      </c>
      <c r="U118" s="26">
        <f t="shared" si="32"/>
        <v>0</v>
      </c>
      <c r="V118" s="18">
        <f t="shared" si="25"/>
        <v>0</v>
      </c>
      <c r="W118" s="19">
        <f t="shared" si="36"/>
        <v>812022.10929066478</v>
      </c>
    </row>
    <row r="119" spans="2:23" x14ac:dyDescent="0.2">
      <c r="B119">
        <f t="shared" si="38"/>
        <v>107</v>
      </c>
      <c r="C119">
        <f t="shared" si="27"/>
        <v>9</v>
      </c>
      <c r="D119">
        <f t="shared" si="37"/>
        <v>44</v>
      </c>
      <c r="E119" s="1">
        <f t="shared" si="21"/>
        <v>0</v>
      </c>
      <c r="F119" s="2">
        <f t="shared" si="33"/>
        <v>812022.10929066478</v>
      </c>
      <c r="G119" s="17">
        <f>+MAX($AC$6*10,105%*SUM(E$12:E118),F119)</f>
        <v>1000000</v>
      </c>
      <c r="H119" s="1">
        <f t="shared" si="34"/>
        <v>187977.89070933522</v>
      </c>
      <c r="I119" s="2">
        <f>VLOOKUP(D119,'Q1 Data'!B:D,3,0)*'Q1 Data'!$H$1</f>
        <v>1.5650161126368189E-4</v>
      </c>
      <c r="J119" s="2">
        <f t="shared" si="35"/>
        <v>29.418842777959259</v>
      </c>
      <c r="L119" s="2">
        <f t="shared" si="28"/>
        <v>811992.69044788682</v>
      </c>
      <c r="M119" s="2">
        <f t="shared" si="23"/>
        <v>5224.3854194443984</v>
      </c>
      <c r="N119" s="2">
        <f t="shared" si="24"/>
        <v>4814.6488816795691</v>
      </c>
      <c r="O119" s="2">
        <f t="shared" si="29"/>
        <v>409.73653776482934</v>
      </c>
      <c r="Q119" s="2">
        <f>IF(B119=$AB$3,SUM(J$13:J119),0)</f>
        <v>0</v>
      </c>
      <c r="R119" s="15">
        <f t="shared" si="30"/>
        <v>816807.33932956646</v>
      </c>
      <c r="S119" s="15"/>
      <c r="T119" s="26">
        <f t="shared" si="31"/>
        <v>1000000</v>
      </c>
      <c r="U119" s="26">
        <f t="shared" si="32"/>
        <v>0</v>
      </c>
      <c r="V119" s="18">
        <f t="shared" si="25"/>
        <v>0</v>
      </c>
      <c r="W119" s="19">
        <f t="shared" si="36"/>
        <v>816807.33932956646</v>
      </c>
    </row>
    <row r="120" spans="2:23" x14ac:dyDescent="0.2">
      <c r="B120">
        <f t="shared" si="38"/>
        <v>108</v>
      </c>
      <c r="C120">
        <f t="shared" si="27"/>
        <v>9</v>
      </c>
      <c r="D120">
        <f t="shared" si="37"/>
        <v>44</v>
      </c>
      <c r="E120" s="1">
        <f t="shared" si="21"/>
        <v>0</v>
      </c>
      <c r="F120" s="2">
        <f t="shared" si="33"/>
        <v>816807.33932956646</v>
      </c>
      <c r="G120" s="17">
        <f>+MAX($AC$6*10,105%*SUM(E$12:E119),F120)</f>
        <v>1000000</v>
      </c>
      <c r="H120" s="1">
        <f t="shared" si="34"/>
        <v>183192.66067043354</v>
      </c>
      <c r="I120" s="2">
        <f>VLOOKUP(D120,'Q1 Data'!B:D,3,0)*'Q1 Data'!$H$1</f>
        <v>1.5650161126368189E-4</v>
      </c>
      <c r="J120" s="2">
        <f t="shared" si="35"/>
        <v>28.669946566603777</v>
      </c>
      <c r="L120" s="2">
        <f t="shared" si="28"/>
        <v>816778.66938299988</v>
      </c>
      <c r="M120" s="2">
        <f t="shared" si="23"/>
        <v>5255.1785520187577</v>
      </c>
      <c r="N120" s="2">
        <f t="shared" si="24"/>
        <v>4843.0269796584735</v>
      </c>
      <c r="O120" s="2">
        <f t="shared" si="29"/>
        <v>412.15157236028426</v>
      </c>
      <c r="Q120" s="2">
        <f>IF(B120=$AB$3,SUM(J$13:J120),0)</f>
        <v>0</v>
      </c>
      <c r="R120" s="15">
        <f t="shared" si="30"/>
        <v>821621.69636265829</v>
      </c>
      <c r="S120" s="15"/>
      <c r="T120" s="26">
        <f t="shared" si="31"/>
        <v>1000000</v>
      </c>
      <c r="U120" s="26">
        <f t="shared" si="32"/>
        <v>0</v>
      </c>
      <c r="V120" s="18">
        <f t="shared" si="25"/>
        <v>0</v>
      </c>
      <c r="W120" s="19">
        <f t="shared" si="36"/>
        <v>821621.69636265829</v>
      </c>
    </row>
    <row r="121" spans="2:23" x14ac:dyDescent="0.2">
      <c r="B121">
        <f t="shared" si="38"/>
        <v>109</v>
      </c>
      <c r="C121">
        <f t="shared" si="27"/>
        <v>10</v>
      </c>
      <c r="D121">
        <f t="shared" si="37"/>
        <v>44</v>
      </c>
      <c r="E121" s="1">
        <f t="shared" si="21"/>
        <v>0</v>
      </c>
      <c r="F121" s="2">
        <f t="shared" si="33"/>
        <v>821621.69636265829</v>
      </c>
      <c r="G121" s="17">
        <f>+MAX($AC$6*10,105%*SUM(E$12:E120),F121)</f>
        <v>1000000</v>
      </c>
      <c r="H121" s="1">
        <f t="shared" si="34"/>
        <v>178378.30363734171</v>
      </c>
      <c r="I121" s="2">
        <f>VLOOKUP(D121,'Q1 Data'!B:D,3,0)*'Q1 Data'!$H$1</f>
        <v>1.5650161126368189E-4</v>
      </c>
      <c r="J121" s="2">
        <f t="shared" si="35"/>
        <v>27.916491933726267</v>
      </c>
      <c r="L121" s="2">
        <f t="shared" si="28"/>
        <v>821593.77987072454</v>
      </c>
      <c r="M121" s="2">
        <f t="shared" si="23"/>
        <v>5286.1591178797717</v>
      </c>
      <c r="N121" s="2">
        <f t="shared" si="24"/>
        <v>4871.5778109622615</v>
      </c>
      <c r="O121" s="2">
        <f t="shared" si="29"/>
        <v>414.58130691751012</v>
      </c>
      <c r="Q121" s="2">
        <f>IF(B121=$AB$3,SUM(J$13:J121),0)</f>
        <v>0</v>
      </c>
      <c r="R121" s="15">
        <f t="shared" si="30"/>
        <v>826465.35768168687</v>
      </c>
      <c r="S121" s="15"/>
      <c r="T121" s="26">
        <f t="shared" si="31"/>
        <v>1000000</v>
      </c>
      <c r="U121" s="26">
        <f t="shared" si="32"/>
        <v>0</v>
      </c>
      <c r="V121" s="18">
        <f t="shared" si="25"/>
        <v>0</v>
      </c>
      <c r="W121" s="19">
        <f t="shared" si="36"/>
        <v>826465.35768168687</v>
      </c>
    </row>
    <row r="122" spans="2:23" x14ac:dyDescent="0.2">
      <c r="B122">
        <f t="shared" si="38"/>
        <v>110</v>
      </c>
      <c r="C122">
        <f t="shared" si="27"/>
        <v>10</v>
      </c>
      <c r="D122">
        <f t="shared" si="37"/>
        <v>44</v>
      </c>
      <c r="E122" s="1">
        <f t="shared" si="21"/>
        <v>0</v>
      </c>
      <c r="F122" s="2">
        <f t="shared" si="33"/>
        <v>826465.35768168687</v>
      </c>
      <c r="G122" s="17">
        <f>+MAX($AC$6*10,105%*SUM(E$12:E121),F122)</f>
        <v>1000000</v>
      </c>
      <c r="H122" s="1">
        <f t="shared" si="34"/>
        <v>173534.64231831313</v>
      </c>
      <c r="I122" s="2">
        <f>VLOOKUP(D122,'Q1 Data'!B:D,3,0)*'Q1 Data'!$H$1</f>
        <v>1.5650161126368189E-4</v>
      </c>
      <c r="J122" s="2">
        <f t="shared" si="35"/>
        <v>27.158451132882721</v>
      </c>
      <c r="L122" s="2">
        <f t="shared" si="28"/>
        <v>826438.19923055405</v>
      </c>
      <c r="M122" s="2">
        <f t="shared" si="23"/>
        <v>5317.3282579063989</v>
      </c>
      <c r="N122" s="2">
        <f t="shared" si="24"/>
        <v>4900.3024269933794</v>
      </c>
      <c r="O122" s="2">
        <f t="shared" si="29"/>
        <v>417.02583091301949</v>
      </c>
      <c r="Q122" s="2">
        <f>IF(B122=$AB$3,SUM(J$13:J122),0)</f>
        <v>0</v>
      </c>
      <c r="R122" s="15">
        <f t="shared" si="30"/>
        <v>831338.50165754743</v>
      </c>
      <c r="S122" s="15"/>
      <c r="T122" s="26">
        <f t="shared" si="31"/>
        <v>1000000</v>
      </c>
      <c r="U122" s="26">
        <f t="shared" si="32"/>
        <v>0</v>
      </c>
      <c r="V122" s="18">
        <f t="shared" si="25"/>
        <v>0</v>
      </c>
      <c r="W122" s="19">
        <f t="shared" si="36"/>
        <v>831338.50165754743</v>
      </c>
    </row>
    <row r="123" spans="2:23" x14ac:dyDescent="0.2">
      <c r="B123">
        <f t="shared" si="38"/>
        <v>111</v>
      </c>
      <c r="C123">
        <f t="shared" si="27"/>
        <v>10</v>
      </c>
      <c r="D123">
        <f t="shared" si="37"/>
        <v>44</v>
      </c>
      <c r="E123" s="1">
        <f t="shared" si="21"/>
        <v>0</v>
      </c>
      <c r="F123" s="2">
        <f t="shared" si="33"/>
        <v>831338.50165754743</v>
      </c>
      <c r="G123" s="17">
        <f>+MAX($AC$6*10,105%*SUM(E$12:E122),F123)</f>
        <v>1000000</v>
      </c>
      <c r="H123" s="1">
        <f t="shared" si="34"/>
        <v>168661.49834245257</v>
      </c>
      <c r="I123" s="2">
        <f>VLOOKUP(D123,'Q1 Data'!B:D,3,0)*'Q1 Data'!$H$1</f>
        <v>1.5650161126368189E-4</v>
      </c>
      <c r="J123" s="2">
        <f t="shared" si="35"/>
        <v>26.395796248740641</v>
      </c>
      <c r="L123" s="2">
        <f t="shared" si="28"/>
        <v>831312.10586129874</v>
      </c>
      <c r="M123" s="2">
        <f t="shared" si="23"/>
        <v>5348.6871199219549</v>
      </c>
      <c r="N123" s="2">
        <f t="shared" si="24"/>
        <v>4929.201885554</v>
      </c>
      <c r="O123" s="2">
        <f t="shared" si="29"/>
        <v>419.48523436795494</v>
      </c>
      <c r="Q123" s="2">
        <f>IF(B123=$AB$3,SUM(J$13:J123),0)</f>
        <v>0</v>
      </c>
      <c r="R123" s="15">
        <f t="shared" si="30"/>
        <v>836241.30774685263</v>
      </c>
      <c r="S123" s="15"/>
      <c r="T123" s="26">
        <f t="shared" si="31"/>
        <v>1000000</v>
      </c>
      <c r="U123" s="26">
        <f t="shared" si="32"/>
        <v>0</v>
      </c>
      <c r="V123" s="18">
        <f t="shared" si="25"/>
        <v>0</v>
      </c>
      <c r="W123" s="19">
        <f t="shared" si="36"/>
        <v>836241.30774685263</v>
      </c>
    </row>
    <row r="124" spans="2:23" x14ac:dyDescent="0.2">
      <c r="B124">
        <f t="shared" si="38"/>
        <v>112</v>
      </c>
      <c r="C124">
        <f t="shared" si="27"/>
        <v>10</v>
      </c>
      <c r="D124">
        <f t="shared" si="37"/>
        <v>44</v>
      </c>
      <c r="E124" s="1">
        <f t="shared" si="21"/>
        <v>0</v>
      </c>
      <c r="F124" s="2">
        <f t="shared" si="33"/>
        <v>836241.30774685263</v>
      </c>
      <c r="G124" s="17">
        <f>+MAX($AC$6*10,105%*SUM(E$12:E123),F124)</f>
        <v>1000000</v>
      </c>
      <c r="H124" s="1">
        <f t="shared" si="34"/>
        <v>163758.69225314737</v>
      </c>
      <c r="I124" s="2">
        <f>VLOOKUP(D124,'Q1 Data'!B:D,3,0)*'Q1 Data'!$H$1</f>
        <v>1.5650161126368189E-4</v>
      </c>
      <c r="J124" s="2">
        <f t="shared" si="35"/>
        <v>25.628499196050985</v>
      </c>
      <c r="L124" s="2">
        <f t="shared" si="28"/>
        <v>836215.6792476566</v>
      </c>
      <c r="M124" s="2">
        <f t="shared" si="23"/>
        <v>5380.2368587363935</v>
      </c>
      <c r="N124" s="2">
        <f t="shared" si="24"/>
        <v>4958.2772508849848</v>
      </c>
      <c r="O124" s="2">
        <f t="shared" si="29"/>
        <v>421.95960785140869</v>
      </c>
      <c r="Q124" s="2">
        <f>IF(B124=$AB$3,SUM(J$13:J124),0)</f>
        <v>0</v>
      </c>
      <c r="R124" s="15">
        <f t="shared" si="30"/>
        <v>841173.95649854152</v>
      </c>
      <c r="S124" s="15"/>
      <c r="T124" s="26">
        <f t="shared" si="31"/>
        <v>1000000</v>
      </c>
      <c r="U124" s="26">
        <f t="shared" si="32"/>
        <v>0</v>
      </c>
      <c r="V124" s="18">
        <f t="shared" si="25"/>
        <v>0</v>
      </c>
      <c r="W124" s="19">
        <f t="shared" si="36"/>
        <v>841173.95649854152</v>
      </c>
    </row>
    <row r="125" spans="2:23" x14ac:dyDescent="0.2">
      <c r="B125">
        <f t="shared" si="38"/>
        <v>113</v>
      </c>
      <c r="C125">
        <f t="shared" si="27"/>
        <v>10</v>
      </c>
      <c r="D125">
        <f t="shared" si="37"/>
        <v>44</v>
      </c>
      <c r="E125" s="1">
        <f t="shared" si="21"/>
        <v>0</v>
      </c>
      <c r="F125" s="2">
        <f t="shared" si="33"/>
        <v>841173.95649854152</v>
      </c>
      <c r="G125" s="17">
        <f>+MAX($AC$6*10,105%*SUM(E$12:E124),F125)</f>
        <v>1000000</v>
      </c>
      <c r="H125" s="1">
        <f t="shared" si="34"/>
        <v>158826.04350145848</v>
      </c>
      <c r="I125" s="2">
        <f>VLOOKUP(D125,'Q1 Data'!B:D,3,0)*'Q1 Data'!$H$1</f>
        <v>1.5650161126368189E-4</v>
      </c>
      <c r="J125" s="2">
        <f t="shared" si="35"/>
        <v>24.856531718613883</v>
      </c>
      <c r="L125" s="2">
        <f t="shared" si="28"/>
        <v>841149.09996682289</v>
      </c>
      <c r="M125" s="2">
        <f t="shared" si="23"/>
        <v>5411.9786361888237</v>
      </c>
      <c r="N125" s="2">
        <f t="shared" si="24"/>
        <v>4987.5295937050751</v>
      </c>
      <c r="O125" s="2">
        <f t="shared" si="29"/>
        <v>424.4490424837486</v>
      </c>
      <c r="Q125" s="2">
        <f>IF(B125=$AB$3,SUM(J$13:J125),0)</f>
        <v>0</v>
      </c>
      <c r="R125" s="15">
        <f t="shared" si="30"/>
        <v>846136.62956052797</v>
      </c>
      <c r="S125" s="15"/>
      <c r="T125" s="26">
        <f t="shared" si="31"/>
        <v>1000000</v>
      </c>
      <c r="U125" s="26">
        <f t="shared" si="32"/>
        <v>0</v>
      </c>
      <c r="V125" s="18">
        <f t="shared" si="25"/>
        <v>0</v>
      </c>
      <c r="W125" s="19">
        <f t="shared" si="36"/>
        <v>846136.62956052797</v>
      </c>
    </row>
    <row r="126" spans="2:23" x14ac:dyDescent="0.2">
      <c r="B126">
        <f t="shared" si="38"/>
        <v>114</v>
      </c>
      <c r="C126">
        <f t="shared" si="27"/>
        <v>10</v>
      </c>
      <c r="D126">
        <f t="shared" si="37"/>
        <v>44</v>
      </c>
      <c r="E126" s="1">
        <f t="shared" si="21"/>
        <v>0</v>
      </c>
      <c r="F126" s="2">
        <f t="shared" si="33"/>
        <v>846136.62956052797</v>
      </c>
      <c r="G126" s="17">
        <f>+MAX($AC$6*10,105%*SUM(E$12:E125),F126)</f>
        <v>1000000</v>
      </c>
      <c r="H126" s="1">
        <f t="shared" si="34"/>
        <v>153863.37043947203</v>
      </c>
      <c r="I126" s="2">
        <f>VLOOKUP(D126,'Q1 Data'!B:D,3,0)*'Q1 Data'!$H$1</f>
        <v>1.5650161126368189E-4</v>
      </c>
      <c r="J126" s="2">
        <f t="shared" si="35"/>
        <v>24.079865388238137</v>
      </c>
      <c r="L126" s="2">
        <f t="shared" si="28"/>
        <v>846112.54969513975</v>
      </c>
      <c r="M126" s="2">
        <f t="shared" si="23"/>
        <v>5443.9136211903033</v>
      </c>
      <c r="N126" s="2">
        <f t="shared" si="24"/>
        <v>5016.959991250319</v>
      </c>
      <c r="O126" s="2">
        <f t="shared" si="29"/>
        <v>426.95362993998424</v>
      </c>
      <c r="Q126" s="2">
        <f>IF(B126=$AB$3,SUM(J$13:J126),0)</f>
        <v>0</v>
      </c>
      <c r="R126" s="15">
        <f t="shared" si="30"/>
        <v>851129.50968639017</v>
      </c>
      <c r="S126" s="15"/>
      <c r="T126" s="26">
        <f t="shared" si="31"/>
        <v>1000000</v>
      </c>
      <c r="U126" s="26">
        <f t="shared" si="32"/>
        <v>0</v>
      </c>
      <c r="V126" s="18">
        <f t="shared" si="25"/>
        <v>0</v>
      </c>
      <c r="W126" s="19">
        <f t="shared" si="36"/>
        <v>851129.50968639017</v>
      </c>
    </row>
    <row r="127" spans="2:23" x14ac:dyDescent="0.2">
      <c r="B127">
        <f t="shared" si="38"/>
        <v>115</v>
      </c>
      <c r="C127">
        <f t="shared" si="27"/>
        <v>10</v>
      </c>
      <c r="D127">
        <f t="shared" si="37"/>
        <v>44</v>
      </c>
      <c r="E127" s="1">
        <f t="shared" si="21"/>
        <v>0</v>
      </c>
      <c r="F127" s="2">
        <f t="shared" si="33"/>
        <v>851129.50968639017</v>
      </c>
      <c r="G127" s="17">
        <f>+MAX($AC$6*10,105%*SUM(E$12:E126),F127)</f>
        <v>1000000</v>
      </c>
      <c r="H127" s="1">
        <f t="shared" si="34"/>
        <v>148870.49031360983</v>
      </c>
      <c r="I127" s="2">
        <f>VLOOKUP(D127,'Q1 Data'!B:D,3,0)*'Q1 Data'!$H$1</f>
        <v>1.5650161126368189E-4</v>
      </c>
      <c r="J127" s="2">
        <f t="shared" si="35"/>
        <v>23.298471603694285</v>
      </c>
      <c r="L127" s="2">
        <f t="shared" si="28"/>
        <v>851106.21121478651</v>
      </c>
      <c r="M127" s="2">
        <f t="shared" si="23"/>
        <v>5476.0429897668755</v>
      </c>
      <c r="N127" s="2">
        <f t="shared" si="24"/>
        <v>5046.5695273137435</v>
      </c>
      <c r="O127" s="2">
        <f t="shared" si="29"/>
        <v>429.47346245313202</v>
      </c>
      <c r="Q127" s="2">
        <f>IF(B127=$AB$3,SUM(J$13:J127),0)</f>
        <v>0</v>
      </c>
      <c r="R127" s="15">
        <f t="shared" si="30"/>
        <v>856152.78074210032</v>
      </c>
      <c r="S127" s="15"/>
      <c r="T127" s="26">
        <f t="shared" si="31"/>
        <v>1000000</v>
      </c>
      <c r="U127" s="26">
        <f t="shared" si="32"/>
        <v>0</v>
      </c>
      <c r="V127" s="18">
        <f t="shared" si="25"/>
        <v>0</v>
      </c>
      <c r="W127" s="19">
        <f t="shared" si="36"/>
        <v>856152.78074210032</v>
      </c>
    </row>
    <row r="128" spans="2:23" x14ac:dyDescent="0.2">
      <c r="B128">
        <f t="shared" si="38"/>
        <v>116</v>
      </c>
      <c r="C128">
        <f t="shared" si="27"/>
        <v>10</v>
      </c>
      <c r="D128">
        <f t="shared" si="37"/>
        <v>44</v>
      </c>
      <c r="E128" s="1">
        <f t="shared" si="21"/>
        <v>0</v>
      </c>
      <c r="F128" s="2">
        <f t="shared" si="33"/>
        <v>856152.78074210032</v>
      </c>
      <c r="G128" s="17">
        <f>+MAX($AC$6*10,105%*SUM(E$12:E127),F128)</f>
        <v>1000000</v>
      </c>
      <c r="H128" s="1">
        <f t="shared" si="34"/>
        <v>143847.21925789968</v>
      </c>
      <c r="I128" s="2">
        <f>VLOOKUP(D128,'Q1 Data'!B:D,3,0)*'Q1 Data'!$H$1</f>
        <v>1.5650161126368189E-4</v>
      </c>
      <c r="J128" s="2">
        <f t="shared" si="35"/>
        <v>22.512321589661433</v>
      </c>
      <c r="L128" s="2">
        <f t="shared" si="28"/>
        <v>856130.26842051069</v>
      </c>
      <c r="M128" s="2">
        <f t="shared" si="23"/>
        <v>5508.3679251028843</v>
      </c>
      <c r="N128" s="2">
        <f t="shared" si="24"/>
        <v>5076.3592922852622</v>
      </c>
      <c r="O128" s="2">
        <f t="shared" si="29"/>
        <v>432.00863281762213</v>
      </c>
      <c r="Q128" s="2">
        <f>IF(B128=$AB$3,SUM(J$13:J128),0)</f>
        <v>0</v>
      </c>
      <c r="R128" s="15">
        <f t="shared" si="30"/>
        <v>861206.62771279598</v>
      </c>
      <c r="S128" s="15"/>
      <c r="T128" s="26">
        <f t="shared" si="31"/>
        <v>1000000</v>
      </c>
      <c r="U128" s="26">
        <f t="shared" si="32"/>
        <v>0</v>
      </c>
      <c r="V128" s="18">
        <f t="shared" si="25"/>
        <v>0</v>
      </c>
      <c r="W128" s="19">
        <f t="shared" si="36"/>
        <v>861206.62771279598</v>
      </c>
    </row>
    <row r="129" spans="2:23" x14ac:dyDescent="0.2">
      <c r="B129">
        <f t="shared" si="38"/>
        <v>117</v>
      </c>
      <c r="C129">
        <f t="shared" si="27"/>
        <v>10</v>
      </c>
      <c r="D129">
        <f t="shared" si="37"/>
        <v>45</v>
      </c>
      <c r="E129" s="1">
        <f t="shared" si="21"/>
        <v>0</v>
      </c>
      <c r="F129" s="2">
        <f t="shared" si="33"/>
        <v>861206.62771279598</v>
      </c>
      <c r="G129" s="17">
        <f>+MAX($AC$6*10,105%*SUM(E$12:E128),F129)</f>
        <v>1000000</v>
      </c>
      <c r="H129" s="1">
        <f t="shared" si="34"/>
        <v>138793.37228720402</v>
      </c>
      <c r="I129" s="2">
        <f>VLOOKUP(D129,'Q1 Data'!B:D,3,0)*'Q1 Data'!$H$1</f>
        <v>1.7213690119302074E-4</v>
      </c>
      <c r="J129" s="2">
        <f t="shared" si="35"/>
        <v>23.89146101164858</v>
      </c>
      <c r="L129" s="2">
        <f t="shared" si="28"/>
        <v>861182.73625178437</v>
      </c>
      <c r="M129" s="2">
        <f t="shared" si="23"/>
        <v>5540.8756552591231</v>
      </c>
      <c r="N129" s="2">
        <f t="shared" si="24"/>
        <v>5106.3175158995</v>
      </c>
      <c r="O129" s="2">
        <f t="shared" si="29"/>
        <v>434.55813935962306</v>
      </c>
      <c r="Q129" s="2">
        <f>IF(B129=$AB$3,SUM(J$13:J129),0)</f>
        <v>0</v>
      </c>
      <c r="R129" s="15">
        <f t="shared" si="30"/>
        <v>866289.05376768392</v>
      </c>
      <c r="S129" s="15"/>
      <c r="T129" s="26">
        <f t="shared" si="31"/>
        <v>1000000</v>
      </c>
      <c r="U129" s="26">
        <f t="shared" si="32"/>
        <v>0</v>
      </c>
      <c r="V129" s="18">
        <f t="shared" si="25"/>
        <v>0</v>
      </c>
      <c r="W129" s="19">
        <f t="shared" si="36"/>
        <v>866289.05376768392</v>
      </c>
    </row>
    <row r="130" spans="2:23" x14ac:dyDescent="0.2">
      <c r="B130">
        <f t="shared" si="38"/>
        <v>118</v>
      </c>
      <c r="C130">
        <f t="shared" si="27"/>
        <v>10</v>
      </c>
      <c r="D130">
        <f t="shared" si="37"/>
        <v>45</v>
      </c>
      <c r="E130" s="1">
        <f t="shared" si="21"/>
        <v>0</v>
      </c>
      <c r="F130" s="2">
        <f t="shared" si="33"/>
        <v>866289.05376768392</v>
      </c>
      <c r="G130" s="17">
        <f>+MAX($AC$6*10,105%*SUM(E$12:E129),F130)</f>
        <v>1000000</v>
      </c>
      <c r="H130" s="1">
        <f t="shared" si="34"/>
        <v>133710.94623231608</v>
      </c>
      <c r="I130" s="2">
        <f>VLOOKUP(D130,'Q1 Data'!B:D,3,0)*'Q1 Data'!$H$1</f>
        <v>1.7213690119302074E-4</v>
      </c>
      <c r="J130" s="2">
        <f t="shared" si="35"/>
        <v>23.016587940017502</v>
      </c>
      <c r="L130" s="2">
        <f t="shared" si="28"/>
        <v>866266.03717974387</v>
      </c>
      <c r="M130" s="2">
        <f t="shared" si="23"/>
        <v>5573.5817664878232</v>
      </c>
      <c r="N130" s="2">
        <f t="shared" si="24"/>
        <v>5136.4585620147564</v>
      </c>
      <c r="O130" s="2">
        <f t="shared" si="29"/>
        <v>437.12320447306683</v>
      </c>
      <c r="Q130" s="2">
        <f>IF(B130=$AB$3,SUM(J$13:J130),0)</f>
        <v>0</v>
      </c>
      <c r="R130" s="15">
        <f t="shared" si="30"/>
        <v>871402.49574175861</v>
      </c>
      <c r="S130" s="15"/>
      <c r="T130" s="26">
        <f t="shared" si="31"/>
        <v>1000000</v>
      </c>
      <c r="U130" s="26">
        <f t="shared" si="32"/>
        <v>0</v>
      </c>
      <c r="V130" s="18">
        <f t="shared" si="25"/>
        <v>0</v>
      </c>
      <c r="W130" s="19">
        <f t="shared" si="36"/>
        <v>871402.49574175861</v>
      </c>
    </row>
    <row r="131" spans="2:23" x14ac:dyDescent="0.2">
      <c r="B131">
        <f t="shared" si="38"/>
        <v>119</v>
      </c>
      <c r="C131">
        <f t="shared" si="27"/>
        <v>10</v>
      </c>
      <c r="D131">
        <f t="shared" si="37"/>
        <v>45</v>
      </c>
      <c r="E131" s="1">
        <f t="shared" si="21"/>
        <v>0</v>
      </c>
      <c r="F131" s="2">
        <f t="shared" si="33"/>
        <v>871402.49574175861</v>
      </c>
      <c r="G131" s="17">
        <f>+MAX($AC$6*10,105%*SUM(E$12:E130),F131)</f>
        <v>1000000</v>
      </c>
      <c r="H131" s="1">
        <f t="shared" si="34"/>
        <v>128597.50425824139</v>
      </c>
      <c r="I131" s="2">
        <f>VLOOKUP(D131,'Q1 Data'!B:D,3,0)*'Q1 Data'!$H$1</f>
        <v>1.7213690119302074E-4</v>
      </c>
      <c r="J131" s="2">
        <f t="shared" si="35"/>
        <v>22.136375884169961</v>
      </c>
      <c r="L131" s="2">
        <f t="shared" si="28"/>
        <v>871380.35936587444</v>
      </c>
      <c r="M131" s="2">
        <f t="shared" si="23"/>
        <v>5606.4874694256459</v>
      </c>
      <c r="N131" s="2">
        <f t="shared" si="24"/>
        <v>5166.7835463202437</v>
      </c>
      <c r="O131" s="2">
        <f t="shared" si="29"/>
        <v>439.70392310540228</v>
      </c>
      <c r="Q131" s="2">
        <f>IF(B131=$AB$3,SUM(J$13:J131),0)</f>
        <v>0</v>
      </c>
      <c r="R131" s="15">
        <f t="shared" si="30"/>
        <v>876547.14291219471</v>
      </c>
      <c r="S131" s="15"/>
      <c r="T131" s="26">
        <f t="shared" si="31"/>
        <v>1000000</v>
      </c>
      <c r="U131" s="26">
        <f t="shared" si="32"/>
        <v>0</v>
      </c>
      <c r="V131" s="18">
        <f t="shared" si="25"/>
        <v>0</v>
      </c>
      <c r="W131" s="19">
        <f t="shared" si="36"/>
        <v>876547.14291219471</v>
      </c>
    </row>
    <row r="132" spans="2:23" x14ac:dyDescent="0.2">
      <c r="B132">
        <f t="shared" si="38"/>
        <v>120</v>
      </c>
      <c r="C132">
        <f t="shared" si="27"/>
        <v>10</v>
      </c>
      <c r="D132">
        <f t="shared" si="37"/>
        <v>45</v>
      </c>
      <c r="E132" s="1">
        <f t="shared" si="21"/>
        <v>0</v>
      </c>
      <c r="F132" s="2">
        <f t="shared" si="33"/>
        <v>876547.14291219471</v>
      </c>
      <c r="G132" s="17">
        <f>+MAX($AC$6*10,105%*SUM(E$12:E131),F132)</f>
        <v>1000000</v>
      </c>
      <c r="H132" s="1">
        <f t="shared" si="34"/>
        <v>123452.85708780529</v>
      </c>
      <c r="I132" s="2">
        <f>VLOOKUP(D132,'Q1 Data'!B:D,3,0)*'Q1 Data'!$H$1</f>
        <v>1.7213690119302074E-4</v>
      </c>
      <c r="J132" s="2">
        <f t="shared" si="35"/>
        <v>21.250792262519649</v>
      </c>
      <c r="L132" s="2">
        <f t="shared" si="28"/>
        <v>876525.89211993222</v>
      </c>
      <c r="M132" s="2">
        <f t="shared" si="23"/>
        <v>5639.5939820972626</v>
      </c>
      <c r="N132" s="2">
        <f t="shared" si="24"/>
        <v>5197.293591313758</v>
      </c>
      <c r="O132" s="2">
        <f t="shared" si="29"/>
        <v>442.30039078350455</v>
      </c>
      <c r="Q132" s="2">
        <f>IF(B132=$AB$3,SUM(J$13:J132),0)</f>
        <v>5613.7151639624353</v>
      </c>
      <c r="R132" s="15">
        <f t="shared" si="30"/>
        <v>887336.90087520843</v>
      </c>
      <c r="S132" s="15"/>
      <c r="T132" s="26">
        <f t="shared" si="31"/>
        <v>1000000</v>
      </c>
      <c r="U132" s="26">
        <f t="shared" si="32"/>
        <v>887336.90087520843</v>
      </c>
      <c r="V132" s="18">
        <f t="shared" si="25"/>
        <v>0</v>
      </c>
      <c r="W132" s="19">
        <f t="shared" si="36"/>
        <v>887336.90087520843</v>
      </c>
    </row>
    <row r="133" spans="2:23" x14ac:dyDescent="0.2">
      <c r="B133" t="str">
        <f t="shared" si="38"/>
        <v/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workbookViewId="0">
      <selection activeCell="A2" sqref="A2"/>
    </sheetView>
  </sheetViews>
  <sheetFormatPr defaultRowHeight="14.25" x14ac:dyDescent="0.2"/>
  <cols>
    <col min="3" max="3" width="11.5" customWidth="1"/>
    <col min="4" max="4" width="10.625" customWidth="1"/>
    <col min="5" max="5" width="13.75" customWidth="1"/>
  </cols>
  <sheetData>
    <row r="2" spans="1:10" ht="15" x14ac:dyDescent="0.25">
      <c r="A2" s="31" t="s">
        <v>61</v>
      </c>
      <c r="C2" s="27">
        <v>0.5</v>
      </c>
      <c r="D2" s="27">
        <v>0.5</v>
      </c>
      <c r="E2" s="27"/>
      <c r="F2" s="27">
        <v>1</v>
      </c>
      <c r="G2" s="27"/>
      <c r="H2" s="27"/>
      <c r="I2" s="27">
        <v>2</v>
      </c>
      <c r="J2" t="s">
        <v>69</v>
      </c>
    </row>
    <row r="3" spans="1:10" ht="42.75" x14ac:dyDescent="0.2">
      <c r="B3" s="8" t="s">
        <v>34</v>
      </c>
      <c r="C3" s="8" t="s">
        <v>35</v>
      </c>
      <c r="D3" s="8" t="s">
        <v>36</v>
      </c>
      <c r="E3" s="8" t="s">
        <v>37</v>
      </c>
      <c r="F3" s="8" t="s">
        <v>38</v>
      </c>
    </row>
    <row r="4" spans="1:10" x14ac:dyDescent="0.2">
      <c r="B4">
        <v>0</v>
      </c>
      <c r="C4" s="18">
        <f ca="1">-OFFSET('Q.1 (i)'!$E$12,'Q.1 (ii)'!B4*12,0)</f>
        <v>-100000</v>
      </c>
      <c r="E4" s="20">
        <f t="shared" ref="E4:E14" ca="1" si="0">C4+D4</f>
        <v>-100000</v>
      </c>
      <c r="F4">
        <f t="shared" ref="F4:F14" si="1">(1+$I$4)^(-B4)</f>
        <v>1</v>
      </c>
      <c r="H4" s="14" t="s">
        <v>39</v>
      </c>
      <c r="I4" s="21">
        <v>7.3657856649689282E-2</v>
      </c>
    </row>
    <row r="5" spans="1:10" x14ac:dyDescent="0.2">
      <c r="B5">
        <f>+B4+1</f>
        <v>1</v>
      </c>
      <c r="C5" s="18">
        <f ca="1">-OFFSET('Q.1 (i)'!$E$12,'Q.1 (ii)'!B5*12,0)</f>
        <v>-100000</v>
      </c>
      <c r="E5" s="20">
        <f t="shared" ca="1" si="0"/>
        <v>-100000</v>
      </c>
      <c r="F5">
        <f t="shared" si="1"/>
        <v>0.93139541037818518</v>
      </c>
      <c r="H5" t="s">
        <v>40</v>
      </c>
      <c r="I5" s="2">
        <f ca="1">SUMPRODUCT(E4:E15,F4:F15)</f>
        <v>7.7881850302219391E-8</v>
      </c>
    </row>
    <row r="6" spans="1:10" x14ac:dyDescent="0.2">
      <c r="B6">
        <f t="shared" ref="B6:B14" si="2">+B5+1</f>
        <v>2</v>
      </c>
      <c r="C6" s="18">
        <f ca="1">-OFFSET('Q.1 (i)'!$E$12,'Q.1 (ii)'!B6*12,0)</f>
        <v>-100000</v>
      </c>
      <c r="E6" s="20">
        <f t="shared" ca="1" si="0"/>
        <v>-100000</v>
      </c>
      <c r="F6">
        <f t="shared" si="1"/>
        <v>0.86749741047354789</v>
      </c>
    </row>
    <row r="7" spans="1:10" x14ac:dyDescent="0.2">
      <c r="B7">
        <f t="shared" si="2"/>
        <v>3</v>
      </c>
      <c r="C7" s="18">
        <f ca="1">-OFFSET('Q.1 (i)'!$E$12,'Q.1 (ii)'!B7*12,0)</f>
        <v>-100000</v>
      </c>
      <c r="E7" s="20">
        <f t="shared" ca="1" si="0"/>
        <v>-100000</v>
      </c>
      <c r="F7">
        <f t="shared" si="1"/>
        <v>0.80798310663002315</v>
      </c>
    </row>
    <row r="8" spans="1:10" x14ac:dyDescent="0.2">
      <c r="B8">
        <f t="shared" si="2"/>
        <v>4</v>
      </c>
      <c r="C8" s="18">
        <f ca="1">-OFFSET('Q.1 (i)'!$E$12,'Q.1 (ii)'!B8*12,0)</f>
        <v>-100000</v>
      </c>
      <c r="E8" s="20">
        <f t="shared" ca="1" si="0"/>
        <v>-100000</v>
      </c>
      <c r="F8">
        <f t="shared" si="1"/>
        <v>0.75255175717831135</v>
      </c>
    </row>
    <row r="9" spans="1:10" x14ac:dyDescent="0.2">
      <c r="B9">
        <f t="shared" si="2"/>
        <v>5</v>
      </c>
      <c r="C9" s="18">
        <f ca="1">-OFFSET('Q.1 (i)'!$E$12,'Q.1 (ii)'!B9*12,0)</f>
        <v>0</v>
      </c>
      <c r="E9" s="20">
        <f t="shared" ca="1" si="0"/>
        <v>0</v>
      </c>
      <c r="F9">
        <f t="shared" si="1"/>
        <v>0.70092325270791767</v>
      </c>
    </row>
    <row r="10" spans="1:10" x14ac:dyDescent="0.2">
      <c r="B10">
        <f t="shared" si="2"/>
        <v>6</v>
      </c>
      <c r="C10" s="18">
        <f ca="1">-OFFSET('Q.1 (i)'!$E$12,'Q.1 (ii)'!B10*12,0)</f>
        <v>0</v>
      </c>
      <c r="E10" s="20">
        <f t="shared" ca="1" si="0"/>
        <v>0</v>
      </c>
      <c r="F10">
        <f t="shared" si="1"/>
        <v>0.65283670059950338</v>
      </c>
    </row>
    <row r="11" spans="1:10" x14ac:dyDescent="0.2">
      <c r="B11">
        <f t="shared" si="2"/>
        <v>7</v>
      </c>
      <c r="C11" s="18">
        <f ca="1">-OFFSET('Q.1 (i)'!$E$12,'Q.1 (ii)'!B11*12,0)</f>
        <v>0</v>
      </c>
      <c r="E11" s="20">
        <f t="shared" ca="1" si="0"/>
        <v>0</v>
      </c>
      <c r="F11">
        <f t="shared" si="1"/>
        <v>0.60804910666481482</v>
      </c>
    </row>
    <row r="12" spans="1:10" x14ac:dyDescent="0.2">
      <c r="B12">
        <f t="shared" si="2"/>
        <v>8</v>
      </c>
      <c r="C12" s="18">
        <f ca="1">-OFFSET('Q.1 (i)'!$E$12,'Q.1 (ii)'!B12*12,0)</f>
        <v>0</v>
      </c>
      <c r="E12" s="20">
        <f t="shared" ca="1" si="0"/>
        <v>0</v>
      </c>
      <c r="F12">
        <f t="shared" si="1"/>
        <v>0.56633414723216402</v>
      </c>
    </row>
    <row r="13" spans="1:10" x14ac:dyDescent="0.2">
      <c r="B13">
        <f t="shared" si="2"/>
        <v>9</v>
      </c>
      <c r="C13" s="18">
        <f ca="1">-OFFSET('Q.1 (i)'!$E$12,'Q.1 (ii)'!B13*12,0)</f>
        <v>0</v>
      </c>
      <c r="E13" s="20">
        <f t="shared" ca="1" si="0"/>
        <v>0</v>
      </c>
      <c r="F13">
        <f t="shared" si="1"/>
        <v>0.52748102547248099</v>
      </c>
    </row>
    <row r="14" spans="1:10" x14ac:dyDescent="0.2">
      <c r="B14">
        <f t="shared" si="2"/>
        <v>10</v>
      </c>
      <c r="C14" s="18">
        <f ca="1">-OFFSET('Q.1 (i)'!$E$12,'Q.1 (ii)'!B14*12,0)</f>
        <v>0</v>
      </c>
      <c r="D14" s="1">
        <f>'Q.1 (i)'!R132</f>
        <v>887336.90087520843</v>
      </c>
      <c r="E14" s="20">
        <f t="shared" ca="1" si="0"/>
        <v>887336.90087520843</v>
      </c>
      <c r="F14">
        <f t="shared" si="1"/>
        <v>0.49129340618664735</v>
      </c>
    </row>
    <row r="15" spans="1:10" x14ac:dyDescent="0.2">
      <c r="C15" s="18"/>
      <c r="E15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27"/>
  <sheetViews>
    <sheetView zoomScale="85" zoomScaleNormal="85" workbookViewId="0">
      <selection activeCell="Q6" sqref="Q6"/>
    </sheetView>
  </sheetViews>
  <sheetFormatPr defaultRowHeight="14.25" x14ac:dyDescent="0.2"/>
  <cols>
    <col min="7" max="7" width="9.875" customWidth="1"/>
    <col min="14" max="14" width="11.875" customWidth="1"/>
    <col min="20" max="20" width="12.625" customWidth="1"/>
    <col min="22" max="22" width="12.625" customWidth="1"/>
    <col min="25" max="26" width="9.625" customWidth="1"/>
    <col min="28" max="28" width="9.625" customWidth="1"/>
  </cols>
  <sheetData>
    <row r="2" spans="1:28" x14ac:dyDescent="0.2">
      <c r="A2" s="27" t="s">
        <v>61</v>
      </c>
      <c r="B2" s="27"/>
      <c r="C2" s="27"/>
      <c r="D2" s="27"/>
      <c r="E2" s="27">
        <v>0.5</v>
      </c>
      <c r="F2" s="27">
        <v>0.5</v>
      </c>
      <c r="G2" s="27">
        <v>0.5</v>
      </c>
      <c r="H2" s="27">
        <v>0.5</v>
      </c>
      <c r="I2" s="27">
        <v>1</v>
      </c>
      <c r="J2" s="27">
        <v>1</v>
      </c>
      <c r="K2" s="27">
        <v>1</v>
      </c>
      <c r="L2" s="27"/>
      <c r="M2" s="27"/>
      <c r="N2" s="27">
        <v>1</v>
      </c>
      <c r="O2" s="27">
        <v>1</v>
      </c>
      <c r="P2" s="27">
        <v>1</v>
      </c>
      <c r="Q2" s="27"/>
      <c r="R2" s="27">
        <v>0.5</v>
      </c>
      <c r="S2" s="27">
        <v>0.5</v>
      </c>
      <c r="T2" s="27">
        <v>0.5</v>
      </c>
      <c r="U2" s="27">
        <v>0.5</v>
      </c>
      <c r="V2" s="27">
        <v>0.5</v>
      </c>
      <c r="W2" s="27">
        <v>0.5</v>
      </c>
      <c r="X2" s="27">
        <v>0.5</v>
      </c>
      <c r="Y2" s="27">
        <v>0.5</v>
      </c>
      <c r="Z2" s="27">
        <v>1</v>
      </c>
      <c r="AA2" s="27">
        <v>1</v>
      </c>
      <c r="AB2" s="27">
        <v>1</v>
      </c>
    </row>
    <row r="3" spans="1:28" x14ac:dyDescent="0.2">
      <c r="E3" t="s">
        <v>41</v>
      </c>
      <c r="R3" t="s">
        <v>42</v>
      </c>
    </row>
    <row r="4" spans="1:28" ht="71.25" x14ac:dyDescent="0.2">
      <c r="B4" s="8" t="s">
        <v>15</v>
      </c>
      <c r="C4" s="8" t="s">
        <v>16</v>
      </c>
      <c r="D4" s="8" t="s">
        <v>17</v>
      </c>
      <c r="E4" s="8" t="s">
        <v>23</v>
      </c>
      <c r="F4" s="8" t="s">
        <v>13</v>
      </c>
      <c r="G4" s="8" t="s">
        <v>27</v>
      </c>
      <c r="H4" s="8" t="s">
        <v>5</v>
      </c>
      <c r="I4" s="8" t="s">
        <v>43</v>
      </c>
      <c r="J4" s="8" t="s">
        <v>44</v>
      </c>
      <c r="K4" s="8" t="s">
        <v>45</v>
      </c>
      <c r="M4" s="8" t="s">
        <v>46</v>
      </c>
      <c r="N4" s="8" t="s">
        <v>47</v>
      </c>
      <c r="O4" s="8" t="s">
        <v>48</v>
      </c>
      <c r="P4" s="8" t="s">
        <v>49</v>
      </c>
      <c r="R4" s="8" t="s">
        <v>23</v>
      </c>
      <c r="S4" s="8" t="s">
        <v>13</v>
      </c>
      <c r="T4" s="8" t="s">
        <v>27</v>
      </c>
      <c r="U4" s="8" t="s">
        <v>5</v>
      </c>
      <c r="V4" s="8" t="s">
        <v>43</v>
      </c>
      <c r="W4" s="8" t="s">
        <v>44</v>
      </c>
      <c r="X4" s="8" t="s">
        <v>45</v>
      </c>
      <c r="Y4" s="8" t="s">
        <v>50</v>
      </c>
      <c r="Z4" s="8" t="s">
        <v>51</v>
      </c>
      <c r="AA4" s="8" t="s">
        <v>52</v>
      </c>
      <c r="AB4" s="22" t="s">
        <v>53</v>
      </c>
    </row>
    <row r="5" spans="1:28" x14ac:dyDescent="0.2">
      <c r="B5">
        <f>'Q.1 (i)'!B12</f>
        <v>0</v>
      </c>
      <c r="C5">
        <f>'Q.1 (i)'!C12</f>
        <v>0</v>
      </c>
      <c r="D5">
        <f>'Q.1 (i)'!D12</f>
        <v>35</v>
      </c>
      <c r="G5" s="2"/>
      <c r="L5" s="2"/>
      <c r="AB5" s="14"/>
    </row>
    <row r="6" spans="1:28" x14ac:dyDescent="0.2">
      <c r="B6">
        <f>'Q.1 (i)'!B13</f>
        <v>1</v>
      </c>
      <c r="C6">
        <f>'Q.1 (i)'!C13</f>
        <v>1</v>
      </c>
      <c r="D6">
        <f>'Q.1 (i)'!D13</f>
        <v>35</v>
      </c>
      <c r="E6" s="2">
        <f>'Q.1 (i)'!J13</f>
        <v>72.159762648862369</v>
      </c>
      <c r="F6" s="2">
        <f>'Q.1 (i)'!O13</f>
        <v>50.424206728492777</v>
      </c>
      <c r="G6" s="2">
        <f>-'Q.1 (i)'!Q13</f>
        <v>0</v>
      </c>
      <c r="H6" s="18">
        <f>'Q.1 (i)'!V13</f>
        <v>0</v>
      </c>
      <c r="I6">
        <f>-('Q.1 (i)'!G13*0.2/1000+'Q.1 (i)'!AC6*2%)</f>
        <v>-2200</v>
      </c>
      <c r="J6" s="2">
        <f>-'Q.1 (i)'!$AC$13*(1+'Q.1 (i)'!$AC$14)^('Q.1 (iii)'!C6-1)/12</f>
        <v>-41.666666666666664</v>
      </c>
      <c r="K6" s="2">
        <f>-E6/'Q1 Data'!$H$1*'Q1 Data'!$H$2</f>
        <v>-45.099851655538977</v>
      </c>
      <c r="L6" s="2"/>
      <c r="M6" s="23">
        <v>1</v>
      </c>
      <c r="N6" s="23">
        <f>IF(C6&gt;=2,VLOOKUP(C6,'Q.1 (i)'!$AF$3:$AI$9,4,1)*'Q.1 (iii)'!M6,0)</f>
        <v>0</v>
      </c>
      <c r="O6" s="23">
        <f>VLOOKUP(D6,'Q1 Data'!B:D,3,0)*'Q1 Data'!$H$2*(M6-N6)</f>
        <v>5.0110946283932201E-5</v>
      </c>
      <c r="P6" s="23">
        <f>M6-SUM(N6:O6)</f>
        <v>0.99994988905371607</v>
      </c>
      <c r="R6" s="13">
        <f t="shared" ref="R6:R69" si="0">E6*(M6-N6)</f>
        <v>72.159762648862369</v>
      </c>
      <c r="S6" s="13">
        <f t="shared" ref="S6:S69" si="1">F6*(M6-N6)</f>
        <v>50.424206728492777</v>
      </c>
      <c r="T6" s="2">
        <f t="shared" ref="T6:T69" si="2">P6*G6</f>
        <v>0</v>
      </c>
      <c r="U6">
        <f t="shared" ref="U6:U69" si="3">H6*N6</f>
        <v>0</v>
      </c>
      <c r="V6" s="2">
        <f>I6*M6</f>
        <v>-2200</v>
      </c>
      <c r="W6" s="13">
        <f>J6*P6</f>
        <v>-41.664578710571497</v>
      </c>
      <c r="X6" s="13">
        <f>O6*-'Q.1 (i)'!H13</f>
        <v>-45.099851655538984</v>
      </c>
      <c r="Y6" s="13">
        <f>SUM(R6+V6+U6)*NONU_INV_RATE_M+SUM('Q.1 (iii)'!S6,'Q.1 (iii)'!W6,'Q.1 (iii)'!X6)*NONU_INV_RATE_M/2</f>
        <v>-12.972458786024319</v>
      </c>
      <c r="Z6" s="13">
        <f>SUM(R6:Y6)</f>
        <v>-2177.1529197747795</v>
      </c>
      <c r="AA6" s="13">
        <f t="shared" ref="AA6:AA37" si="4">-Z6*CORP_TAX_RATE</f>
        <v>316.99346511920794</v>
      </c>
      <c r="AB6" s="24">
        <f t="shared" ref="AB6:AB69" si="5">Z6+AA6</f>
        <v>-1860.1594546555716</v>
      </c>
    </row>
    <row r="7" spans="1:28" x14ac:dyDescent="0.2">
      <c r="B7">
        <f>'Q.1 (i)'!B14</f>
        <v>2</v>
      </c>
      <c r="C7">
        <f>'Q.1 (i)'!C14</f>
        <v>1</v>
      </c>
      <c r="D7">
        <f>'Q.1 (i)'!D14</f>
        <v>35</v>
      </c>
      <c r="E7" s="2">
        <f>'Q.1 (i)'!J14</f>
        <v>72.11804189749563</v>
      </c>
      <c r="F7" s="2">
        <f>'Q.1 (i)'!O14</f>
        <v>50.686802015674289</v>
      </c>
      <c r="G7" s="2">
        <f>-'Q.1 (i)'!Q14</f>
        <v>0</v>
      </c>
      <c r="H7" s="18">
        <f>'Q.1 (i)'!V14</f>
        <v>0</v>
      </c>
      <c r="J7" s="2">
        <f>-'Q.1 (i)'!$AC$13*(1+'Q.1 (i)'!$AC$14)^('Q.1 (iii)'!C7-1)/12</f>
        <v>-41.666666666666664</v>
      </c>
      <c r="K7" s="2">
        <f>-E7/'Q1 Data'!$H$1*'Q1 Data'!$H$2</f>
        <v>-45.073776185934769</v>
      </c>
      <c r="L7" s="2"/>
      <c r="M7" s="23">
        <f>P6</f>
        <v>0.99994988905371607</v>
      </c>
      <c r="N7" s="23">
        <f>IF(C7&gt;=2,VLOOKUP(C7,'Q.1 (i)'!$AF$3:$AI$9,4,1)*'Q.1 (iii)'!M7,0)</f>
        <v>0</v>
      </c>
      <c r="O7" s="23">
        <f>VLOOKUP(D7,'Q1 Data'!B:D,3,0)*'Q1 Data'!$H$2*(M7-N7)</f>
        <v>5.0108435176994729E-5</v>
      </c>
      <c r="P7" s="23">
        <f>M7-SUM(N7:O7)</f>
        <v>0.99989978061853912</v>
      </c>
      <c r="R7" s="13">
        <f t="shared" si="0"/>
        <v>72.114427994172004</v>
      </c>
      <c r="S7" s="13">
        <f t="shared" si="1"/>
        <v>50.684262052061179</v>
      </c>
      <c r="T7" s="2">
        <f t="shared" si="2"/>
        <v>0</v>
      </c>
      <c r="U7">
        <f t="shared" si="3"/>
        <v>0</v>
      </c>
      <c r="W7" s="13">
        <f t="shared" ref="W7:W70" si="6">J7*P7</f>
        <v>-41.662490859105795</v>
      </c>
      <c r="X7" s="13">
        <f>O7*-'Q.1 (i)'!H14</f>
        <v>-45.071517496357501</v>
      </c>
      <c r="Y7" s="13">
        <f>SUM(R7+V7+U7)*NONU_INV_RATE_M+SUM('Q.1 (iii)'!S7,'Q.1 (iii)'!W7,'Q.1 (iii)'!X7)*NONU_INV_RATE_M/2</f>
        <v>0.32696697908272282</v>
      </c>
      <c r="Z7" s="13">
        <f t="shared" ref="Z7:Z70" si="7">SUM(R7:Y7)</f>
        <v>36.391648669852621</v>
      </c>
      <c r="AA7" s="13">
        <f t="shared" si="4"/>
        <v>-5.2986240463305423</v>
      </c>
      <c r="AB7" s="24">
        <f t="shared" si="5"/>
        <v>31.09302462352208</v>
      </c>
    </row>
    <row r="8" spans="1:28" x14ac:dyDescent="0.2">
      <c r="B8">
        <f>'Q.1 (i)'!B15</f>
        <v>3</v>
      </c>
      <c r="C8">
        <f>'Q.1 (i)'!C15</f>
        <v>1</v>
      </c>
      <c r="D8">
        <f>'Q.1 (i)'!D15</f>
        <v>35</v>
      </c>
      <c r="E8" s="2">
        <f>'Q.1 (i)'!J15</f>
        <v>72.076070401207346</v>
      </c>
      <c r="F8" s="2">
        <f>'Q.1 (i)'!O15</f>
        <v>50.95097552070979</v>
      </c>
      <c r="G8" s="2">
        <f>-'Q.1 (i)'!Q15</f>
        <v>0</v>
      </c>
      <c r="H8" s="18">
        <f>'Q.1 (i)'!V15</f>
        <v>0</v>
      </c>
      <c r="J8" s="2">
        <f>-'Q.1 (i)'!$AC$13*(1+'Q.1 (i)'!$AC$14)^('Q.1 (iii)'!C8-1)/12</f>
        <v>-41.666666666666664</v>
      </c>
      <c r="K8" s="2">
        <f>-E8/'Q1 Data'!$H$1*'Q1 Data'!$H$2</f>
        <v>-45.047544000754591</v>
      </c>
      <c r="L8" s="2"/>
      <c r="M8" s="23">
        <f t="shared" ref="M8:M71" si="8">P7</f>
        <v>0.99989978061853912</v>
      </c>
      <c r="N8" s="23">
        <f>IF(C8&gt;=2,VLOOKUP(C8,'Q.1 (i)'!$AF$3:$AI$9,4,1)*'Q.1 (iii)'!M8,0)</f>
        <v>0</v>
      </c>
      <c r="O8" s="23">
        <f>VLOOKUP(D8,'Q1 Data'!B:D,3,0)*'Q1 Data'!$H$2*(M8-N8)</f>
        <v>5.0105924195891205E-5</v>
      </c>
      <c r="P8" s="23">
        <f t="shared" ref="P8:P71" si="9">M8-SUM(N8:O8)</f>
        <v>0.99984967469434327</v>
      </c>
      <c r="R8" s="13">
        <f t="shared" si="0"/>
        <v>72.068846982013611</v>
      </c>
      <c r="S8" s="13">
        <f t="shared" si="1"/>
        <v>50.945869245458276</v>
      </c>
      <c r="T8" s="2">
        <f t="shared" si="2"/>
        <v>0</v>
      </c>
      <c r="U8">
        <f t="shared" si="3"/>
        <v>0</v>
      </c>
      <c r="W8" s="13">
        <f t="shared" si="6"/>
        <v>-41.660403112264298</v>
      </c>
      <c r="X8" s="13">
        <f>O8*-'Q.1 (i)'!H15</f>
        <v>-45.0430293637585</v>
      </c>
      <c r="Y8" s="13">
        <f>SUM(R8+V8+U8)*NONU_INV_RATE_M+SUM('Q.1 (iii)'!S8,'Q.1 (iii)'!W8,'Q.1 (iii)'!X8)*NONU_INV_RATE_M/2</f>
        <v>0.32757455706296601</v>
      </c>
      <c r="Z8" s="13">
        <f t="shared" si="7"/>
        <v>36.638858308512056</v>
      </c>
      <c r="AA8" s="13">
        <f t="shared" si="4"/>
        <v>-5.3346177697193555</v>
      </c>
      <c r="AB8" s="24">
        <f t="shared" si="5"/>
        <v>31.304240538792701</v>
      </c>
    </row>
    <row r="9" spans="1:28" x14ac:dyDescent="0.2">
      <c r="B9">
        <f>'Q.1 (i)'!B16</f>
        <v>4</v>
      </c>
      <c r="C9">
        <f>'Q.1 (i)'!C16</f>
        <v>1</v>
      </c>
      <c r="D9">
        <f>'Q.1 (i)'!D16</f>
        <v>35</v>
      </c>
      <c r="E9" s="2">
        <f>'Q.1 (i)'!J16</f>
        <v>72.033846653001234</v>
      </c>
      <c r="F9" s="2">
        <f>'Q.1 (i)'!O16</f>
        <v>51.216736728809678</v>
      </c>
      <c r="G9" s="2">
        <f>-'Q.1 (i)'!Q16</f>
        <v>0</v>
      </c>
      <c r="H9" s="18">
        <f>'Q.1 (i)'!V16</f>
        <v>0</v>
      </c>
      <c r="J9" s="2">
        <f>-'Q.1 (i)'!$AC$13*(1+'Q.1 (i)'!$AC$14)^('Q.1 (iii)'!C9-1)/12</f>
        <v>-41.666666666666664</v>
      </c>
      <c r="K9" s="2">
        <f>-E9/'Q1 Data'!$H$1*'Q1 Data'!$H$2</f>
        <v>-45.021154158125768</v>
      </c>
      <c r="L9" s="2"/>
      <c r="M9" s="23">
        <f t="shared" si="8"/>
        <v>0.99984967469434327</v>
      </c>
      <c r="N9" s="23">
        <f>IF(C9&gt;=2,VLOOKUP(C9,'Q.1 (i)'!$AF$3:$AI$9,4,1)*'Q.1 (iii)'!M9,0)</f>
        <v>0</v>
      </c>
      <c r="O9" s="23">
        <f>VLOOKUP(D9,'Q1 Data'!B:D,3,0)*'Q1 Data'!$H$2*(M9-N9)</f>
        <v>5.010341334061532E-5</v>
      </c>
      <c r="P9" s="23">
        <f t="shared" si="9"/>
        <v>0.99979957128100261</v>
      </c>
      <c r="R9" s="13">
        <f t="shared" si="0"/>
        <v>72.023018142985492</v>
      </c>
      <c r="S9" s="13">
        <f t="shared" si="1"/>
        <v>51.20903755720618</v>
      </c>
      <c r="T9" s="2">
        <f t="shared" si="2"/>
        <v>0</v>
      </c>
      <c r="U9">
        <f t="shared" si="3"/>
        <v>0</v>
      </c>
      <c r="W9" s="13">
        <f t="shared" si="6"/>
        <v>-41.658315470041771</v>
      </c>
      <c r="X9" s="13">
        <f>O9*-'Q.1 (i)'!H16</f>
        <v>-45.014386339365934</v>
      </c>
      <c r="Y9" s="13">
        <f>SUM(R9+V9+U9)*NONU_INV_RATE_M+SUM('Q.1 (iii)'!S9,'Q.1 (iii)'!W9,'Q.1 (iii)'!X9)*NONU_INV_RATE_M/2</f>
        <v>0.32818582320482698</v>
      </c>
      <c r="Z9" s="13">
        <f t="shared" si="7"/>
        <v>36.887539713988787</v>
      </c>
      <c r="AA9" s="13">
        <f t="shared" si="4"/>
        <v>-5.3708257823567678</v>
      </c>
      <c r="AB9" s="24">
        <f t="shared" si="5"/>
        <v>31.516713931632019</v>
      </c>
    </row>
    <row r="10" spans="1:28" x14ac:dyDescent="0.2">
      <c r="B10">
        <f>'Q.1 (i)'!B17</f>
        <v>5</v>
      </c>
      <c r="C10">
        <f>'Q.1 (i)'!C17</f>
        <v>1</v>
      </c>
      <c r="D10">
        <f>'Q.1 (i)'!D17</f>
        <v>35</v>
      </c>
      <c r="E10" s="2">
        <f>'Q.1 (i)'!J17</f>
        <v>71.991369136823906</v>
      </c>
      <c r="F10" s="2">
        <f>'Q.1 (i)'!O17</f>
        <v>51.484095182191595</v>
      </c>
      <c r="G10" s="2">
        <f>-'Q.1 (i)'!Q17</f>
        <v>0</v>
      </c>
      <c r="H10" s="18">
        <f>'Q.1 (i)'!V17</f>
        <v>0</v>
      </c>
      <c r="J10" s="2">
        <f>-'Q.1 (i)'!$AC$13*(1+'Q.1 (i)'!$AC$14)^('Q.1 (iii)'!C10-1)/12</f>
        <v>-41.666666666666664</v>
      </c>
      <c r="K10" s="2">
        <f>-E10/'Q1 Data'!$H$1*'Q1 Data'!$H$2</f>
        <v>-44.994605710514939</v>
      </c>
      <c r="L10" s="2"/>
      <c r="M10" s="23">
        <f t="shared" si="8"/>
        <v>0.99979957128100261</v>
      </c>
      <c r="N10" s="23">
        <f>IF(C10&gt;=2,VLOOKUP(C10,'Q.1 (i)'!$AF$3:$AI$9,4,1)*'Q.1 (iii)'!M10,0)</f>
        <v>0</v>
      </c>
      <c r="O10" s="23">
        <f>VLOOKUP(D10,'Q1 Data'!B:D,3,0)*'Q1 Data'!$H$2*(M10-N10)</f>
        <v>5.0100902611160765E-5</v>
      </c>
      <c r="P10" s="23">
        <f t="shared" si="9"/>
        <v>0.99974947037839146</v>
      </c>
      <c r="R10" s="13">
        <f t="shared" si="0"/>
        <v>71.976939998928941</v>
      </c>
      <c r="S10" s="13">
        <f t="shared" si="1"/>
        <v>51.473776290945487</v>
      </c>
      <c r="T10" s="2">
        <f t="shared" si="2"/>
        <v>0</v>
      </c>
      <c r="U10">
        <f t="shared" si="3"/>
        <v>0</v>
      </c>
      <c r="W10" s="13">
        <f t="shared" si="6"/>
        <v>-41.656227932432977</v>
      </c>
      <c r="X10" s="13">
        <f>O10*-'Q.1 (i)'!H17</f>
        <v>-44.985587499330592</v>
      </c>
      <c r="Y10" s="13">
        <f>SUM(R10+V10+U10)*NONU_INV_RATE_M+SUM('Q.1 (iii)'!S10,'Q.1 (iii)'!W10,'Q.1 (iii)'!X10)*NONU_INV_RATE_M/2</f>
        <v>0.32880079948514557</v>
      </c>
      <c r="Z10" s="13">
        <f t="shared" si="7"/>
        <v>37.137701657596004</v>
      </c>
      <c r="AA10" s="13">
        <f t="shared" si="4"/>
        <v>-5.4072493613459782</v>
      </c>
      <c r="AB10" s="24">
        <f t="shared" si="5"/>
        <v>31.730452296250025</v>
      </c>
    </row>
    <row r="11" spans="1:28" x14ac:dyDescent="0.2">
      <c r="B11">
        <f>'Q.1 (i)'!B18</f>
        <v>6</v>
      </c>
      <c r="C11">
        <f>'Q.1 (i)'!C18</f>
        <v>1</v>
      </c>
      <c r="D11">
        <f>'Q.1 (i)'!D18</f>
        <v>35</v>
      </c>
      <c r="E11" s="2">
        <f>'Q.1 (i)'!J18</f>
        <v>71.948636327510371</v>
      </c>
      <c r="F11" s="2">
        <f>'Q.1 (i)'!O18</f>
        <v>51.753060480422391</v>
      </c>
      <c r="G11" s="2">
        <f>-'Q.1 (i)'!Q18</f>
        <v>0</v>
      </c>
      <c r="H11" s="18">
        <f>'Q.1 (i)'!V18</f>
        <v>0</v>
      </c>
      <c r="J11" s="2">
        <f>-'Q.1 (i)'!$AC$13*(1+'Q.1 (i)'!$AC$14)^('Q.1 (iii)'!C11-1)/12</f>
        <v>-41.666666666666664</v>
      </c>
      <c r="K11" s="2">
        <f>-E11/'Q1 Data'!$H$1*'Q1 Data'!$H$2</f>
        <v>-44.967897704693982</v>
      </c>
      <c r="L11" s="2"/>
      <c r="M11" s="23">
        <f t="shared" si="8"/>
        <v>0.99974947037839146</v>
      </c>
      <c r="N11" s="23">
        <f>IF(C11&gt;=2,VLOOKUP(C11,'Q.1 (i)'!$AF$3:$AI$9,4,1)*'Q.1 (iii)'!M11,0)</f>
        <v>0</v>
      </c>
      <c r="O11" s="23">
        <f>VLOOKUP(D11,'Q1 Data'!B:D,3,0)*'Q1 Data'!$H$2*(M11-N11)</f>
        <v>5.0098392007521239E-5</v>
      </c>
      <c r="P11" s="23">
        <f t="shared" si="9"/>
        <v>0.99969937198638392</v>
      </c>
      <c r="R11" s="13">
        <f t="shared" si="0"/>
        <v>71.930611062875982</v>
      </c>
      <c r="S11" s="13">
        <f t="shared" si="1"/>
        <v>51.74009480576315</v>
      </c>
      <c r="T11" s="2">
        <f t="shared" si="2"/>
        <v>0</v>
      </c>
      <c r="U11">
        <f t="shared" si="3"/>
        <v>0</v>
      </c>
      <c r="W11" s="13">
        <f t="shared" si="6"/>
        <v>-41.654140499432664</v>
      </c>
      <c r="X11" s="13">
        <f>O11*-'Q.1 (i)'!H18</f>
        <v>-44.956631914297482</v>
      </c>
      <c r="Y11" s="13">
        <f>SUM(R11+V11+U11)*NONU_INV_RATE_M+SUM('Q.1 (iii)'!S11,'Q.1 (iii)'!W11,'Q.1 (iii)'!X11)*NONU_INV_RATE_M/2</f>
        <v>0.32941950801173581</v>
      </c>
      <c r="Z11" s="13">
        <f t="shared" si="7"/>
        <v>37.389352962920718</v>
      </c>
      <c r="AA11" s="13">
        <f t="shared" si="4"/>
        <v>-5.443889791401257</v>
      </c>
      <c r="AB11" s="24">
        <f t="shared" si="5"/>
        <v>31.94546317151946</v>
      </c>
    </row>
    <row r="12" spans="1:28" x14ac:dyDescent="0.2">
      <c r="B12">
        <f>'Q.1 (i)'!B19</f>
        <v>7</v>
      </c>
      <c r="C12">
        <f>'Q.1 (i)'!C19</f>
        <v>1</v>
      </c>
      <c r="D12">
        <f>'Q.1 (i)'!D19</f>
        <v>35</v>
      </c>
      <c r="E12" s="2">
        <f>'Q.1 (i)'!J19</f>
        <v>71.905646690729228</v>
      </c>
      <c r="F12" s="2">
        <f>'Q.1 (i)'!O19</f>
        <v>52.023642280762942</v>
      </c>
      <c r="G12" s="2">
        <f>-'Q.1 (i)'!Q19</f>
        <v>0</v>
      </c>
      <c r="H12" s="18">
        <f>'Q.1 (i)'!V19</f>
        <v>0</v>
      </c>
      <c r="J12" s="2">
        <f>-'Q.1 (i)'!$AC$13*(1+'Q.1 (i)'!$AC$14)^('Q.1 (iii)'!C12-1)/12</f>
        <v>-41.666666666666664</v>
      </c>
      <c r="K12" s="2">
        <f>-E12/'Q1 Data'!$H$1*'Q1 Data'!$H$2</f>
        <v>-44.941029181705765</v>
      </c>
      <c r="L12" s="2"/>
      <c r="M12" s="23">
        <f t="shared" si="8"/>
        <v>0.99969937198638392</v>
      </c>
      <c r="N12" s="23">
        <f>IF(C12&gt;=2,VLOOKUP(C12,'Q.1 (i)'!$AF$3:$AI$9,4,1)*'Q.1 (iii)'!M12,0)</f>
        <v>0</v>
      </c>
      <c r="O12" s="23">
        <f>VLOOKUP(D12,'Q1 Data'!B:D,3,0)*'Q1 Data'!$H$2*(M12-N12)</f>
        <v>5.0095881529690438E-5</v>
      </c>
      <c r="P12" s="23">
        <f t="shared" si="9"/>
        <v>0.99964927610485421</v>
      </c>
      <c r="R12" s="13">
        <f t="shared" si="0"/>
        <v>71.88402983899681</v>
      </c>
      <c r="S12" s="13">
        <f t="shared" si="1"/>
        <v>52.008002516523</v>
      </c>
      <c r="T12" s="2">
        <f t="shared" si="2"/>
        <v>0</v>
      </c>
      <c r="U12">
        <f t="shared" si="3"/>
        <v>0</v>
      </c>
      <c r="W12" s="13">
        <f t="shared" si="6"/>
        <v>-41.65205317103559</v>
      </c>
      <c r="X12" s="13">
        <f>O12*-'Q.1 (i)'!H19</f>
        <v>-44.927518649373006</v>
      </c>
      <c r="Y12" s="13">
        <f>SUM(R12+V12+U12)*NONU_INV_RATE_M+SUM('Q.1 (iii)'!S12,'Q.1 (iii)'!W12,'Q.1 (iii)'!X12)*NONU_INV_RATE_M/2</f>
        <v>0.33004197102416649</v>
      </c>
      <c r="Z12" s="13">
        <f t="shared" si="7"/>
        <v>37.642502506135372</v>
      </c>
      <c r="AA12" s="13">
        <f t="shared" si="4"/>
        <v>-5.4807483648933104</v>
      </c>
      <c r="AB12" s="24">
        <f t="shared" si="5"/>
        <v>32.161754141242064</v>
      </c>
    </row>
    <row r="13" spans="1:28" x14ac:dyDescent="0.2">
      <c r="B13">
        <f>'Q.1 (i)'!B20</f>
        <v>8</v>
      </c>
      <c r="C13">
        <f>'Q.1 (i)'!C20</f>
        <v>1</v>
      </c>
      <c r="D13">
        <f>'Q.1 (i)'!D20</f>
        <v>35</v>
      </c>
      <c r="E13" s="2">
        <f>'Q.1 (i)'!J20</f>
        <v>71.86239868292769</v>
      </c>
      <c r="F13" s="2">
        <f>'Q.1 (i)'!O20</f>
        <v>52.295850298515234</v>
      </c>
      <c r="G13" s="2">
        <f>-'Q.1 (i)'!Q20</f>
        <v>0</v>
      </c>
      <c r="H13" s="18">
        <f>'Q.1 (i)'!V20</f>
        <v>0</v>
      </c>
      <c r="J13" s="2">
        <f>-'Q.1 (i)'!$AC$13*(1+'Q.1 (i)'!$AC$14)^('Q.1 (iii)'!C13-1)/12</f>
        <v>-41.666666666666664</v>
      </c>
      <c r="K13" s="2">
        <f>-E13/'Q1 Data'!$H$1*'Q1 Data'!$H$2</f>
        <v>-44.913999176829805</v>
      </c>
      <c r="L13" s="2"/>
      <c r="M13" s="23">
        <f t="shared" si="8"/>
        <v>0.99964927610485421</v>
      </c>
      <c r="N13" s="23">
        <f>IF(C13&gt;=2,VLOOKUP(C13,'Q.1 (i)'!$AF$3:$AI$9,4,1)*'Q.1 (iii)'!M13,0)</f>
        <v>0</v>
      </c>
      <c r="O13" s="23">
        <f>VLOOKUP(D13,'Q1 Data'!B:D,3,0)*'Q1 Data'!$H$2*(M13-N13)</f>
        <v>5.0093371177662062E-5</v>
      </c>
      <c r="P13" s="23">
        <f t="shared" si="9"/>
        <v>0.99959918273367654</v>
      </c>
      <c r="R13" s="13">
        <f t="shared" si="0"/>
        <v>71.83719482254709</v>
      </c>
      <c r="S13" s="13">
        <f t="shared" si="1"/>
        <v>52.277508894198576</v>
      </c>
      <c r="T13" s="2">
        <f t="shared" si="2"/>
        <v>0</v>
      </c>
      <c r="U13">
        <f t="shared" si="3"/>
        <v>0</v>
      </c>
      <c r="W13" s="13">
        <f t="shared" si="6"/>
        <v>-41.649965947236517</v>
      </c>
      <c r="X13" s="13">
        <f>O13*-'Q.1 (i)'!H20</f>
        <v>-44.89824676409193</v>
      </c>
      <c r="Y13" s="13">
        <f>SUM(R13+V13+U13)*NONU_INV_RATE_M+SUM('Q.1 (iii)'!S13,'Q.1 (iii)'!W13,'Q.1 (iii)'!X13)*NONU_INV_RATE_M/2</f>
        <v>0.33066821089454779</v>
      </c>
      <c r="Z13" s="13">
        <f t="shared" si="7"/>
        <v>37.897159216311778</v>
      </c>
      <c r="AA13" s="13">
        <f t="shared" si="4"/>
        <v>-5.5178263818949951</v>
      </c>
      <c r="AB13" s="24">
        <f t="shared" si="5"/>
        <v>32.379332834416786</v>
      </c>
    </row>
    <row r="14" spans="1:28" x14ac:dyDescent="0.2">
      <c r="B14">
        <f>'Q.1 (i)'!B21</f>
        <v>9</v>
      </c>
      <c r="C14">
        <f>'Q.1 (i)'!C21</f>
        <v>1</v>
      </c>
      <c r="D14">
        <f>'Q.1 (i)'!D21</f>
        <v>36</v>
      </c>
      <c r="E14" s="2">
        <f>'Q.1 (i)'!J21</f>
        <v>76.183155258708794</v>
      </c>
      <c r="F14" s="2">
        <f>'Q.1 (i)'!O21</f>
        <v>52.567492072485948</v>
      </c>
      <c r="G14" s="2">
        <f>-'Q.1 (i)'!Q21</f>
        <v>0</v>
      </c>
      <c r="H14" s="18">
        <f>'Q.1 (i)'!V21</f>
        <v>0</v>
      </c>
      <c r="J14" s="2">
        <f>-'Q.1 (i)'!$AC$13*(1+'Q.1 (i)'!$AC$14)^('Q.1 (iii)'!C14-1)/12</f>
        <v>-41.666666666666664</v>
      </c>
      <c r="K14" s="2">
        <f>-E14/'Q1 Data'!$H$1*'Q1 Data'!$H$2</f>
        <v>-47.614472036692995</v>
      </c>
      <c r="L14" s="2"/>
      <c r="M14" s="23">
        <f t="shared" si="8"/>
        <v>0.99959918273367654</v>
      </c>
      <c r="N14" s="23">
        <f>IF(C14&gt;=2,VLOOKUP(C14,'Q.1 (i)'!$AF$3:$AI$9,4,1)*'Q.1 (iii)'!M14,0)</f>
        <v>0</v>
      </c>
      <c r="O14" s="23">
        <f>VLOOKUP(D14,'Q1 Data'!B:D,3,0)*'Q1 Data'!$H$2*(M14-N14)</f>
        <v>5.3134764363335236E-5</v>
      </c>
      <c r="P14" s="23">
        <f t="shared" si="9"/>
        <v>0.99954604796931323</v>
      </c>
      <c r="R14" s="13">
        <f t="shared" si="0"/>
        <v>76.152619734678098</v>
      </c>
      <c r="S14" s="13">
        <f t="shared" si="1"/>
        <v>52.546422114015975</v>
      </c>
      <c r="T14" s="2">
        <f t="shared" si="2"/>
        <v>0</v>
      </c>
      <c r="U14">
        <f t="shared" si="3"/>
        <v>0</v>
      </c>
      <c r="W14" s="13">
        <f t="shared" si="6"/>
        <v>-41.647751998721382</v>
      </c>
      <c r="X14" s="13">
        <f>O14*-'Q.1 (i)'!H21</f>
        <v>-47.595387334173815</v>
      </c>
      <c r="Y14" s="13">
        <f>SUM(R14+V14+U14)*NONU_INV_RATE_M+SUM('Q.1 (iii)'!S14,'Q.1 (iii)'!W14,'Q.1 (iii)'!X14)*NONU_INV_RATE_M/2</f>
        <v>0.34942207776108031</v>
      </c>
      <c r="Z14" s="13">
        <f t="shared" si="7"/>
        <v>39.805324593559945</v>
      </c>
      <c r="AA14" s="13">
        <f t="shared" si="4"/>
        <v>-5.7956552608223282</v>
      </c>
      <c r="AB14" s="24">
        <f t="shared" si="5"/>
        <v>34.009669332737616</v>
      </c>
    </row>
    <row r="15" spans="1:28" x14ac:dyDescent="0.2">
      <c r="B15">
        <f>'Q.1 (i)'!B22</f>
        <v>10</v>
      </c>
      <c r="C15">
        <f>'Q.1 (i)'!C22</f>
        <v>1</v>
      </c>
      <c r="D15">
        <f>'Q.1 (i)'!D22</f>
        <v>36</v>
      </c>
      <c r="E15" s="2">
        <f>'Q.1 (i)'!J22</f>
        <v>76.137099457144956</v>
      </c>
      <c r="F15" s="2">
        <f>'Q.1 (i)'!O22</f>
        <v>52.840767765731471</v>
      </c>
      <c r="G15" s="2">
        <f>-'Q.1 (i)'!Q22</f>
        <v>0</v>
      </c>
      <c r="H15" s="18">
        <f>'Q.1 (i)'!V22</f>
        <v>0</v>
      </c>
      <c r="J15" s="2">
        <f>-'Q.1 (i)'!$AC$13*(1+'Q.1 (i)'!$AC$14)^('Q.1 (iii)'!C15-1)/12</f>
        <v>-41.666666666666664</v>
      </c>
      <c r="K15" s="2">
        <f>-E15/'Q1 Data'!$H$1*'Q1 Data'!$H$2</f>
        <v>-47.585687160715594</v>
      </c>
      <c r="L15" s="2"/>
      <c r="M15" s="23">
        <f t="shared" si="8"/>
        <v>0.99954604796931323</v>
      </c>
      <c r="N15" s="23">
        <f>IF(C15&gt;=2,VLOOKUP(C15,'Q.1 (i)'!$AF$3:$AI$9,4,1)*'Q.1 (iii)'!M15,0)</f>
        <v>0</v>
      </c>
      <c r="O15" s="23">
        <f>VLOOKUP(D15,'Q1 Data'!B:D,3,0)*'Q1 Data'!$H$2*(M15-N15)</f>
        <v>5.3131939928068873E-5</v>
      </c>
      <c r="P15" s="23">
        <f t="shared" si="9"/>
        <v>0.99949291602938517</v>
      </c>
      <c r="R15" s="13">
        <f t="shared" si="0"/>
        <v>76.102536866235781</v>
      </c>
      <c r="S15" s="13">
        <f t="shared" si="1"/>
        <v>52.816780591901171</v>
      </c>
      <c r="T15" s="2">
        <f t="shared" si="2"/>
        <v>0</v>
      </c>
      <c r="U15">
        <f t="shared" si="3"/>
        <v>0</v>
      </c>
      <c r="W15" s="13">
        <f t="shared" si="6"/>
        <v>-41.645538167891047</v>
      </c>
      <c r="X15" s="13">
        <f>O15*-'Q.1 (i)'!H22</f>
        <v>-47.564085541397368</v>
      </c>
      <c r="Y15" s="13">
        <f>SUM(R15+V15+U15)*NONU_INV_RATE_M+SUM('Q.1 (iii)'!S15,'Q.1 (iii)'!W15,'Q.1 (iii)'!X15)*NONU_INV_RATE_M/2</f>
        <v>0.35003777804539138</v>
      </c>
      <c r="Z15" s="13">
        <f t="shared" si="7"/>
        <v>40.059731526893934</v>
      </c>
      <c r="AA15" s="13">
        <f t="shared" si="4"/>
        <v>-5.8326969103157573</v>
      </c>
      <c r="AB15" s="24">
        <f t="shared" si="5"/>
        <v>34.22703461657818</v>
      </c>
    </row>
    <row r="16" spans="1:28" x14ac:dyDescent="0.2">
      <c r="B16">
        <f>'Q.1 (i)'!B23</f>
        <v>11</v>
      </c>
      <c r="C16">
        <f>'Q.1 (i)'!C23</f>
        <v>1</v>
      </c>
      <c r="D16">
        <f>'Q.1 (i)'!D23</f>
        <v>36</v>
      </c>
      <c r="E16" s="2">
        <f>'Q.1 (i)'!J23</f>
        <v>76.090766630951251</v>
      </c>
      <c r="F16" s="2">
        <f>'Q.1 (i)'!O23</f>
        <v>53.115687206240182</v>
      </c>
      <c r="G16" s="2">
        <f>-'Q.1 (i)'!Q23</f>
        <v>0</v>
      </c>
      <c r="H16" s="18">
        <f>'Q.1 (i)'!V23</f>
        <v>0</v>
      </c>
      <c r="J16" s="2">
        <f>-'Q.1 (i)'!$AC$13*(1+'Q.1 (i)'!$AC$14)^('Q.1 (iii)'!C16-1)/12</f>
        <v>-41.666666666666664</v>
      </c>
      <c r="K16" s="2">
        <f>-E16/'Q1 Data'!$H$1*'Q1 Data'!$H$2</f>
        <v>-47.55672914434453</v>
      </c>
      <c r="L16" s="2"/>
      <c r="M16" s="23">
        <f t="shared" si="8"/>
        <v>0.99949291602938517</v>
      </c>
      <c r="N16" s="23">
        <f>IF(C16&gt;=2,VLOOKUP(C16,'Q.1 (i)'!$AF$3:$AI$9,4,1)*'Q.1 (iii)'!M16,0)</f>
        <v>0</v>
      </c>
      <c r="O16" s="23">
        <f>VLOOKUP(D16,'Q1 Data'!B:D,3,0)*'Q1 Data'!$H$2*(M16-N16)</f>
        <v>5.312911564293838E-5</v>
      </c>
      <c r="P16" s="23">
        <f t="shared" si="9"/>
        <v>0.99943978691374225</v>
      </c>
      <c r="R16" s="13">
        <f t="shared" si="0"/>
        <v>76.052182222880901</v>
      </c>
      <c r="S16" s="13">
        <f t="shared" si="1"/>
        <v>53.088753092669705</v>
      </c>
      <c r="T16" s="2">
        <f t="shared" si="2"/>
        <v>0</v>
      </c>
      <c r="U16">
        <f t="shared" si="3"/>
        <v>0</v>
      </c>
      <c r="W16" s="13">
        <f t="shared" si="6"/>
        <v>-41.643324454739258</v>
      </c>
      <c r="X16" s="13">
        <f>O16*-'Q.1 (i)'!H23</f>
        <v>-47.532613889300563</v>
      </c>
      <c r="Y16" s="13">
        <f>SUM(R16+V16+U16)*NONU_INV_RATE_M+SUM('Q.1 (iii)'!S16,'Q.1 (iii)'!W16,'Q.1 (iii)'!X16)*NONU_INV_RATE_M/2</f>
        <v>0.35065722682841977</v>
      </c>
      <c r="Z16" s="13">
        <f t="shared" si="7"/>
        <v>40.315654198339217</v>
      </c>
      <c r="AA16" s="13">
        <f t="shared" si="4"/>
        <v>-5.86995925127819</v>
      </c>
      <c r="AB16" s="24">
        <f t="shared" si="5"/>
        <v>34.445694947061028</v>
      </c>
    </row>
    <row r="17" spans="2:28" x14ac:dyDescent="0.2">
      <c r="B17">
        <f>'Q.1 (i)'!B24</f>
        <v>12</v>
      </c>
      <c r="C17">
        <f>'Q.1 (i)'!C24</f>
        <v>1</v>
      </c>
      <c r="D17">
        <f>'Q.1 (i)'!D24</f>
        <v>36</v>
      </c>
      <c r="E17" s="2">
        <f>'Q.1 (i)'!J24</f>
        <v>67.539183876375432</v>
      </c>
      <c r="F17" s="2">
        <f>'Q.1 (i)'!O24</f>
        <v>103.85717093363519</v>
      </c>
      <c r="G17" s="2">
        <f>-'Q.1 (i)'!Q24</f>
        <v>0</v>
      </c>
      <c r="H17" s="18">
        <f>'Q.1 (i)'!V24</f>
        <v>0</v>
      </c>
      <c r="J17" s="2">
        <f>-'Q.1 (i)'!$AC$13*(1+'Q.1 (i)'!$AC$14)^('Q.1 (iii)'!C17-1)/12</f>
        <v>-41.666666666666664</v>
      </c>
      <c r="K17" s="2">
        <f>-E17/'Q1 Data'!$H$1*'Q1 Data'!$H$2</f>
        <v>-42.211989922734645</v>
      </c>
      <c r="L17" s="2"/>
      <c r="M17" s="23">
        <f t="shared" si="8"/>
        <v>0.99943978691374225</v>
      </c>
      <c r="N17" s="23">
        <f>IF(C17&gt;=2,VLOOKUP(C17,'Q.1 (i)'!$AF$3:$AI$9,4,1)*'Q.1 (iii)'!M17,0)</f>
        <v>0</v>
      </c>
      <c r="O17" s="23">
        <f>VLOOKUP(D17,'Q1 Data'!B:D,3,0)*'Q1 Data'!$H$2*(M17-N17)</f>
        <v>5.3126291507935791E-5</v>
      </c>
      <c r="P17" s="23">
        <f t="shared" si="9"/>
        <v>0.99938666062223436</v>
      </c>
      <c r="R17" s="13">
        <f t="shared" si="0"/>
        <v>67.501347541732713</v>
      </c>
      <c r="S17" s="13">
        <f t="shared" si="1"/>
        <v>103.79898878737646</v>
      </c>
      <c r="T17" s="2">
        <f t="shared" si="2"/>
        <v>0</v>
      </c>
      <c r="U17">
        <f t="shared" si="3"/>
        <v>0</v>
      </c>
      <c r="W17" s="13">
        <f t="shared" si="6"/>
        <v>-41.641110859259761</v>
      </c>
      <c r="X17" s="13">
        <f>O17*-'Q.1 (i)'!H24</f>
        <v>-42.188342213582949</v>
      </c>
      <c r="Y17" s="13">
        <f>SUM(R17+V17+U17)*NONU_INV_RATE_M+SUM('Q.1 (iii)'!S17,'Q.1 (iii)'!W17,'Q.1 (iii)'!X17)*NONU_INV_RATE_M/2</f>
        <v>0.46839729309387601</v>
      </c>
      <c r="Z17" s="13">
        <f t="shared" si="7"/>
        <v>87.939280549360333</v>
      </c>
      <c r="AA17" s="13">
        <f t="shared" si="4"/>
        <v>-12.803959247986866</v>
      </c>
      <c r="AB17" s="24">
        <f t="shared" si="5"/>
        <v>75.135321301373466</v>
      </c>
    </row>
    <row r="18" spans="2:28" x14ac:dyDescent="0.2">
      <c r="B18">
        <f>'Q.1 (i)'!B25</f>
        <v>13</v>
      </c>
      <c r="C18">
        <f>'Q.1 (i)'!C25</f>
        <v>2</v>
      </c>
      <c r="D18">
        <f>'Q.1 (i)'!D25</f>
        <v>36</v>
      </c>
      <c r="E18" s="2">
        <f>'Q.1 (i)'!J25</f>
        <v>67.441134777734334</v>
      </c>
      <c r="F18" s="2">
        <f>'Q.1 (i)'!O25</f>
        <v>104.43895291317835</v>
      </c>
      <c r="G18" s="2">
        <f>-'Q.1 (i)'!Q25</f>
        <v>0</v>
      </c>
      <c r="H18" s="18">
        <f>'Q.1 (i)'!V25</f>
        <v>20819.842847488784</v>
      </c>
      <c r="J18" s="2">
        <f>-'Q.1 (i)'!$AC$13*(1+'Q.1 (i)'!$AC$14)^('Q.1 (iii)'!C18-1)/12</f>
        <v>-44.166666666666664</v>
      </c>
      <c r="K18" s="2">
        <f>-E18/'Q1 Data'!$H$1*'Q1 Data'!$H$2</f>
        <v>-42.150709236083955</v>
      </c>
      <c r="L18" s="2"/>
      <c r="M18" s="23">
        <f t="shared" si="8"/>
        <v>0.99938666062223436</v>
      </c>
      <c r="N18" s="23">
        <f>IF(C18&gt;=2,VLOOKUP(C18,'Q.1 (i)'!$AF$3:$AI$9,4,1)*'Q.1 (iii)'!M18,0)</f>
        <v>8.736249380473099E-3</v>
      </c>
      <c r="O18" s="23">
        <f>VLOOKUP(D18,'Q1 Data'!B:D,3,0)*'Q1 Data'!$H$2*(M18-N18)</f>
        <v>5.2659082837402118E-5</v>
      </c>
      <c r="P18" s="23">
        <f t="shared" si="9"/>
        <v>0.99059775215892387</v>
      </c>
      <c r="R18" s="13">
        <f t="shared" si="0"/>
        <v>66.810587902173566</v>
      </c>
      <c r="S18" s="13">
        <f t="shared" si="1"/>
        <v>103.46249165309908</v>
      </c>
      <c r="T18" s="2">
        <f t="shared" si="2"/>
        <v>0</v>
      </c>
      <c r="U18">
        <f t="shared" si="3"/>
        <v>181.88733917792118</v>
      </c>
      <c r="W18" s="13">
        <f t="shared" si="6"/>
        <v>-43.751400720352471</v>
      </c>
      <c r="X18" s="13">
        <f>O18*-'Q.1 (i)'!H25</f>
        <v>-41.75661743885847</v>
      </c>
      <c r="Y18" s="13">
        <f>SUM(R18+V18+U18)*NONU_INV_RATE_M+SUM('Q.1 (iii)'!S18,'Q.1 (iii)'!W18,'Q.1 (iii)'!X18)*NONU_INV_RATE_M/2</f>
        <v>1.5576254999055519</v>
      </c>
      <c r="Z18" s="13">
        <f t="shared" si="7"/>
        <v>268.21002607388846</v>
      </c>
      <c r="AA18" s="13">
        <f t="shared" si="4"/>
        <v>-39.051379796358162</v>
      </c>
      <c r="AB18" s="24">
        <f t="shared" si="5"/>
        <v>229.15864627753029</v>
      </c>
    </row>
    <row r="19" spans="2:28" x14ac:dyDescent="0.2">
      <c r="B19">
        <f>'Q.1 (i)'!B26</f>
        <v>14</v>
      </c>
      <c r="C19">
        <f>'Q.1 (i)'!C26</f>
        <v>2</v>
      </c>
      <c r="D19">
        <f>'Q.1 (i)'!D26</f>
        <v>36</v>
      </c>
      <c r="E19" s="2">
        <f>'Q.1 (i)'!J26</f>
        <v>67.342495915929007</v>
      </c>
      <c r="F19" s="2">
        <f>'Q.1 (i)'!O26</f>
        <v>105.02423429848727</v>
      </c>
      <c r="G19" s="2">
        <f>-'Q.1 (i)'!Q26</f>
        <v>0</v>
      </c>
      <c r="H19" s="18">
        <f>'Q.1 (i)'!V26</f>
        <v>20936.518341868985</v>
      </c>
      <c r="J19" s="2">
        <f>-'Q.1 (i)'!$AC$13*(1+'Q.1 (i)'!$AC$14)^('Q.1 (iii)'!C19-1)/12</f>
        <v>-44.166666666666664</v>
      </c>
      <c r="K19" s="2">
        <f>-E19/'Q1 Data'!$H$1*'Q1 Data'!$H$2</f>
        <v>-42.089059947455624</v>
      </c>
      <c r="L19" s="2"/>
      <c r="M19" s="23">
        <f t="shared" si="8"/>
        <v>0.99059775215892387</v>
      </c>
      <c r="N19" s="23">
        <f>IF(C19&gt;=2,VLOOKUP(C19,'Q.1 (i)'!$AF$3:$AI$9,4,1)*'Q.1 (iii)'!M19,0)</f>
        <v>8.6594201619703964E-3</v>
      </c>
      <c r="O19" s="23">
        <f>VLOOKUP(D19,'Q1 Data'!B:D,3,0)*'Q1 Data'!$H$2*(M19-N19)</f>
        <v>5.2195982941180121E-5</v>
      </c>
      <c r="P19" s="23">
        <f t="shared" si="9"/>
        <v>0.98188613601401231</v>
      </c>
      <c r="R19" s="13">
        <f t="shared" si="0"/>
        <v>66.126178112198986</v>
      </c>
      <c r="S19" s="13">
        <f t="shared" si="1"/>
        <v>103.12732144631383</v>
      </c>
      <c r="T19" s="2">
        <f t="shared" si="2"/>
        <v>0</v>
      </c>
      <c r="U19">
        <f t="shared" si="3"/>
        <v>181.2981090510433</v>
      </c>
      <c r="W19" s="13">
        <f t="shared" si="6"/>
        <v>-43.366637673952205</v>
      </c>
      <c r="X19" s="13">
        <f>O19*-'Q.1 (i)'!H26</f>
        <v>-41.328861320124368</v>
      </c>
      <c r="Y19" s="13">
        <f>SUM(R19+V19+U19)*NONU_INV_RATE_M+SUM('Q.1 (iii)'!S19,'Q.1 (iii)'!W19,'Q.1 (iii)'!X19)*NONU_INV_RATE_M/2</f>
        <v>1.5513692176418485</v>
      </c>
      <c r="Z19" s="13">
        <f t="shared" si="7"/>
        <v>267.40747883312139</v>
      </c>
      <c r="AA19" s="13">
        <f t="shared" si="4"/>
        <v>-38.934528918102473</v>
      </c>
      <c r="AB19" s="24">
        <f t="shared" si="5"/>
        <v>228.47294991501892</v>
      </c>
    </row>
    <row r="20" spans="2:28" x14ac:dyDescent="0.2">
      <c r="B20">
        <f>'Q.1 (i)'!B27</f>
        <v>15</v>
      </c>
      <c r="C20">
        <f>'Q.1 (i)'!C27</f>
        <v>2</v>
      </c>
      <c r="D20">
        <f>'Q.1 (i)'!D27</f>
        <v>36</v>
      </c>
      <c r="E20" s="2">
        <f>'Q.1 (i)'!J27</f>
        <v>67.243263743547075</v>
      </c>
      <c r="F20" s="2">
        <f>'Q.1 (i)'!O27</f>
        <v>105.61303613841096</v>
      </c>
      <c r="G20" s="2">
        <f>-'Q.1 (i)'!Q27</f>
        <v>0</v>
      </c>
      <c r="H20" s="18">
        <f>'Q.1 (i)'!V27</f>
        <v>21053.89563677265</v>
      </c>
      <c r="J20" s="2">
        <f>-'Q.1 (i)'!$AC$13*(1+'Q.1 (i)'!$AC$14)^('Q.1 (iii)'!C20-1)/12</f>
        <v>-44.166666666666664</v>
      </c>
      <c r="K20" s="2">
        <f>-E20/'Q1 Data'!$H$1*'Q1 Data'!$H$2</f>
        <v>-42.02703983971692</v>
      </c>
      <c r="L20" s="2"/>
      <c r="M20" s="23">
        <f t="shared" si="8"/>
        <v>0.98188613601401231</v>
      </c>
      <c r="N20" s="23">
        <f>IF(C20&gt;=2,VLOOKUP(C20,'Q.1 (i)'!$AF$3:$AI$9,4,1)*'Q.1 (iii)'!M20,0)</f>
        <v>8.5832666028449241E-3</v>
      </c>
      <c r="O20" s="23">
        <f>VLOOKUP(D20,'Q1 Data'!B:D,3,0)*'Q1 Data'!$H$2*(M20-N20)</f>
        <v>5.1736955685466176E-5</v>
      </c>
      <c r="P20" s="23">
        <f t="shared" si="9"/>
        <v>0.97325113245548189</v>
      </c>
      <c r="R20" s="13">
        <f t="shared" si="0"/>
        <v>65.448061550166287</v>
      </c>
      <c r="S20" s="13">
        <f t="shared" si="1"/>
        <v>102.7934711207407</v>
      </c>
      <c r="T20" s="2">
        <f t="shared" si="2"/>
        <v>0</v>
      </c>
      <c r="U20">
        <f t="shared" si="3"/>
        <v>180.71119927889316</v>
      </c>
      <c r="W20" s="13">
        <f t="shared" si="6"/>
        <v>-42.985258350117114</v>
      </c>
      <c r="X20" s="13">
        <f>O20*-'Q.1 (i)'!H27</f>
        <v>-40.905038468853924</v>
      </c>
      <c r="Y20" s="13">
        <f>SUM(R20+V20+U20)*NONU_INV_RATE_M+SUM('Q.1 (iii)'!S20,'Q.1 (iii)'!W20,'Q.1 (iii)'!X20)*NONU_INV_RATE_M/2</f>
        <v>1.5451468777693034</v>
      </c>
      <c r="Z20" s="13">
        <f t="shared" si="7"/>
        <v>266.6075820085984</v>
      </c>
      <c r="AA20" s="13">
        <f t="shared" si="4"/>
        <v>-38.818063940451928</v>
      </c>
      <c r="AB20" s="24">
        <f t="shared" si="5"/>
        <v>227.78951806814646</v>
      </c>
    </row>
    <row r="21" spans="2:28" x14ac:dyDescent="0.2">
      <c r="B21">
        <f>'Q.1 (i)'!B28</f>
        <v>16</v>
      </c>
      <c r="C21">
        <f>'Q.1 (i)'!C28</f>
        <v>2</v>
      </c>
      <c r="D21">
        <f>'Q.1 (i)'!D28</f>
        <v>36</v>
      </c>
      <c r="E21" s="2">
        <f>'Q.1 (i)'!J28</f>
        <v>67.143434691838465</v>
      </c>
      <c r="F21" s="2">
        <f>'Q.1 (i)'!O28</f>
        <v>106.20537960840556</v>
      </c>
      <c r="G21" s="2">
        <f>-'Q.1 (i)'!Q28</f>
        <v>0</v>
      </c>
      <c r="H21" s="18">
        <f>'Q.1 (i)'!V28</f>
        <v>21171.978953514441</v>
      </c>
      <c r="J21" s="2">
        <f>-'Q.1 (i)'!$AC$13*(1+'Q.1 (i)'!$AC$14)^('Q.1 (iii)'!C21-1)/12</f>
        <v>-44.166666666666664</v>
      </c>
      <c r="K21" s="2">
        <f>-E21/'Q1 Data'!$H$1*'Q1 Data'!$H$2</f>
        <v>-41.964646682399035</v>
      </c>
      <c r="L21" s="2"/>
      <c r="M21" s="23">
        <f t="shared" si="8"/>
        <v>0.97325113245548189</v>
      </c>
      <c r="N21" s="23">
        <f>IF(C21&gt;=2,VLOOKUP(C21,'Q.1 (i)'!$AF$3:$AI$9,4,1)*'Q.1 (iii)'!M21,0)</f>
        <v>8.5077827611438304E-3</v>
      </c>
      <c r="O21" s="23">
        <f>VLOOKUP(D21,'Q1 Data'!B:D,3,0)*'Q1 Data'!$H$2*(M21-N21)</f>
        <v>5.1281965254228271E-5</v>
      </c>
      <c r="P21" s="23">
        <f t="shared" si="9"/>
        <v>0.96469206772908378</v>
      </c>
      <c r="R21" s="13">
        <f t="shared" si="0"/>
        <v>64.77618209458727</v>
      </c>
      <c r="S21" s="13">
        <f t="shared" si="1"/>
        <v>102.46093367897193</v>
      </c>
      <c r="T21" s="2">
        <f t="shared" si="2"/>
        <v>0</v>
      </c>
      <c r="U21">
        <f t="shared" si="3"/>
        <v>180.12659756001017</v>
      </c>
      <c r="W21" s="13">
        <f t="shared" si="6"/>
        <v>-42.607232991367866</v>
      </c>
      <c r="X21" s="13">
        <f>O21*-'Q.1 (i)'!H28</f>
        <v>-40.485113809117038</v>
      </c>
      <c r="Y21" s="13">
        <f>SUM(R21+V21+U21)*NONU_INV_RATE_M+SUM('Q.1 (iii)'!S21,'Q.1 (iii)'!W21,'Q.1 (iii)'!X21)*NONU_INV_RATE_M/2</f>
        <v>1.5389582414837051</v>
      </c>
      <c r="Z21" s="13">
        <f t="shared" si="7"/>
        <v>265.81032477456819</v>
      </c>
      <c r="AA21" s="13">
        <f t="shared" si="4"/>
        <v>-38.701983287177129</v>
      </c>
      <c r="AB21" s="24">
        <f t="shared" si="5"/>
        <v>227.10834148739104</v>
      </c>
    </row>
    <row r="22" spans="2:28" x14ac:dyDescent="0.2">
      <c r="B22">
        <f>'Q.1 (i)'!B29</f>
        <v>17</v>
      </c>
      <c r="C22">
        <f>'Q.1 (i)'!C29</f>
        <v>2</v>
      </c>
      <c r="D22">
        <f>'Q.1 (i)'!D29</f>
        <v>36</v>
      </c>
      <c r="E22" s="2">
        <f>'Q.1 (i)'!J29</f>
        <v>67.04300517058725</v>
      </c>
      <c r="F22" s="2">
        <f>'Q.1 (i)'!O29</f>
        <v>106.80128601129832</v>
      </c>
      <c r="G22" s="2">
        <f>-'Q.1 (i)'!Q29</f>
        <v>0</v>
      </c>
      <c r="H22" s="18">
        <f>'Q.1 (i)'!V29</f>
        <v>21290.772538800131</v>
      </c>
      <c r="J22" s="2">
        <f>-'Q.1 (i)'!$AC$13*(1+'Q.1 (i)'!$AC$14)^('Q.1 (iii)'!C22-1)/12</f>
        <v>-44.166666666666664</v>
      </c>
      <c r="K22" s="2">
        <f>-E22/'Q1 Data'!$H$1*'Q1 Data'!$H$2</f>
        <v>-41.901878231617026</v>
      </c>
      <c r="L22" s="2"/>
      <c r="M22" s="23">
        <f t="shared" si="8"/>
        <v>0.96469206772908378</v>
      </c>
      <c r="N22" s="23">
        <f>IF(C22&gt;=2,VLOOKUP(C22,'Q.1 (i)'!$AF$3:$AI$9,4,1)*'Q.1 (iii)'!M22,0)</f>
        <v>8.4329627471695905E-3</v>
      </c>
      <c r="O22" s="23">
        <f>VLOOKUP(D22,'Q1 Data'!B:D,3,0)*'Q1 Data'!$H$2*(M22-N22)</f>
        <v>5.0830976146411423E-5</v>
      </c>
      <c r="P22" s="23">
        <f t="shared" si="9"/>
        <v>0.9562082740057678</v>
      </c>
      <c r="R22" s="13">
        <f t="shared" si="0"/>
        <v>64.110484119723608</v>
      </c>
      <c r="S22" s="13">
        <f t="shared" si="1"/>
        <v>102.12970217208156</v>
      </c>
      <c r="T22" s="2">
        <f t="shared" si="2"/>
        <v>0</v>
      </c>
      <c r="U22">
        <f t="shared" si="3"/>
        <v>179.54429167816284</v>
      </c>
      <c r="W22" s="13">
        <f t="shared" si="6"/>
        <v>-42.232532101921407</v>
      </c>
      <c r="X22" s="13">
        <f>O22*-'Q.1 (i)'!H29</f>
        <v>-40.069052574827253</v>
      </c>
      <c r="Y22" s="13">
        <f>SUM(R22+V22+U22)*NONU_INV_RATE_M+SUM('Q.1 (iii)'!S22,'Q.1 (iii)'!W22,'Q.1 (iii)'!X22)*NONU_INV_RATE_M/2</f>
        <v>1.5328030719118912</v>
      </c>
      <c r="Z22" s="13">
        <f t="shared" si="7"/>
        <v>265.01569636513119</v>
      </c>
      <c r="AA22" s="13">
        <f t="shared" si="4"/>
        <v>-38.586285390763102</v>
      </c>
      <c r="AB22" s="24">
        <f t="shared" si="5"/>
        <v>226.4294109743681</v>
      </c>
    </row>
    <row r="23" spans="2:28" x14ac:dyDescent="0.2">
      <c r="B23">
        <f>'Q.1 (i)'!B30</f>
        <v>18</v>
      </c>
      <c r="C23">
        <f>'Q.1 (i)'!C30</f>
        <v>2</v>
      </c>
      <c r="D23">
        <f>'Q.1 (i)'!D30</f>
        <v>36</v>
      </c>
      <c r="E23" s="2">
        <f>'Q.1 (i)'!J30</f>
        <v>66.94197156798235</v>
      </c>
      <c r="F23" s="2">
        <f>'Q.1 (i)'!O30</f>
        <v>107.40077677805198</v>
      </c>
      <c r="G23" s="2">
        <f>-'Q.1 (i)'!Q30</f>
        <v>0</v>
      </c>
      <c r="H23" s="18">
        <f>'Q.1 (i)'!V30</f>
        <v>21410.280664879334</v>
      </c>
      <c r="J23" s="2">
        <f>-'Q.1 (i)'!$AC$13*(1+'Q.1 (i)'!$AC$14)^('Q.1 (iii)'!C23-1)/12</f>
        <v>-44.166666666666664</v>
      </c>
      <c r="K23" s="2">
        <f>-E23/'Q1 Data'!$H$1*'Q1 Data'!$H$2</f>
        <v>-41.838732229988963</v>
      </c>
      <c r="L23" s="2"/>
      <c r="M23" s="23">
        <f t="shared" si="8"/>
        <v>0.9562082740057678</v>
      </c>
      <c r="N23" s="23">
        <f>IF(C23&gt;=2,VLOOKUP(C23,'Q.1 (i)'!$AF$3:$AI$9,4,1)*'Q.1 (iii)'!M23,0)</f>
        <v>8.3588007230204642E-3</v>
      </c>
      <c r="O23" s="23">
        <f>VLOOKUP(D23,'Q1 Data'!B:D,3,0)*'Q1 Data'!$H$2*(M23-N23)</f>
        <v>5.0383953173167642E-5</v>
      </c>
      <c r="P23" s="23">
        <f t="shared" si="9"/>
        <v>0.94779908932957413</v>
      </c>
      <c r="R23" s="13">
        <f t="shared" si="0"/>
        <v>63.45091249122072</v>
      </c>
      <c r="S23" s="13">
        <f t="shared" si="1"/>
        <v>101.79976969923449</v>
      </c>
      <c r="T23" s="2">
        <f t="shared" si="2"/>
        <v>0</v>
      </c>
      <c r="U23">
        <f t="shared" si="3"/>
        <v>178.96426950166443</v>
      </c>
      <c r="W23" s="13">
        <f t="shared" si="6"/>
        <v>-41.861126445389523</v>
      </c>
      <c r="X23" s="13">
        <f>O23*-'Q.1 (i)'!H30</f>
        <v>-39.65682030701295</v>
      </c>
      <c r="Y23" s="13">
        <f>SUM(R23+V23+U23)*NONU_INV_RATE_M+SUM('Q.1 (iii)'!S23,'Q.1 (iii)'!W23,'Q.1 (iii)'!X23)*NONU_INV_RATE_M/2</f>
        <v>1.5266811340952409</v>
      </c>
      <c r="Z23" s="13">
        <f t="shared" si="7"/>
        <v>264.22368607381242</v>
      </c>
      <c r="AA23" s="13">
        <f t="shared" si="4"/>
        <v>-38.470968692347093</v>
      </c>
      <c r="AB23" s="24">
        <f t="shared" si="5"/>
        <v>225.75271738146532</v>
      </c>
    </row>
    <row r="24" spans="2:28" x14ac:dyDescent="0.2">
      <c r="B24">
        <f>'Q.1 (i)'!B31</f>
        <v>19</v>
      </c>
      <c r="C24">
        <f>'Q.1 (i)'!C31</f>
        <v>2</v>
      </c>
      <c r="D24">
        <f>'Q.1 (i)'!D31</f>
        <v>36</v>
      </c>
      <c r="E24" s="2">
        <f>'Q.1 (i)'!J31</f>
        <v>66.840330250487767</v>
      </c>
      <c r="F24" s="2">
        <f>'Q.1 (i)'!O31</f>
        <v>108.00387346853586</v>
      </c>
      <c r="G24" s="2">
        <f>-'Q.1 (i)'!Q31</f>
        <v>0</v>
      </c>
      <c r="H24" s="18">
        <f>'Q.1 (i)'!V31</f>
        <v>21530.50762969915</v>
      </c>
      <c r="J24" s="2">
        <f>-'Q.1 (i)'!$AC$13*(1+'Q.1 (i)'!$AC$14)^('Q.1 (iii)'!C24-1)/12</f>
        <v>-44.166666666666664</v>
      </c>
      <c r="K24" s="2">
        <f>-E24/'Q1 Data'!$H$1*'Q1 Data'!$H$2</f>
        <v>-41.775206406554851</v>
      </c>
      <c r="L24" s="2"/>
      <c r="M24" s="23">
        <f t="shared" si="8"/>
        <v>0.94779908932957413</v>
      </c>
      <c r="N24" s="23">
        <f>IF(C24&gt;=2,VLOOKUP(C24,'Q.1 (i)'!$AF$3:$AI$9,4,1)*'Q.1 (iii)'!M24,0)</f>
        <v>8.285290902134982E-3</v>
      </c>
      <c r="O24" s="23">
        <f>VLOOKUP(D24,'Q1 Data'!B:D,3,0)*'Q1 Data'!$H$2*(M24-N24)</f>
        <v>4.9940861455110296E-5</v>
      </c>
      <c r="P24" s="23">
        <f t="shared" si="9"/>
        <v>0.93946385756598405</v>
      </c>
      <c r="R24" s="13">
        <f t="shared" si="0"/>
        <v>62.797412561780227</v>
      </c>
      <c r="S24" s="13">
        <f t="shared" si="1"/>
        <v>101.47112940730064</v>
      </c>
      <c r="T24" s="2">
        <f t="shared" si="2"/>
        <v>0</v>
      </c>
      <c r="U24">
        <f t="shared" si="3"/>
        <v>178.38651898269418</v>
      </c>
      <c r="W24" s="13">
        <f t="shared" si="6"/>
        <v>-41.492987042497624</v>
      </c>
      <c r="X24" s="13">
        <f>O24*-'Q.1 (i)'!H31</f>
        <v>-39.248382851112645</v>
      </c>
      <c r="Y24" s="13">
        <f>SUM(R24+V24+U24)*NONU_INV_RATE_M+SUM('Q.1 (iii)'!S24,'Q.1 (iii)'!W24,'Q.1 (iii)'!X24)*NONU_INV_RATE_M/2</f>
        <v>1.5205921949733141</v>
      </c>
      <c r="Z24" s="13">
        <f t="shared" si="7"/>
        <v>263.43428325313806</v>
      </c>
      <c r="AA24" s="13">
        <f t="shared" si="4"/>
        <v>-38.356031641656905</v>
      </c>
      <c r="AB24" s="24">
        <f t="shared" si="5"/>
        <v>225.07825161148116</v>
      </c>
    </row>
    <row r="25" spans="2:28" x14ac:dyDescent="0.2">
      <c r="B25">
        <f>'Q.1 (i)'!B32</f>
        <v>20</v>
      </c>
      <c r="C25">
        <f>'Q.1 (i)'!C32</f>
        <v>2</v>
      </c>
      <c r="D25">
        <f>'Q.1 (i)'!D32</f>
        <v>36</v>
      </c>
      <c r="E25" s="2">
        <f>'Q.1 (i)'!J32</f>
        <v>66.738077562711865</v>
      </c>
      <c r="F25" s="2">
        <f>'Q.1 (i)'!O32</f>
        <v>108.61059777230139</v>
      </c>
      <c r="G25" s="2">
        <f>-'Q.1 (i)'!Q32</f>
        <v>0</v>
      </c>
      <c r="H25" s="18">
        <f>'Q.1 (i)'!V32</f>
        <v>21651.457757058743</v>
      </c>
      <c r="J25" s="2">
        <f>-'Q.1 (i)'!$AC$13*(1+'Q.1 (i)'!$AC$14)^('Q.1 (iii)'!C25-1)/12</f>
        <v>-44.166666666666664</v>
      </c>
      <c r="K25" s="2">
        <f>-E25/'Q1 Data'!$H$1*'Q1 Data'!$H$2</f>
        <v>-41.711298476694914</v>
      </c>
      <c r="L25" s="2"/>
      <c r="M25" s="23">
        <f t="shared" si="8"/>
        <v>0.93946385756598405</v>
      </c>
      <c r="N25" s="23">
        <f>IF(C25&gt;=2,VLOOKUP(C25,'Q.1 (i)'!$AF$3:$AI$9,4,1)*'Q.1 (iii)'!M25,0)</f>
        <v>8.2124275488404466E-3</v>
      </c>
      <c r="O25" s="23">
        <f>VLOOKUP(D25,'Q1 Data'!B:D,3,0)*'Q1 Data'!$H$2*(M25-N25)</f>
        <v>4.9501666419592659E-5</v>
      </c>
      <c r="P25" s="23">
        <f t="shared" si="9"/>
        <v>0.93120192835072402</v>
      </c>
      <c r="R25" s="13">
        <f t="shared" si="0"/>
        <v>62.149930166870469</v>
      </c>
      <c r="S25" s="13">
        <f t="shared" si="1"/>
        <v>101.14377449047247</v>
      </c>
      <c r="T25" s="2">
        <f t="shared" si="2"/>
        <v>0</v>
      </c>
      <c r="U25">
        <f t="shared" si="3"/>
        <v>177.81102815662442</v>
      </c>
      <c r="W25" s="13">
        <f t="shared" si="6"/>
        <v>-41.128085168823645</v>
      </c>
      <c r="X25" s="13">
        <f>O25*-'Q.1 (i)'!H32</f>
        <v>-38.843706354294042</v>
      </c>
      <c r="Y25" s="13">
        <f>SUM(R25+V25+U25)*NONU_INV_RATE_M+SUM('Q.1 (iii)'!S25,'Q.1 (iii)'!W25,'Q.1 (iii)'!X25)*NONU_INV_RATE_M/2</f>
        <v>1.5145360233676377</v>
      </c>
      <c r="Z25" s="13">
        <f t="shared" si="7"/>
        <v>262.64747731421727</v>
      </c>
      <c r="AA25" s="13">
        <f t="shared" si="4"/>
        <v>-38.241472696950034</v>
      </c>
      <c r="AB25" s="24">
        <f t="shared" si="5"/>
        <v>224.40600461726723</v>
      </c>
    </row>
    <row r="26" spans="2:28" x14ac:dyDescent="0.2">
      <c r="B26">
        <f>'Q.1 (i)'!B33</f>
        <v>21</v>
      </c>
      <c r="C26">
        <f>'Q.1 (i)'!C33</f>
        <v>2</v>
      </c>
      <c r="D26">
        <f>'Q.1 (i)'!D33</f>
        <v>37</v>
      </c>
      <c r="E26" s="2">
        <f>'Q.1 (i)'!J33</f>
        <v>70.975734229737384</v>
      </c>
      <c r="F26" s="2">
        <f>'Q.1 (i)'!O33</f>
        <v>109.21878125388139</v>
      </c>
      <c r="G26" s="2">
        <f>-'Q.1 (i)'!Q33</f>
        <v>0</v>
      </c>
      <c r="H26" s="18">
        <f>'Q.1 (i)'!V33</f>
        <v>21772.698770643652</v>
      </c>
      <c r="J26" s="2">
        <f>-'Q.1 (i)'!$AC$13*(1+'Q.1 (i)'!$AC$14)^('Q.1 (iii)'!C26-1)/12</f>
        <v>-44.166666666666664</v>
      </c>
      <c r="K26" s="2">
        <f>-E26/'Q1 Data'!$H$1*'Q1 Data'!$H$2</f>
        <v>-44.359833893585865</v>
      </c>
      <c r="L26" s="2"/>
      <c r="M26" s="23">
        <f t="shared" si="8"/>
        <v>0.93120192835072402</v>
      </c>
      <c r="N26" s="23">
        <f>IF(C26&gt;=2,VLOOKUP(C26,'Q.1 (i)'!$AF$3:$AI$9,4,1)*'Q.1 (iii)'!M26,0)</f>
        <v>8.1402049779054006E-3</v>
      </c>
      <c r="O26" s="23">
        <f>VLOOKUP(D26,'Q1 Data'!B:D,3,0)*'Q1 Data'!$H$2*(M26-N26)</f>
        <v>5.2262446179762084E-5</v>
      </c>
      <c r="P26" s="23">
        <f t="shared" si="9"/>
        <v>0.92300946092663883</v>
      </c>
      <c r="R26" s="13">
        <f t="shared" si="0"/>
        <v>65.514983555752551</v>
      </c>
      <c r="S26" s="13">
        <f t="shared" si="1"/>
        <v>100.81567644888665</v>
      </c>
      <c r="T26" s="2">
        <f t="shared" si="2"/>
        <v>0</v>
      </c>
      <c r="U26">
        <f t="shared" si="3"/>
        <v>177.23423091522827</v>
      </c>
      <c r="W26" s="13">
        <f t="shared" si="6"/>
        <v>-40.766251190926546</v>
      </c>
      <c r="X26" s="13">
        <f>O26*-'Q.1 (i)'!H33</f>
        <v>-40.946864722345339</v>
      </c>
      <c r="Y26" s="13">
        <f>SUM(R26+V26+U26)*NONU_INV_RATE_M+SUM('Q.1 (iii)'!S26,'Q.1 (iii)'!W26,'Q.1 (iii)'!X26)*NONU_INV_RATE_M/2</f>
        <v>1.5251360604847128</v>
      </c>
      <c r="Z26" s="13">
        <f t="shared" si="7"/>
        <v>263.37691106708036</v>
      </c>
      <c r="AA26" s="13">
        <f t="shared" si="4"/>
        <v>-38.347678251366901</v>
      </c>
      <c r="AB26" s="24">
        <f t="shared" si="5"/>
        <v>225.02923281571344</v>
      </c>
    </row>
    <row r="27" spans="2:28" x14ac:dyDescent="0.2">
      <c r="B27">
        <f>'Q.1 (i)'!B34</f>
        <v>22</v>
      </c>
      <c r="C27">
        <f>'Q.1 (i)'!C34</f>
        <v>2</v>
      </c>
      <c r="D27">
        <f>'Q.1 (i)'!D34</f>
        <v>37</v>
      </c>
      <c r="E27" s="2">
        <f>'Q.1 (i)'!J34</f>
        <v>70.865902320787953</v>
      </c>
      <c r="F27" s="2">
        <f>'Q.1 (i)'!O34</f>
        <v>109.8306263350064</v>
      </c>
      <c r="G27" s="2">
        <f>-'Q.1 (i)'!Q34</f>
        <v>0</v>
      </c>
      <c r="H27" s="18">
        <f>'Q.1 (i)'!V34</f>
        <v>21894.669721909497</v>
      </c>
      <c r="J27" s="2">
        <f>-'Q.1 (i)'!$AC$13*(1+'Q.1 (i)'!$AC$14)^('Q.1 (iii)'!C27-1)/12</f>
        <v>-44.166666666666664</v>
      </c>
      <c r="K27" s="2">
        <f>-E27/'Q1 Data'!$H$1*'Q1 Data'!$H$2</f>
        <v>-44.291188950492469</v>
      </c>
      <c r="L27" s="2"/>
      <c r="M27" s="23">
        <f t="shared" si="8"/>
        <v>0.92300946092663883</v>
      </c>
      <c r="N27" s="23">
        <f>IF(C27&gt;=2,VLOOKUP(C27,'Q.1 (i)'!$AF$3:$AI$9,4,1)*'Q.1 (iii)'!M27,0)</f>
        <v>8.0685896149250216E-3</v>
      </c>
      <c r="O27" s="23">
        <f>VLOOKUP(D27,'Q1 Data'!B:D,3,0)*'Q1 Data'!$H$2*(M27-N27)</f>
        <v>5.1802655048756763E-5</v>
      </c>
      <c r="P27" s="23">
        <f t="shared" si="9"/>
        <v>0.91488906865666508</v>
      </c>
      <c r="R27" s="13">
        <f t="shared" si="0"/>
        <v>64.838110415672531</v>
      </c>
      <c r="S27" s="13">
        <f t="shared" si="1"/>
        <v>100.48852895566201</v>
      </c>
      <c r="T27" s="2">
        <f t="shared" si="2"/>
        <v>0</v>
      </c>
      <c r="U27">
        <f t="shared" si="3"/>
        <v>176.65910474041229</v>
      </c>
      <c r="W27" s="13">
        <f t="shared" si="6"/>
        <v>-40.407600532336041</v>
      </c>
      <c r="X27" s="13">
        <f>O27*-'Q.1 (i)'!H34</f>
        <v>-40.523819009795325</v>
      </c>
      <c r="Y27" s="13">
        <f>SUM(R27+V27+U27)*NONU_INV_RATE_M+SUM('Q.1 (iii)'!S27,'Q.1 (iii)'!W27,'Q.1 (iii)'!X27)*NONU_INV_RATE_M/2</f>
        <v>1.5189416815874901</v>
      </c>
      <c r="Z27" s="13">
        <f t="shared" si="7"/>
        <v>262.57326625120294</v>
      </c>
      <c r="AA27" s="13">
        <f t="shared" si="4"/>
        <v>-38.23066756617515</v>
      </c>
      <c r="AB27" s="24">
        <f t="shared" si="5"/>
        <v>224.34259868502778</v>
      </c>
    </row>
    <row r="28" spans="2:28" x14ac:dyDescent="0.2">
      <c r="B28">
        <f>'Q.1 (i)'!B35</f>
        <v>23</v>
      </c>
      <c r="C28">
        <f>'Q.1 (i)'!C35</f>
        <v>2</v>
      </c>
      <c r="D28">
        <f>'Q.1 (i)'!D35</f>
        <v>37</v>
      </c>
      <c r="E28" s="2">
        <f>'Q.1 (i)'!J35</f>
        <v>70.755409163251599</v>
      </c>
      <c r="F28" s="2">
        <f>'Q.1 (i)'!O35</f>
        <v>110.44615506052196</v>
      </c>
      <c r="G28" s="2">
        <f>-'Q.1 (i)'!Q35</f>
        <v>0</v>
      </c>
      <c r="H28" s="18">
        <f>'Q.1 (i)'!V35</f>
        <v>22017.375005483165</v>
      </c>
      <c r="J28" s="2">
        <f>-'Q.1 (i)'!$AC$13*(1+'Q.1 (i)'!$AC$14)^('Q.1 (iii)'!C28-1)/12</f>
        <v>-44.166666666666664</v>
      </c>
      <c r="K28" s="2">
        <f>-E28/'Q1 Data'!$H$1*'Q1 Data'!$H$2</f>
        <v>-44.222130727032244</v>
      </c>
      <c r="L28" s="2"/>
      <c r="M28" s="23">
        <f t="shared" si="8"/>
        <v>0.91488906865666508</v>
      </c>
      <c r="N28" s="23">
        <f>IF(C28&gt;=2,VLOOKUP(C28,'Q.1 (i)'!$AF$3:$AI$9,4,1)*'Q.1 (iii)'!M28,0)</f>
        <v>7.9976043049013838E-3</v>
      </c>
      <c r="O28" s="23">
        <f>VLOOKUP(D28,'Q1 Data'!B:D,3,0)*'Q1 Data'!$H$2*(M28-N28)</f>
        <v>5.1346909038093205E-5</v>
      </c>
      <c r="P28" s="23">
        <f t="shared" si="9"/>
        <v>0.90684011744272564</v>
      </c>
      <c r="R28" s="13">
        <f t="shared" si="0"/>
        <v>64.167476626869444</v>
      </c>
      <c r="S28" s="13">
        <f t="shared" si="1"/>
        <v>100.16267529485872</v>
      </c>
      <c r="T28" s="2">
        <f t="shared" si="2"/>
        <v>0</v>
      </c>
      <c r="U28">
        <f t="shared" si="3"/>
        <v>176.0862531264803</v>
      </c>
      <c r="W28" s="13">
        <f t="shared" si="6"/>
        <v>-40.052105187053712</v>
      </c>
      <c r="X28" s="13">
        <f>O28*-'Q.1 (i)'!H35</f>
        <v>-40.104672891793399</v>
      </c>
      <c r="Y28" s="13">
        <f>SUM(R28+V28+U28)*NONU_INV_RATE_M+SUM('Q.1 (iii)'!S28,'Q.1 (iii)'!W28,'Q.1 (iii)'!X28)*NONU_INV_RATE_M/2</f>
        <v>1.5127813559826115</v>
      </c>
      <c r="Z28" s="13">
        <f t="shared" si="7"/>
        <v>261.77240832534392</v>
      </c>
      <c r="AA28" s="13">
        <f t="shared" si="4"/>
        <v>-38.114062652170077</v>
      </c>
      <c r="AB28" s="24">
        <f t="shared" si="5"/>
        <v>223.65834567317384</v>
      </c>
    </row>
    <row r="29" spans="2:28" x14ac:dyDescent="0.2">
      <c r="B29">
        <f>'Q.1 (i)'!B36</f>
        <v>24</v>
      </c>
      <c r="C29">
        <f>'Q.1 (i)'!C36</f>
        <v>2</v>
      </c>
      <c r="D29">
        <f>'Q.1 (i)'!D36</f>
        <v>37</v>
      </c>
      <c r="E29" s="2">
        <f>'Q.1 (i)'!J36</f>
        <v>61.585277603367828</v>
      </c>
      <c r="F29" s="2">
        <f>'Q.1 (i)'!O36</f>
        <v>161.53057981332131</v>
      </c>
      <c r="G29" s="2">
        <f>-'Q.1 (i)'!Q36</f>
        <v>0</v>
      </c>
      <c r="H29" s="18">
        <f>'Q.1 (i)'!V36</f>
        <v>32201.024550416998</v>
      </c>
      <c r="J29" s="2">
        <f>-'Q.1 (i)'!$AC$13*(1+'Q.1 (i)'!$AC$14)^('Q.1 (iii)'!C29-1)/12</f>
        <v>-44.166666666666664</v>
      </c>
      <c r="K29" s="2">
        <f>-E29/'Q1 Data'!$H$1*'Q1 Data'!$H$2</f>
        <v>-38.490798502104887</v>
      </c>
      <c r="L29" s="2"/>
      <c r="M29" s="23">
        <f t="shared" si="8"/>
        <v>0.90684011744272564</v>
      </c>
      <c r="N29" s="23">
        <f>IF(C29&gt;=2,VLOOKUP(C29,'Q.1 (i)'!$AF$3:$AI$9,4,1)*'Q.1 (iii)'!M29,0)</f>
        <v>7.9272435047957925E-3</v>
      </c>
      <c r="O29" s="23">
        <f>VLOOKUP(D29,'Q1 Data'!B:D,3,0)*'Q1 Data'!$H$2*(M29-N29)</f>
        <v>5.0895172559876198E-5</v>
      </c>
      <c r="P29" s="23">
        <f t="shared" si="9"/>
        <v>0.89886197876537</v>
      </c>
      <c r="R29" s="13">
        <f t="shared" si="0"/>
        <v>55.359798882708596</v>
      </c>
      <c r="S29" s="13">
        <f t="shared" si="1"/>
        <v>145.20191772885281</v>
      </c>
      <c r="T29" s="2">
        <f t="shared" si="2"/>
        <v>0</v>
      </c>
      <c r="U29">
        <f t="shared" si="3"/>
        <v>255.26536271506299</v>
      </c>
      <c r="W29" s="13">
        <f t="shared" si="6"/>
        <v>-39.699737395470507</v>
      </c>
      <c r="X29" s="13">
        <f>O29*-'Q.1 (i)'!H36</f>
        <v>-34.599874301692871</v>
      </c>
      <c r="Y29" s="13">
        <f>SUM(R29+V29+U29)*NONU_INV_RATE_M+SUM('Q.1 (iii)'!S29,'Q.1 (iii)'!W29,'Q.1 (iii)'!X29)*NONU_INV_RATE_M/2</f>
        <v>2.0920032980646148</v>
      </c>
      <c r="Z29" s="13">
        <f t="shared" si="7"/>
        <v>383.61947092752564</v>
      </c>
      <c r="AA29" s="13">
        <f t="shared" si="4"/>
        <v>-55.854994967047737</v>
      </c>
      <c r="AB29" s="24">
        <f t="shared" si="5"/>
        <v>327.76447596047791</v>
      </c>
    </row>
    <row r="30" spans="2:28" x14ac:dyDescent="0.2">
      <c r="B30">
        <f>'Q.1 (i)'!B37</f>
        <v>25</v>
      </c>
      <c r="C30">
        <f>'Q.1 (i)'!C37</f>
        <v>3</v>
      </c>
      <c r="D30">
        <f>'Q.1 (i)'!D37</f>
        <v>37</v>
      </c>
      <c r="E30" s="2">
        <f>'Q.1 (i)'!J37</f>
        <v>61.418909973294781</v>
      </c>
      <c r="F30" s="2">
        <f>'Q.1 (i)'!O37</f>
        <v>162.45737073494251</v>
      </c>
      <c r="G30" s="2">
        <f>-'Q.1 (i)'!Q37</f>
        <v>0</v>
      </c>
      <c r="H30" s="18">
        <f>'Q.1 (i)'!V37</f>
        <v>24289.334825073678</v>
      </c>
      <c r="J30" s="2">
        <f>-'Q.1 (i)'!$AC$13*(1+'Q.1 (i)'!$AC$14)^('Q.1 (iii)'!C30-1)/12</f>
        <v>-46.81666666666667</v>
      </c>
      <c r="K30" s="2">
        <f>-E30/'Q1 Data'!$H$1*'Q1 Data'!$H$2</f>
        <v>-38.386818733309234</v>
      </c>
      <c r="L30" s="2"/>
      <c r="M30" s="23">
        <f t="shared" si="8"/>
        <v>0.89886197876537</v>
      </c>
      <c r="N30" s="23">
        <f>IF(C30&gt;=2,VLOOKUP(C30,'Q.1 (i)'!$AF$3:$AI$9,4,1)*'Q.1 (iii)'!M30,0)</f>
        <v>5.8207933945302716E-3</v>
      </c>
      <c r="O30" s="23">
        <f>VLOOKUP(D30,'Q1 Data'!B:D,3,0)*'Q1 Data'!$H$2*(M30-N30)</f>
        <v>5.0562725877328705E-5</v>
      </c>
      <c r="P30" s="23">
        <f t="shared" si="9"/>
        <v>0.89299062264496243</v>
      </c>
      <c r="R30" s="13">
        <f t="shared" si="0"/>
        <v>54.849616166736062</v>
      </c>
      <c r="S30" s="13">
        <f t="shared" si="1"/>
        <v>145.08112293336305</v>
      </c>
      <c r="T30" s="2">
        <f t="shared" si="2"/>
        <v>0</v>
      </c>
      <c r="U30">
        <f t="shared" si="3"/>
        <v>141.38319970732294</v>
      </c>
      <c r="W30" s="13">
        <f t="shared" si="6"/>
        <v>-41.806844316828325</v>
      </c>
      <c r="X30" s="13">
        <f>O30*-'Q.1 (i)'!H37</f>
        <v>-34.28101010421004</v>
      </c>
      <c r="Y30" s="13">
        <f>SUM(R30+V30+U30)*NONU_INV_RATE_M+SUM('Q.1 (iii)'!S30,'Q.1 (iii)'!W30,'Q.1 (iii)'!X30)*NONU_INV_RATE_M/2</f>
        <v>1.394740842556542</v>
      </c>
      <c r="Z30" s="13">
        <f t="shared" si="7"/>
        <v>266.62082522894019</v>
      </c>
      <c r="AA30" s="13">
        <f t="shared" si="4"/>
        <v>-38.819992153333693</v>
      </c>
      <c r="AB30" s="24">
        <f t="shared" si="5"/>
        <v>227.8008330756065</v>
      </c>
    </row>
    <row r="31" spans="2:28" x14ac:dyDescent="0.2">
      <c r="B31">
        <f>'Q.1 (i)'!B38</f>
        <v>26</v>
      </c>
      <c r="C31">
        <f>'Q.1 (i)'!C38</f>
        <v>3</v>
      </c>
      <c r="D31">
        <f>'Q.1 (i)'!D38</f>
        <v>37</v>
      </c>
      <c r="E31" s="2">
        <f>'Q.1 (i)'!J38</f>
        <v>61.251540718453946</v>
      </c>
      <c r="F31" s="2">
        <f>'Q.1 (i)'!O38</f>
        <v>163.38974144838471</v>
      </c>
      <c r="G31" s="2">
        <f>-'Q.1 (i)'!Q38</f>
        <v>0</v>
      </c>
      <c r="H31" s="18">
        <f>'Q.1 (i)'!V38</f>
        <v>24428.735483458353</v>
      </c>
      <c r="J31" s="2">
        <f>-'Q.1 (i)'!$AC$13*(1+'Q.1 (i)'!$AC$14)^('Q.1 (iii)'!C31-1)/12</f>
        <v>-46.81666666666667</v>
      </c>
      <c r="K31" s="2">
        <f>-E31/'Q1 Data'!$H$1*'Q1 Data'!$H$2</f>
        <v>-38.282212949033713</v>
      </c>
      <c r="L31" s="2"/>
      <c r="M31" s="23">
        <f t="shared" si="8"/>
        <v>0.89299062264496243</v>
      </c>
      <c r="N31" s="23">
        <f>IF(C31&gt;=2,VLOOKUP(C31,'Q.1 (i)'!$AF$3:$AI$9,4,1)*'Q.1 (iii)'!M31,0)</f>
        <v>5.7827720389384534E-3</v>
      </c>
      <c r="O31" s="23">
        <f>VLOOKUP(D31,'Q1 Data'!B:D,3,0)*'Q1 Data'!$H$2*(M31-N31)</f>
        <v>5.0232450732692912E-5</v>
      </c>
      <c r="P31" s="23">
        <f t="shared" si="9"/>
        <v>0.88715761815529126</v>
      </c>
      <c r="R31" s="13">
        <f t="shared" si="0"/>
        <v>54.342847787126885</v>
      </c>
      <c r="S31" s="13">
        <f t="shared" si="1"/>
        <v>144.96066132149539</v>
      </c>
      <c r="T31" s="2">
        <f t="shared" si="2"/>
        <v>0</v>
      </c>
      <c r="U31">
        <f t="shared" si="3"/>
        <v>141.2658085003666</v>
      </c>
      <c r="W31" s="13">
        <f t="shared" si="6"/>
        <v>-41.533762489970222</v>
      </c>
      <c r="X31" s="13">
        <f>O31*-'Q.1 (i)'!H38</f>
        <v>-33.9642798669543</v>
      </c>
      <c r="Y31" s="13">
        <f>SUM(R31+V31+U31)*NONU_INV_RATE_M+SUM('Q.1 (iii)'!S31,'Q.1 (iii)'!W31,'Q.1 (iii)'!X31)*NONU_INV_RATE_M/2</f>
        <v>1.3923864411364395</v>
      </c>
      <c r="Z31" s="13">
        <f t="shared" si="7"/>
        <v>266.46366169320078</v>
      </c>
      <c r="AA31" s="13">
        <f t="shared" si="4"/>
        <v>-38.797109142530033</v>
      </c>
      <c r="AB31" s="24">
        <f t="shared" si="5"/>
        <v>227.66655255067076</v>
      </c>
    </row>
    <row r="32" spans="2:28" x14ac:dyDescent="0.2">
      <c r="B32">
        <f>'Q.1 (i)'!B39</f>
        <v>27</v>
      </c>
      <c r="C32">
        <f>'Q.1 (i)'!C39</f>
        <v>3</v>
      </c>
      <c r="D32">
        <f>'Q.1 (i)'!D39</f>
        <v>37</v>
      </c>
      <c r="E32" s="2">
        <f>'Q.1 (i)'!J39</f>
        <v>61.083163808512523</v>
      </c>
      <c r="F32" s="2">
        <f>'Q.1 (i)'!O39</f>
        <v>164.32772554706867</v>
      </c>
      <c r="G32" s="2">
        <f>-'Q.1 (i)'!Q39</f>
        <v>0</v>
      </c>
      <c r="H32" s="18">
        <f>'Q.1 (i)'!V39</f>
        <v>24568.975410587926</v>
      </c>
      <c r="J32" s="2">
        <f>-'Q.1 (i)'!$AC$13*(1+'Q.1 (i)'!$AC$14)^('Q.1 (iii)'!C32-1)/12</f>
        <v>-46.81666666666667</v>
      </c>
      <c r="K32" s="2">
        <f>-E32/'Q1 Data'!$H$1*'Q1 Data'!$H$2</f>
        <v>-38.176977380320324</v>
      </c>
      <c r="L32" s="2"/>
      <c r="M32" s="23">
        <f t="shared" si="8"/>
        <v>0.88715761815529126</v>
      </c>
      <c r="N32" s="23">
        <f>IF(C32&gt;=2,VLOOKUP(C32,'Q.1 (i)'!$AF$3:$AI$9,4,1)*'Q.1 (iii)'!M32,0)</f>
        <v>5.7449990384046239E-3</v>
      </c>
      <c r="O32" s="23">
        <f>VLOOKUP(D32,'Q1 Data'!B:D,3,0)*'Q1 Data'!$H$2*(M32-N32)</f>
        <v>4.9904332941508133E-5</v>
      </c>
      <c r="P32" s="23">
        <f t="shared" si="9"/>
        <v>0.88136271478394512</v>
      </c>
      <c r="R32" s="13">
        <f t="shared" si="0"/>
        <v>53.839471396406843</v>
      </c>
      <c r="S32" s="13">
        <f t="shared" si="1"/>
        <v>144.84053096796271</v>
      </c>
      <c r="T32" s="2">
        <f t="shared" si="2"/>
        <v>0</v>
      </c>
      <c r="U32">
        <f t="shared" si="3"/>
        <v>141.14874010841447</v>
      </c>
      <c r="W32" s="13">
        <f t="shared" si="6"/>
        <v>-41.26246443046837</v>
      </c>
      <c r="X32" s="13">
        <f>O32*-'Q.1 (i)'!H39</f>
        <v>-33.649669622754274</v>
      </c>
      <c r="Y32" s="13">
        <f>SUM(R32+V32+U32)*NONU_INV_RATE_M+SUM('Q.1 (iii)'!S32,'Q.1 (iii)'!W32,'Q.1 (iii)'!X32)*NONU_INV_RATE_M/2</f>
        <v>1.3900436976621786</v>
      </c>
      <c r="Z32" s="13">
        <f t="shared" si="7"/>
        <v>266.30665211722356</v>
      </c>
      <c r="AA32" s="13">
        <f t="shared" si="4"/>
        <v>-38.774248548267749</v>
      </c>
      <c r="AB32" s="24">
        <f t="shared" si="5"/>
        <v>227.53240356895583</v>
      </c>
    </row>
    <row r="33" spans="2:28" x14ac:dyDescent="0.2">
      <c r="B33">
        <f>'Q.1 (i)'!B40</f>
        <v>28</v>
      </c>
      <c r="C33">
        <f>'Q.1 (i)'!C40</f>
        <v>3</v>
      </c>
      <c r="D33">
        <f>'Q.1 (i)'!D40</f>
        <v>37</v>
      </c>
      <c r="E33" s="2">
        <f>'Q.1 (i)'!J40</f>
        <v>60.913773176831818</v>
      </c>
      <c r="F33" s="2">
        <f>'Q.1 (i)'!O40</f>
        <v>165.27135682666517</v>
      </c>
      <c r="G33" s="2">
        <f>-'Q.1 (i)'!Q40</f>
        <v>0</v>
      </c>
      <c r="H33" s="18">
        <f>'Q.1 (i)'!V40</f>
        <v>24710.059659322516</v>
      </c>
      <c r="J33" s="2">
        <f>-'Q.1 (i)'!$AC$13*(1+'Q.1 (i)'!$AC$14)^('Q.1 (iii)'!C33-1)/12</f>
        <v>-46.81666666666667</v>
      </c>
      <c r="K33" s="2">
        <f>-E33/'Q1 Data'!$H$1*'Q1 Data'!$H$2</f>
        <v>-38.071108235519887</v>
      </c>
      <c r="L33" s="2"/>
      <c r="M33" s="23">
        <f t="shared" si="8"/>
        <v>0.88136271478394512</v>
      </c>
      <c r="N33" s="23">
        <f>IF(C33&gt;=2,VLOOKUP(C33,'Q.1 (i)'!$AF$3:$AI$9,4,1)*'Q.1 (iii)'!M33,0)</f>
        <v>5.7074727706763976E-3</v>
      </c>
      <c r="O33" s="23">
        <f>VLOOKUP(D33,'Q1 Data'!B:D,3,0)*'Q1 Data'!$H$2*(M33-N33)</f>
        <v>4.9578358411966412E-5</v>
      </c>
      <c r="P33" s="23">
        <f t="shared" si="9"/>
        <v>0.87560566365485681</v>
      </c>
      <c r="R33" s="13">
        <f t="shared" si="0"/>
        <v>53.339464793100021</v>
      </c>
      <c r="S33" s="13">
        <f t="shared" si="1"/>
        <v>144.72072995991479</v>
      </c>
      <c r="T33" s="2">
        <f t="shared" si="2"/>
        <v>0</v>
      </c>
      <c r="U33">
        <f t="shared" si="3"/>
        <v>141.03199266737258</v>
      </c>
      <c r="W33" s="13">
        <f t="shared" si="6"/>
        <v>-40.992938486774882</v>
      </c>
      <c r="X33" s="13">
        <f>O33*-'Q.1 (i)'!H40</f>
        <v>-33.337165495687508</v>
      </c>
      <c r="Y33" s="13">
        <f>SUM(R33+V33+U33)*NONU_INV_RATE_M+SUM('Q.1 (iii)'!S33,'Q.1 (iii)'!W33,'Q.1 (iii)'!X33)*NONU_INV_RATE_M/2</f>
        <v>1.3877125380335713</v>
      </c>
      <c r="Z33" s="13">
        <f t="shared" si="7"/>
        <v>266.14979597595857</v>
      </c>
      <c r="AA33" s="13">
        <f t="shared" si="4"/>
        <v>-38.751410294099571</v>
      </c>
      <c r="AB33" s="24">
        <f t="shared" si="5"/>
        <v>227.398385681859</v>
      </c>
    </row>
    <row r="34" spans="2:28" x14ac:dyDescent="0.2">
      <c r="B34">
        <f>'Q.1 (i)'!B41</f>
        <v>29</v>
      </c>
      <c r="C34">
        <f>'Q.1 (i)'!C41</f>
        <v>3</v>
      </c>
      <c r="D34">
        <f>'Q.1 (i)'!D41</f>
        <v>37</v>
      </c>
      <c r="E34" s="2">
        <f>'Q.1 (i)'!J41</f>
        <v>60.74336272024857</v>
      </c>
      <c r="F34" s="2">
        <f>'Q.1 (i)'!O41</f>
        <v>166.22066928631398</v>
      </c>
      <c r="G34" s="2">
        <f>-'Q.1 (i)'!Q41</f>
        <v>0</v>
      </c>
      <c r="H34" s="18">
        <f>'Q.1 (i)'!V41</f>
        <v>24851.993312943232</v>
      </c>
      <c r="J34" s="2">
        <f>-'Q.1 (i)'!$AC$13*(1+'Q.1 (i)'!$AC$14)^('Q.1 (iii)'!C34-1)/12</f>
        <v>-46.81666666666667</v>
      </c>
      <c r="K34" s="2">
        <f>-E34/'Q1 Data'!$H$1*'Q1 Data'!$H$2</f>
        <v>-37.964601700155356</v>
      </c>
      <c r="L34" s="2"/>
      <c r="M34" s="23">
        <f t="shared" si="8"/>
        <v>0.87560566365485681</v>
      </c>
      <c r="N34" s="23">
        <f>IF(C34&gt;=2,VLOOKUP(C34,'Q.1 (i)'!$AF$3:$AI$9,4,1)*'Q.1 (iii)'!M34,0)</f>
        <v>5.6701916240979216E-3</v>
      </c>
      <c r="O34" s="23">
        <f>VLOOKUP(D34,'Q1 Data'!B:D,3,0)*'Q1 Data'!$H$2*(M34-N34)</f>
        <v>4.9254513144307319E-5</v>
      </c>
      <c r="P34" s="23">
        <f t="shared" si="9"/>
        <v>0.86988621751761463</v>
      </c>
      <c r="R34" s="13">
        <f t="shared" si="0"/>
        <v>52.842805920775042</v>
      </c>
      <c r="S34" s="13">
        <f t="shared" si="1"/>
        <v>144.60125639685822</v>
      </c>
      <c r="T34" s="2">
        <f t="shared" si="2"/>
        <v>0</v>
      </c>
      <c r="U34">
        <f t="shared" si="3"/>
        <v>140.91556432518826</v>
      </c>
      <c r="W34" s="13">
        <f t="shared" si="6"/>
        <v>-40.725173083449661</v>
      </c>
      <c r="X34" s="13">
        <f>O34*-'Q.1 (i)'!H41</f>
        <v>-33.026753700484399</v>
      </c>
      <c r="Y34" s="13">
        <f>SUM(R34+V34+U34)*NONU_INV_RATE_M+SUM('Q.1 (iii)'!S34,'Q.1 (iii)'!W34,'Q.1 (iii)'!X34)*NONU_INV_RATE_M/2</f>
        <v>1.3853928886333216</v>
      </c>
      <c r="Z34" s="13">
        <f t="shared" si="7"/>
        <v>265.99309274752079</v>
      </c>
      <c r="AA34" s="13">
        <f t="shared" si="4"/>
        <v>-38.728594304039028</v>
      </c>
      <c r="AB34" s="24">
        <f t="shared" si="5"/>
        <v>227.26449844348176</v>
      </c>
    </row>
    <row r="35" spans="2:28" x14ac:dyDescent="0.2">
      <c r="B35">
        <f>'Q.1 (i)'!B42</f>
        <v>30</v>
      </c>
      <c r="C35">
        <f>'Q.1 (i)'!C42</f>
        <v>3</v>
      </c>
      <c r="D35">
        <f>'Q.1 (i)'!D42</f>
        <v>37</v>
      </c>
      <c r="E35" s="2">
        <f>'Q.1 (i)'!J42</f>
        <v>60.571926298855168</v>
      </c>
      <c r="F35" s="2">
        <f>'Q.1 (i)'!O42</f>
        <v>167.17569712984823</v>
      </c>
      <c r="G35" s="2">
        <f>-'Q.1 (i)'!Q42</f>
        <v>0</v>
      </c>
      <c r="H35" s="18">
        <f>'Q.1 (i)'!V42</f>
        <v>24994.781485335337</v>
      </c>
      <c r="J35" s="2">
        <f>-'Q.1 (i)'!$AC$13*(1+'Q.1 (i)'!$AC$14)^('Q.1 (iii)'!C35-1)/12</f>
        <v>-46.81666666666667</v>
      </c>
      <c r="K35" s="2">
        <f>-E35/'Q1 Data'!$H$1*'Q1 Data'!$H$2</f>
        <v>-37.857453936784481</v>
      </c>
      <c r="L35" s="2"/>
      <c r="M35" s="23">
        <f t="shared" si="8"/>
        <v>0.86988621751761463</v>
      </c>
      <c r="N35" s="23">
        <f>IF(C35&gt;=2,VLOOKUP(C35,'Q.1 (i)'!$AF$3:$AI$9,4,1)*'Q.1 (iii)'!M35,0)</f>
        <v>5.6331539975406622E-3</v>
      </c>
      <c r="O35" s="23">
        <f>VLOOKUP(D35,'Q1 Data'!B:D,3,0)*'Q1 Data'!$H$2*(M35-N35)</f>
        <v>4.8932783230216677E-5</v>
      </c>
      <c r="P35" s="23">
        <f t="shared" si="9"/>
        <v>0.86420413073684377</v>
      </c>
      <c r="R35" s="13">
        <f t="shared" si="0"/>
        <v>52.349472867097717</v>
      </c>
      <c r="S35" s="13">
        <f t="shared" si="1"/>
        <v>144.48210839057538</v>
      </c>
      <c r="T35" s="2">
        <f t="shared" si="2"/>
        <v>0</v>
      </c>
      <c r="U35">
        <f t="shared" si="3"/>
        <v>140.79945324177208</v>
      </c>
      <c r="W35" s="13">
        <f t="shared" si="6"/>
        <v>-40.459156720663238</v>
      </c>
      <c r="X35" s="13">
        <f>O35*-'Q.1 (i)'!H42</f>
        <v>-32.718420541936069</v>
      </c>
      <c r="Y35" s="13">
        <f>SUM(R35+V35+U35)*NONU_INV_RATE_M+SUM('Q.1 (iii)'!S35,'Q.1 (iii)'!W35,'Q.1 (iii)'!X35)*NONU_INV_RATE_M/2</f>
        <v>1.383084676323874</v>
      </c>
      <c r="Z35" s="13">
        <f t="shared" si="7"/>
        <v>265.83654191316964</v>
      </c>
      <c r="AA35" s="13">
        <f t="shared" si="4"/>
        <v>-38.705800502557501</v>
      </c>
      <c r="AB35" s="24">
        <f t="shared" si="5"/>
        <v>227.13074141061213</v>
      </c>
    </row>
    <row r="36" spans="2:28" x14ac:dyDescent="0.2">
      <c r="B36">
        <f>'Q.1 (i)'!B43</f>
        <v>31</v>
      </c>
      <c r="C36">
        <f>'Q.1 (i)'!C43</f>
        <v>3</v>
      </c>
      <c r="D36">
        <f>'Q.1 (i)'!D43</f>
        <v>37</v>
      </c>
      <c r="E36" s="2">
        <f>'Q.1 (i)'!J43</f>
        <v>60.399457735778356</v>
      </c>
      <c r="F36" s="2">
        <f>'Q.1 (i)'!O43</f>
        <v>168.13647476702704</v>
      </c>
      <c r="G36" s="2">
        <f>-'Q.1 (i)'!Q43</f>
        <v>0</v>
      </c>
      <c r="H36" s="18">
        <f>'Q.1 (i)'!V43</f>
        <v>25138.429321172505</v>
      </c>
      <c r="J36" s="2">
        <f>-'Q.1 (i)'!$AC$13*(1+'Q.1 (i)'!$AC$14)^('Q.1 (iii)'!C36-1)/12</f>
        <v>-46.81666666666667</v>
      </c>
      <c r="K36" s="2">
        <f>-E36/'Q1 Data'!$H$1*'Q1 Data'!$H$2</f>
        <v>-37.749661084861472</v>
      </c>
      <c r="L36" s="2"/>
      <c r="M36" s="23">
        <f t="shared" si="8"/>
        <v>0.86420413073684377</v>
      </c>
      <c r="N36" s="23">
        <f>IF(C36&gt;=2,VLOOKUP(C36,'Q.1 (i)'!$AF$3:$AI$9,4,1)*'Q.1 (iii)'!M36,0)</f>
        <v>5.5963583003346374E-3</v>
      </c>
      <c r="O36" s="23">
        <f>VLOOKUP(D36,'Q1 Data'!B:D,3,0)*'Q1 Data'!$H$2*(M36-N36)</f>
        <v>4.8613154852229289E-5</v>
      </c>
      <c r="P36" s="23">
        <f t="shared" si="9"/>
        <v>0.85855915928165694</v>
      </c>
      <c r="R36" s="13">
        <f t="shared" si="0"/>
        <v>51.859443862889734</v>
      </c>
      <c r="S36" s="13">
        <f t="shared" si="1"/>
        <v>144.36328406504441</v>
      </c>
      <c r="T36" s="2">
        <f t="shared" si="2"/>
        <v>0</v>
      </c>
      <c r="U36">
        <f t="shared" si="3"/>
        <v>140.68365758891937</v>
      </c>
      <c r="W36" s="13">
        <f t="shared" si="6"/>
        <v>-40.194877973702908</v>
      </c>
      <c r="X36" s="13">
        <f>O36*-'Q.1 (i)'!H43</f>
        <v>-32.412152414306078</v>
      </c>
      <c r="Y36" s="13">
        <f>SUM(R36+V36+U36)*NONU_INV_RATE_M+SUM('Q.1 (iii)'!S36,'Q.1 (iii)'!W36,'Q.1 (iii)'!X36)*NONU_INV_RATE_M/2</f>
        <v>1.3807878284442781</v>
      </c>
      <c r="Z36" s="13">
        <f t="shared" si="7"/>
        <v>265.68014295728887</v>
      </c>
      <c r="AA36" s="13">
        <f t="shared" si="4"/>
        <v>-38.683028814581263</v>
      </c>
      <c r="AB36" s="24">
        <f t="shared" si="5"/>
        <v>226.9971141427076</v>
      </c>
    </row>
    <row r="37" spans="2:28" x14ac:dyDescent="0.2">
      <c r="B37">
        <f>'Q.1 (i)'!B44</f>
        <v>32</v>
      </c>
      <c r="C37">
        <f>'Q.1 (i)'!C44</f>
        <v>3</v>
      </c>
      <c r="D37">
        <f>'Q.1 (i)'!D44</f>
        <v>37</v>
      </c>
      <c r="E37" s="2">
        <f>'Q.1 (i)'!J44</f>
        <v>60.225950816956711</v>
      </c>
      <c r="F37" s="2">
        <f>'Q.1 (i)'!O44</f>
        <v>169.10303681477444</v>
      </c>
      <c r="G37" s="2">
        <f>-'Q.1 (i)'!Q44</f>
        <v>0</v>
      </c>
      <c r="H37" s="18">
        <f>'Q.1 (i)'!V44</f>
        <v>25282.941996102174</v>
      </c>
      <c r="J37" s="2">
        <f>-'Q.1 (i)'!$AC$13*(1+'Q.1 (i)'!$AC$14)^('Q.1 (iii)'!C37-1)/12</f>
        <v>-46.81666666666667</v>
      </c>
      <c r="K37" s="2">
        <f>-E37/'Q1 Data'!$H$1*'Q1 Data'!$H$2</f>
        <v>-37.641219260597943</v>
      </c>
      <c r="L37" s="2"/>
      <c r="M37" s="23">
        <f t="shared" si="8"/>
        <v>0.85855915928165694</v>
      </c>
      <c r="N37" s="23">
        <f>IF(C37&gt;=2,VLOOKUP(C37,'Q.1 (i)'!$AF$3:$AI$9,4,1)*'Q.1 (iii)'!M37,0)</f>
        <v>5.5598029522001043E-3</v>
      </c>
      <c r="O37" s="23">
        <f>VLOOKUP(D37,'Q1 Data'!B:D,3,0)*'Q1 Data'!$H$2*(M37-N37)</f>
        <v>4.8295614283135457E-5</v>
      </c>
      <c r="P37" s="23">
        <f t="shared" si="9"/>
        <v>0.85295106071517368</v>
      </c>
      <c r="R37" s="13">
        <f t="shared" si="0"/>
        <v>51.372697281193595</v>
      </c>
      <c r="S37" s="13">
        <f t="shared" si="1"/>
        <v>144.24478155635904</v>
      </c>
      <c r="T37" s="2">
        <f t="shared" si="2"/>
        <v>0</v>
      </c>
      <c r="U37">
        <f t="shared" si="3"/>
        <v>140.56817555023287</v>
      </c>
      <c r="W37" s="13">
        <f t="shared" si="6"/>
        <v>-39.93232549248205</v>
      </c>
      <c r="X37" s="13">
        <f>O37*-'Q.1 (i)'!H44</f>
        <v>-32.107935800745992</v>
      </c>
      <c r="Y37" s="13">
        <f>SUM(R37+V37+U37)*NONU_INV_RATE_M+SUM('Q.1 (iii)'!S37,'Q.1 (iii)'!W37,'Q.1 (iii)'!X37)*NONU_INV_RATE_M/2</f>
        <v>1.3785022728070757</v>
      </c>
      <c r="Z37" s="13">
        <f t="shared" si="7"/>
        <v>265.5238953673645</v>
      </c>
      <c r="AA37" s="13">
        <f t="shared" si="4"/>
        <v>-38.660279165488276</v>
      </c>
      <c r="AB37" s="24">
        <f t="shared" si="5"/>
        <v>226.86361620187623</v>
      </c>
    </row>
    <row r="38" spans="2:28" x14ac:dyDescent="0.2">
      <c r="B38">
        <f>'Q.1 (i)'!B45</f>
        <v>33</v>
      </c>
      <c r="C38">
        <f>'Q.1 (i)'!C45</f>
        <v>3</v>
      </c>
      <c r="D38">
        <f>'Q.1 (i)'!D45</f>
        <v>38</v>
      </c>
      <c r="E38" s="2">
        <f>'Q.1 (i)'!J45</f>
        <v>64.255144954373122</v>
      </c>
      <c r="F38" s="2">
        <f>'Q.1 (i)'!O45</f>
        <v>170.07329686234584</v>
      </c>
      <c r="G38" s="2">
        <f>-'Q.1 (i)'!Q45</f>
        <v>0</v>
      </c>
      <c r="H38" s="18">
        <f>'Q.1 (i)'!V45</f>
        <v>25428.007566573007</v>
      </c>
      <c r="J38" s="2">
        <f>-'Q.1 (i)'!$AC$13*(1+'Q.1 (i)'!$AC$14)^('Q.1 (iii)'!C38-1)/12</f>
        <v>-46.81666666666667</v>
      </c>
      <c r="K38" s="2">
        <f>-E38/'Q1 Data'!$H$1*'Q1 Data'!$H$2</f>
        <v>-40.159465596483201</v>
      </c>
      <c r="L38" s="2"/>
      <c r="M38" s="23">
        <f t="shared" si="8"/>
        <v>0.85295106071517368</v>
      </c>
      <c r="N38" s="23">
        <f>IF(C38&gt;=2,VLOOKUP(C38,'Q.1 (i)'!$AF$3:$AI$9,4,1)*'Q.1 (iii)'!M38,0)</f>
        <v>5.5234863831796887E-3</v>
      </c>
      <c r="O38" s="23">
        <f>VLOOKUP(D38,'Q1 Data'!B:D,3,0)*'Q1 Data'!$H$2*(M38-N38)</f>
        <v>5.1338876257866243E-5</v>
      </c>
      <c r="P38" s="23">
        <f t="shared" si="9"/>
        <v>0.84737623545573615</v>
      </c>
      <c r="R38" s="13">
        <f t="shared" si="0"/>
        <v>54.451581627035075</v>
      </c>
      <c r="S38" s="13">
        <f t="shared" si="1"/>
        <v>144.12480141870287</v>
      </c>
      <c r="T38" s="2">
        <f t="shared" si="2"/>
        <v>0</v>
      </c>
      <c r="U38">
        <f t="shared" si="3"/>
        <v>140.45125354535611</v>
      </c>
      <c r="W38" s="13">
        <f t="shared" si="6"/>
        <v>-39.671330756586052</v>
      </c>
      <c r="X38" s="13">
        <f>O38*-'Q.1 (i)'!H45</f>
        <v>-34.032238516896925</v>
      </c>
      <c r="Y38" s="13">
        <f>SUM(R38+V38+U38)*NONU_INV_RATE_M+SUM('Q.1 (iii)'!S38,'Q.1 (iii)'!W38,'Q.1 (iii)'!X38)*NONU_INV_RATE_M/2</f>
        <v>1.3910171791763319</v>
      </c>
      <c r="Z38" s="13">
        <f t="shared" si="7"/>
        <v>266.71508449678743</v>
      </c>
      <c r="AA38" s="13">
        <f t="shared" ref="AA38:AA69" si="10">-Z38*CORP_TAX_RATE</f>
        <v>-38.833716302732249</v>
      </c>
      <c r="AB38" s="24">
        <f t="shared" si="5"/>
        <v>227.88136819405517</v>
      </c>
    </row>
    <row r="39" spans="2:28" x14ac:dyDescent="0.2">
      <c r="B39">
        <f>'Q.1 (i)'!B46</f>
        <v>34</v>
      </c>
      <c r="C39">
        <f>'Q.1 (i)'!C46</f>
        <v>3</v>
      </c>
      <c r="D39">
        <f>'Q.1 (i)'!D46</f>
        <v>38</v>
      </c>
      <c r="E39" s="2">
        <f>'Q.1 (i)'!J46</f>
        <v>64.067659820844867</v>
      </c>
      <c r="F39" s="2">
        <f>'Q.1 (i)'!O46</f>
        <v>171.0494045992109</v>
      </c>
      <c r="G39" s="2">
        <f>-'Q.1 (i)'!Q46</f>
        <v>0</v>
      </c>
      <c r="H39" s="18">
        <f>'Q.1 (i)'!V46</f>
        <v>25573.947437068298</v>
      </c>
      <c r="J39" s="2">
        <f>-'Q.1 (i)'!$AC$13*(1+'Q.1 (i)'!$AC$14)^('Q.1 (iii)'!C39-1)/12</f>
        <v>-46.81666666666667</v>
      </c>
      <c r="K39" s="2">
        <f>-E39/'Q1 Data'!$H$1*'Q1 Data'!$H$2</f>
        <v>-40.042287388028036</v>
      </c>
      <c r="L39" s="2"/>
      <c r="M39" s="23">
        <f t="shared" si="8"/>
        <v>0.84737623545573615</v>
      </c>
      <c r="N39" s="23">
        <f>IF(C39&gt;=2,VLOOKUP(C39,'Q.1 (i)'!$AF$3:$AI$9,4,1)*'Q.1 (iii)'!M39,0)</f>
        <v>5.4873852833307816E-3</v>
      </c>
      <c r="O39" s="23">
        <f>VLOOKUP(D39,'Q1 Data'!B:D,3,0)*'Q1 Data'!$H$2*(M39-N39)</f>
        <v>5.1003329146976296E-5</v>
      </c>
      <c r="P39" s="23">
        <f t="shared" si="9"/>
        <v>0.84183784684325835</v>
      </c>
      <c r="R39" s="13">
        <f t="shared" si="0"/>
        <v>53.937848459807896</v>
      </c>
      <c r="S39" s="13">
        <f t="shared" si="1"/>
        <v>144.00458656070421</v>
      </c>
      <c r="T39" s="2">
        <f t="shared" si="2"/>
        <v>0</v>
      </c>
      <c r="U39">
        <f t="shared" si="3"/>
        <v>140.33410280284355</v>
      </c>
      <c r="W39" s="13">
        <f t="shared" si="6"/>
        <v>-39.412041863045218</v>
      </c>
      <c r="X39" s="13">
        <f>O39*-'Q.1 (i)'!H46</f>
        <v>-33.711155287379938</v>
      </c>
      <c r="Y39" s="13">
        <f>SUM(R39+V39+U39)*NONU_INV_RATE_M+SUM('Q.1 (iii)'!S39,'Q.1 (iii)'!W39,'Q.1 (iii)'!X39)*NONU_INV_RATE_M/2</f>
        <v>1.3885943437310877</v>
      </c>
      <c r="Z39" s="13">
        <f t="shared" si="7"/>
        <v>266.54193501666157</v>
      </c>
      <c r="AA39" s="13">
        <f t="shared" si="10"/>
        <v>-38.808505738425929</v>
      </c>
      <c r="AB39" s="24">
        <f t="shared" si="5"/>
        <v>227.73342927823563</v>
      </c>
    </row>
    <row r="40" spans="2:28" x14ac:dyDescent="0.2">
      <c r="B40">
        <f>'Q.1 (i)'!B47</f>
        <v>35</v>
      </c>
      <c r="C40">
        <f>'Q.1 (i)'!C47</f>
        <v>3</v>
      </c>
      <c r="D40">
        <f>'Q.1 (i)'!D47</f>
        <v>38</v>
      </c>
      <c r="E40" s="2">
        <f>'Q.1 (i)'!J47</f>
        <v>63.879044727559148</v>
      </c>
      <c r="F40" s="2">
        <f>'Q.1 (i)'!O47</f>
        <v>172.03139526898326</v>
      </c>
      <c r="G40" s="2">
        <f>-'Q.1 (i)'!Q47</f>
        <v>0</v>
      </c>
      <c r="H40" s="18">
        <f>'Q.1 (i)'!V47</f>
        <v>25720.766876933016</v>
      </c>
      <c r="J40" s="2">
        <f>-'Q.1 (i)'!$AC$13*(1+'Q.1 (i)'!$AC$14)^('Q.1 (iii)'!C40-1)/12</f>
        <v>-46.81666666666667</v>
      </c>
      <c r="K40" s="2">
        <f>-E40/'Q1 Data'!$H$1*'Q1 Data'!$H$2</f>
        <v>-39.924402954724464</v>
      </c>
      <c r="L40" s="2"/>
      <c r="M40" s="23">
        <f t="shared" si="8"/>
        <v>0.84183784684325835</v>
      </c>
      <c r="N40" s="23">
        <f>IF(C40&gt;=2,VLOOKUP(C40,'Q.1 (i)'!$AF$3:$AI$9,4,1)*'Q.1 (iii)'!M40,0)</f>
        <v>5.451520137609374E-3</v>
      </c>
      <c r="O40" s="23">
        <f>VLOOKUP(D40,'Q1 Data'!B:D,3,0)*'Q1 Data'!$H$2*(M40-N40)</f>
        <v>5.066997514726901E-5</v>
      </c>
      <c r="P40" s="23">
        <f t="shared" si="9"/>
        <v>0.8363356567305017</v>
      </c>
      <c r="R40" s="13">
        <f t="shared" si="0"/>
        <v>53.427559573149047</v>
      </c>
      <c r="S40" s="13">
        <f t="shared" si="1"/>
        <v>143.88470676707246</v>
      </c>
      <c r="T40" s="2">
        <f t="shared" si="2"/>
        <v>0</v>
      </c>
      <c r="U40">
        <f t="shared" si="3"/>
        <v>140.21727858435651</v>
      </c>
      <c r="W40" s="13">
        <f t="shared" si="6"/>
        <v>-39.154447662599658</v>
      </c>
      <c r="X40" s="13">
        <f>O40*-'Q.1 (i)'!H47</f>
        <v>-33.39222473321815</v>
      </c>
      <c r="Y40" s="13">
        <f>SUM(R40+V40+U40)*NONU_INV_RATE_M+SUM('Q.1 (iii)'!S40,'Q.1 (iii)'!W40,'Q.1 (iii)'!X40)*NONU_INV_RATE_M/2</f>
        <v>1.3861836866973829</v>
      </c>
      <c r="Z40" s="13">
        <f t="shared" si="7"/>
        <v>266.36905621545759</v>
      </c>
      <c r="AA40" s="13">
        <f t="shared" si="10"/>
        <v>-38.783334584970625</v>
      </c>
      <c r="AB40" s="24">
        <f t="shared" si="5"/>
        <v>227.58572163048697</v>
      </c>
    </row>
    <row r="41" spans="2:28" x14ac:dyDescent="0.2">
      <c r="B41">
        <f>'Q.1 (i)'!B48</f>
        <v>36</v>
      </c>
      <c r="C41">
        <f>'Q.1 (i)'!C48</f>
        <v>3</v>
      </c>
      <c r="D41">
        <f>'Q.1 (i)'!D48</f>
        <v>38</v>
      </c>
      <c r="E41" s="2">
        <f>'Q.1 (i)'!J48</f>
        <v>53.996169286500184</v>
      </c>
      <c r="F41" s="2">
        <f>'Q.1 (i)'!O48</f>
        <v>223.48481452923215</v>
      </c>
      <c r="G41" s="2">
        <f>-'Q.1 (i)'!Q48</f>
        <v>0</v>
      </c>
      <c r="H41" s="18">
        <f>'Q.1 (i)'!V48</f>
        <v>33413.673161537001</v>
      </c>
      <c r="J41" s="2">
        <f>-'Q.1 (i)'!$AC$13*(1+'Q.1 (i)'!$AC$14)^('Q.1 (iii)'!C41-1)/12</f>
        <v>-46.81666666666667</v>
      </c>
      <c r="K41" s="2">
        <f>-E41/'Q1 Data'!$H$1*'Q1 Data'!$H$2</f>
        <v>-33.747605804062616</v>
      </c>
      <c r="L41" s="2"/>
      <c r="M41" s="23">
        <f t="shared" si="8"/>
        <v>0.8363356567305017</v>
      </c>
      <c r="N41" s="23">
        <f>IF(C41&gt;=2,VLOOKUP(C41,'Q.1 (i)'!$AF$3:$AI$9,4,1)*'Q.1 (iii)'!M41,0)</f>
        <v>5.415889403836683E-3</v>
      </c>
      <c r="O41" s="23">
        <f>VLOOKUP(D41,'Q1 Data'!B:D,3,0)*'Q1 Data'!$H$2*(M41-N41)</f>
        <v>5.0338799924731371E-5</v>
      </c>
      <c r="P41" s="23">
        <f t="shared" si="9"/>
        <v>0.83086942852674028</v>
      </c>
      <c r="R41" s="13">
        <f t="shared" si="0"/>
        <v>44.866484420069952</v>
      </c>
      <c r="S41" s="13">
        <f t="shared" si="1"/>
        <v>185.69795008967247</v>
      </c>
      <c r="T41" s="2">
        <f t="shared" si="2"/>
        <v>0</v>
      </c>
      <c r="U41">
        <f t="shared" si="3"/>
        <v>180.9647584188304</v>
      </c>
      <c r="W41" s="13">
        <f t="shared" si="6"/>
        <v>-38.89853707886023</v>
      </c>
      <c r="X41" s="13">
        <f>O41*-'Q.1 (i)'!H48</f>
        <v>-28.041552762543716</v>
      </c>
      <c r="Y41" s="13">
        <f>SUM(R41+V41+U41)*NONU_INV_RATE_M+SUM('Q.1 (iii)'!S41,'Q.1 (iii)'!W41,'Q.1 (iii)'!X41)*NONU_INV_RATE_M/2</f>
        <v>1.7240724004657793</v>
      </c>
      <c r="Z41" s="13">
        <f t="shared" si="7"/>
        <v>346.31317548763462</v>
      </c>
      <c r="AA41" s="13">
        <f t="shared" si="10"/>
        <v>-50.423198350999606</v>
      </c>
      <c r="AB41" s="24">
        <f t="shared" si="5"/>
        <v>295.88997713663503</v>
      </c>
    </row>
    <row r="42" spans="2:28" x14ac:dyDescent="0.2">
      <c r="B42">
        <f>'Q.1 (i)'!B49</f>
        <v>37</v>
      </c>
      <c r="C42">
        <f>'Q.1 (i)'!C49</f>
        <v>4</v>
      </c>
      <c r="D42">
        <f>'Q.1 (i)'!D49</f>
        <v>38</v>
      </c>
      <c r="E42" s="2">
        <f>'Q.1 (i)'!J49</f>
        <v>53.746854025752711</v>
      </c>
      <c r="F42" s="2">
        <f>'Q.1 (i)'!O49</f>
        <v>224.78282973904834</v>
      </c>
      <c r="G42" s="2">
        <f>-'Q.1 (i)'!Q49</f>
        <v>0</v>
      </c>
      <c r="H42" s="18">
        <f>'Q.1 (i)'!V49</f>
        <v>33607.742078796</v>
      </c>
      <c r="J42" s="2">
        <f>-'Q.1 (i)'!$AC$13*(1+'Q.1 (i)'!$AC$14)^('Q.1 (iii)'!C42-1)/12</f>
        <v>-49.625666666666682</v>
      </c>
      <c r="K42" s="2">
        <f>-E42/'Q1 Data'!$H$1*'Q1 Data'!$H$2</f>
        <v>-33.591783766095439</v>
      </c>
      <c r="L42" s="2"/>
      <c r="M42" s="23">
        <f t="shared" si="8"/>
        <v>0.83086942852674028</v>
      </c>
      <c r="N42" s="23">
        <f>IF(C42&gt;=2,VLOOKUP(C42,'Q.1 (i)'!$AF$3:$AI$9,4,1)*'Q.1 (iii)'!M42,0)</f>
        <v>5.3804915499134891E-3</v>
      </c>
      <c r="O42" s="23">
        <f>VLOOKUP(D42,'Q1 Data'!B:D,3,0)*'Q1 Data'!$H$2*(M42-N42)</f>
        <v>5.0009789239036384E-5</v>
      </c>
      <c r="P42" s="23">
        <f t="shared" si="9"/>
        <v>0.82543892718758771</v>
      </c>
      <c r="R42" s="13">
        <f t="shared" si="0"/>
        <v>44.367433395567289</v>
      </c>
      <c r="S42" s="13">
        <f t="shared" si="1"/>
        <v>185.55573917193007</v>
      </c>
      <c r="T42" s="2">
        <f t="shared" si="2"/>
        <v>0</v>
      </c>
      <c r="U42">
        <f t="shared" si="3"/>
        <v>180.82617226663388</v>
      </c>
      <c r="W42" s="13">
        <f t="shared" si="6"/>
        <v>-40.96295705430218</v>
      </c>
      <c r="X42" s="13">
        <f>O42*-'Q.1 (i)'!H49</f>
        <v>-27.729645872229554</v>
      </c>
      <c r="Y42" s="13">
        <f>SUM(R42+V42+U42)*NONU_INV_RATE_M+SUM('Q.1 (iii)'!S42,'Q.1 (iii)'!W42,'Q.1 (iii)'!X42)*NONU_INV_RATE_M/2</f>
        <v>1.7144912087803883</v>
      </c>
      <c r="Z42" s="13">
        <f t="shared" si="7"/>
        <v>343.7712331163799</v>
      </c>
      <c r="AA42" s="13">
        <f t="shared" si="10"/>
        <v>-50.053091541744919</v>
      </c>
      <c r="AB42" s="24">
        <f t="shared" si="5"/>
        <v>293.71814157463496</v>
      </c>
    </row>
    <row r="43" spans="2:28" x14ac:dyDescent="0.2">
      <c r="B43">
        <f>'Q.1 (i)'!B50</f>
        <v>38</v>
      </c>
      <c r="C43">
        <f>'Q.1 (i)'!C50</f>
        <v>4</v>
      </c>
      <c r="D43">
        <f>'Q.1 (i)'!D50</f>
        <v>38</v>
      </c>
      <c r="E43" s="2">
        <f>'Q.1 (i)'!J50</f>
        <v>53.496036159405158</v>
      </c>
      <c r="F43" s="2">
        <f>'Q.1 (i)'!O50</f>
        <v>226.08866799554698</v>
      </c>
      <c r="G43" s="2">
        <f>-'Q.1 (i)'!Q50</f>
        <v>0</v>
      </c>
      <c r="H43" s="18">
        <f>'Q.1 (i)'!V50</f>
        <v>33802.980635815533</v>
      </c>
      <c r="J43" s="2">
        <f>-'Q.1 (i)'!$AC$13*(1+'Q.1 (i)'!$AC$14)^('Q.1 (iii)'!C43-1)/12</f>
        <v>-49.625666666666682</v>
      </c>
      <c r="K43" s="2">
        <f>-E43/'Q1 Data'!$H$1*'Q1 Data'!$H$2</f>
        <v>-33.435022599628219</v>
      </c>
      <c r="L43" s="2"/>
      <c r="M43" s="23">
        <f t="shared" si="8"/>
        <v>0.82543892718758771</v>
      </c>
      <c r="N43" s="23">
        <f>IF(C43&gt;=2,VLOOKUP(C43,'Q.1 (i)'!$AF$3:$AI$9,4,1)*'Q.1 (iii)'!M43,0)</f>
        <v>5.3453250537542629E-3</v>
      </c>
      <c r="O43" s="23">
        <f>VLOOKUP(D43,'Q1 Data'!B:D,3,0)*'Q1 Data'!$H$2*(M43-N43)</f>
        <v>4.96829289429308E-5</v>
      </c>
      <c r="P43" s="23">
        <f t="shared" si="9"/>
        <v>0.8200439192048905</v>
      </c>
      <c r="R43" s="13">
        <f t="shared" si="0"/>
        <v>43.871756993848379</v>
      </c>
      <c r="S43" s="13">
        <f t="shared" si="1"/>
        <v>185.41387013810848</v>
      </c>
      <c r="T43" s="2">
        <f t="shared" si="2"/>
        <v>0</v>
      </c>
      <c r="U43">
        <f t="shared" si="3"/>
        <v>180.68791928419498</v>
      </c>
      <c r="W43" s="13">
        <f t="shared" si="6"/>
        <v>-40.695226186488838</v>
      </c>
      <c r="X43" s="13">
        <f>O43*-'Q.1 (i)'!H50</f>
        <v>-27.419848121155237</v>
      </c>
      <c r="Y43" s="13">
        <f>SUM(R43+V43+U43)*NONU_INV_RATE_M+SUM('Q.1 (iii)'!S43,'Q.1 (iii)'!W43,'Q.1 (iii)'!X43)*NONU_INV_RATE_M/2</f>
        <v>1.7119759204429759</v>
      </c>
      <c r="Z43" s="13">
        <f t="shared" si="7"/>
        <v>343.57044802895075</v>
      </c>
      <c r="AA43" s="13">
        <f t="shared" si="10"/>
        <v>-50.023857233015235</v>
      </c>
      <c r="AB43" s="24">
        <f t="shared" si="5"/>
        <v>293.54659079593551</v>
      </c>
    </row>
    <row r="44" spans="2:28" x14ac:dyDescent="0.2">
      <c r="B44">
        <f>'Q.1 (i)'!B51</f>
        <v>39</v>
      </c>
      <c r="C44">
        <f>'Q.1 (i)'!C51</f>
        <v>4</v>
      </c>
      <c r="D44">
        <f>'Q.1 (i)'!D51</f>
        <v>38</v>
      </c>
      <c r="E44" s="2">
        <f>'Q.1 (i)'!J51</f>
        <v>53.243706631358897</v>
      </c>
      <c r="F44" s="2">
        <f>'Q.1 (i)'!O51</f>
        <v>227.40237644768104</v>
      </c>
      <c r="G44" s="2">
        <f>-'Q.1 (i)'!Q51</f>
        <v>0</v>
      </c>
      <c r="H44" s="18">
        <f>'Q.1 (i)'!V51</f>
        <v>33999.395881932433</v>
      </c>
      <c r="J44" s="2">
        <f>-'Q.1 (i)'!$AC$13*(1+'Q.1 (i)'!$AC$14)^('Q.1 (iii)'!C44-1)/12</f>
        <v>-49.625666666666682</v>
      </c>
      <c r="K44" s="2">
        <f>-E44/'Q1 Data'!$H$1*'Q1 Data'!$H$2</f>
        <v>-33.27731664459931</v>
      </c>
      <c r="L44" s="2"/>
      <c r="M44" s="23">
        <f t="shared" si="8"/>
        <v>0.8200439192048905</v>
      </c>
      <c r="N44" s="23">
        <f>IF(C44&gt;=2,VLOOKUP(C44,'Q.1 (i)'!$AF$3:$AI$9,4,1)*'Q.1 (iii)'!M44,0)</f>
        <v>5.3103884032217131E-3</v>
      </c>
      <c r="O44" s="23">
        <f>VLOOKUP(D44,'Q1 Data'!B:D,3,0)*'Q1 Data'!$H$2*(M44-N44)</f>
        <v>4.9358204981626783E-5</v>
      </c>
      <c r="P44" s="23">
        <f t="shared" si="9"/>
        <v>0.81468417259668713</v>
      </c>
      <c r="R44" s="13">
        <f t="shared" si="0"/>
        <v>43.379433096735262</v>
      </c>
      <c r="S44" s="13">
        <f t="shared" si="1"/>
        <v>185.27234107590942</v>
      </c>
      <c r="T44" s="2">
        <f t="shared" si="2"/>
        <v>0</v>
      </c>
      <c r="U44">
        <f t="shared" si="3"/>
        <v>180.54999760795806</v>
      </c>
      <c r="W44" s="13">
        <f t="shared" si="6"/>
        <v>-40.429245187892342</v>
      </c>
      <c r="X44" s="13">
        <f>O44*-'Q.1 (i)'!H51</f>
        <v>-27.112145685459534</v>
      </c>
      <c r="Y44" s="13">
        <f>SUM(R44+V44+U44)*NONU_INV_RATE_M+SUM('Q.1 (iii)'!S44,'Q.1 (iii)'!W44,'Q.1 (iii)'!X44)*NONU_INV_RATE_M/2</f>
        <v>1.7094723060793049</v>
      </c>
      <c r="Z44" s="13">
        <f t="shared" si="7"/>
        <v>343.36985321333015</v>
      </c>
      <c r="AA44" s="13">
        <f t="shared" si="10"/>
        <v>-49.994650627860871</v>
      </c>
      <c r="AB44" s="24">
        <f t="shared" si="5"/>
        <v>293.37520258546925</v>
      </c>
    </row>
    <row r="45" spans="2:28" x14ac:dyDescent="0.2">
      <c r="B45">
        <f>'Q.1 (i)'!B52</f>
        <v>40</v>
      </c>
      <c r="C45">
        <f>'Q.1 (i)'!C52</f>
        <v>4</v>
      </c>
      <c r="D45">
        <f>'Q.1 (i)'!D52</f>
        <v>38</v>
      </c>
      <c r="E45" s="2">
        <f>'Q.1 (i)'!J52</f>
        <v>52.989856330934828</v>
      </c>
      <c r="F45" s="2">
        <f>'Q.1 (i)'!O52</f>
        <v>228.72400252856778</v>
      </c>
      <c r="G45" s="2">
        <f>-'Q.1 (i)'!Q52</f>
        <v>0</v>
      </c>
      <c r="H45" s="18">
        <f>'Q.1 (i)'!V52</f>
        <v>34196.994908969413</v>
      </c>
      <c r="J45" s="2">
        <f>-'Q.1 (i)'!$AC$13*(1+'Q.1 (i)'!$AC$14)^('Q.1 (iii)'!C45-1)/12</f>
        <v>-49.625666666666682</v>
      </c>
      <c r="K45" s="2">
        <f>-E45/'Q1 Data'!$H$1*'Q1 Data'!$H$2</f>
        <v>-33.118660206834264</v>
      </c>
      <c r="L45" s="2"/>
      <c r="M45" s="23">
        <f t="shared" si="8"/>
        <v>0.81468417259668713</v>
      </c>
      <c r="N45" s="23">
        <f>IF(C45&gt;=2,VLOOKUP(C45,'Q.1 (i)'!$AF$3:$AI$9,4,1)*'Q.1 (iii)'!M45,0)</f>
        <v>5.2756800960617658E-3</v>
      </c>
      <c r="O45" s="23">
        <f>VLOOKUP(D45,'Q1 Data'!B:D,3,0)*'Q1 Data'!$H$2*(M45-N45)</f>
        <v>4.9035603392197549E-5</v>
      </c>
      <c r="P45" s="23">
        <f t="shared" si="9"/>
        <v>0.80935945689723321</v>
      </c>
      <c r="R45" s="13">
        <f t="shared" si="0"/>
        <v>42.890439730646683</v>
      </c>
      <c r="S45" s="13">
        <f t="shared" si="1"/>
        <v>185.13115008535729</v>
      </c>
      <c r="T45" s="2">
        <f t="shared" si="2"/>
        <v>0</v>
      </c>
      <c r="U45">
        <f t="shared" si="3"/>
        <v>180.41240538637547</v>
      </c>
      <c r="W45" s="13">
        <f t="shared" si="6"/>
        <v>-40.165002621496477</v>
      </c>
      <c r="X45" s="13">
        <f>O45*-'Q.1 (i)'!H52</f>
        <v>-26.806524831654176</v>
      </c>
      <c r="Y45" s="13">
        <f>SUM(R45+V45+U45)*NONU_INV_RATE_M+SUM('Q.1 (iii)'!S45,'Q.1 (iii)'!W45,'Q.1 (iii)'!X45)*NONU_INV_RATE_M/2</f>
        <v>1.706980292002632</v>
      </c>
      <c r="Z45" s="13">
        <f t="shared" si="7"/>
        <v>343.16944804123142</v>
      </c>
      <c r="AA45" s="13">
        <f t="shared" si="10"/>
        <v>-49.965471634803301</v>
      </c>
      <c r="AB45" s="24">
        <f t="shared" si="5"/>
        <v>293.20397640642813</v>
      </c>
    </row>
    <row r="46" spans="2:28" x14ac:dyDescent="0.2">
      <c r="B46">
        <f>'Q.1 (i)'!B53</f>
        <v>41</v>
      </c>
      <c r="C46">
        <f>'Q.1 (i)'!C53</f>
        <v>4</v>
      </c>
      <c r="D46">
        <f>'Q.1 (i)'!D53</f>
        <v>38</v>
      </c>
      <c r="E46" s="2">
        <f>'Q.1 (i)'!J53</f>
        <v>52.73447609254444</v>
      </c>
      <c r="F46" s="2">
        <f>'Q.1 (i)'!O53</f>
        <v>230.05359395720097</v>
      </c>
      <c r="G46" s="2">
        <f>-'Q.1 (i)'!Q53</f>
        <v>0</v>
      </c>
      <c r="H46" s="18">
        <f>'Q.1 (i)'!V53</f>
        <v>34395.784851491095</v>
      </c>
      <c r="J46" s="2">
        <f>-'Q.1 (i)'!$AC$13*(1+'Q.1 (i)'!$AC$14)^('Q.1 (iii)'!C46-1)/12</f>
        <v>-49.625666666666682</v>
      </c>
      <c r="K46" s="2">
        <f>-E46/'Q1 Data'!$H$1*'Q1 Data'!$H$2</f>
        <v>-32.959047557840272</v>
      </c>
      <c r="L46" s="2"/>
      <c r="M46" s="23">
        <f t="shared" si="8"/>
        <v>0.80935945689723321</v>
      </c>
      <c r="N46" s="23">
        <f>IF(C46&gt;=2,VLOOKUP(C46,'Q.1 (i)'!$AF$3:$AI$9,4,1)*'Q.1 (iii)'!M46,0)</f>
        <v>5.2411986398389707E-3</v>
      </c>
      <c r="O46" s="23">
        <f>VLOOKUP(D46,'Q1 Data'!B:D,3,0)*'Q1 Data'!$H$2*(M46-N46)</f>
        <v>4.8715110302976961E-5</v>
      </c>
      <c r="P46" s="23">
        <f t="shared" si="9"/>
        <v>0.80406954314709123</v>
      </c>
      <c r="R46" s="13">
        <f t="shared" si="0"/>
        <v>42.404755065653035</v>
      </c>
      <c r="S46" s="13">
        <f t="shared" si="1"/>
        <v>184.99029527871824</v>
      </c>
      <c r="T46" s="2">
        <f t="shared" si="2"/>
        <v>0</v>
      </c>
      <c r="U46">
        <f t="shared" si="3"/>
        <v>180.275140779829</v>
      </c>
      <c r="W46" s="13">
        <f t="shared" si="6"/>
        <v>-39.902487125036515</v>
      </c>
      <c r="X46" s="13">
        <f>O46*-'Q.1 (i)'!H53</f>
        <v>-26.502971916033143</v>
      </c>
      <c r="Y46" s="13">
        <f>SUM(R46+V46+U46)*NONU_INV_RATE_M+SUM('Q.1 (iii)'!S46,'Q.1 (iii)'!W46,'Q.1 (iii)'!X46)*NONU_INV_RATE_M/2</f>
        <v>1.7044998050063924</v>
      </c>
      <c r="Z46" s="13">
        <f t="shared" si="7"/>
        <v>342.96923188813707</v>
      </c>
      <c r="AA46" s="13">
        <f t="shared" si="10"/>
        <v>-49.936320162912757</v>
      </c>
      <c r="AB46" s="24">
        <f t="shared" si="5"/>
        <v>293.03291172522432</v>
      </c>
    </row>
    <row r="47" spans="2:28" x14ac:dyDescent="0.2">
      <c r="B47">
        <f>'Q.1 (i)'!B54</f>
        <v>42</v>
      </c>
      <c r="C47">
        <f>'Q.1 (i)'!C54</f>
        <v>4</v>
      </c>
      <c r="D47">
        <f>'Q.1 (i)'!D54</f>
        <v>38</v>
      </c>
      <c r="E47" s="2">
        <f>'Q.1 (i)'!J54</f>
        <v>52.477556695358857</v>
      </c>
      <c r="F47" s="2">
        <f>'Q.1 (i)'!O54</f>
        <v>231.39119874017342</v>
      </c>
      <c r="G47" s="2">
        <f>-'Q.1 (i)'!Q54</f>
        <v>0</v>
      </c>
      <c r="H47" s="18">
        <f>'Q.1 (i)'!V54</f>
        <v>34595.772887061634</v>
      </c>
      <c r="J47" s="2">
        <f>-'Q.1 (i)'!$AC$13*(1+'Q.1 (i)'!$AC$14)^('Q.1 (iii)'!C47-1)/12</f>
        <v>-49.625666666666682</v>
      </c>
      <c r="K47" s="2">
        <f>-E47/'Q1 Data'!$H$1*'Q1 Data'!$H$2</f>
        <v>-32.798472934599282</v>
      </c>
      <c r="L47" s="2"/>
      <c r="M47" s="23">
        <f t="shared" si="8"/>
        <v>0.80406954314709123</v>
      </c>
      <c r="N47" s="23">
        <f>IF(C47&gt;=2,VLOOKUP(C47,'Q.1 (i)'!$AF$3:$AI$9,4,1)*'Q.1 (iii)'!M47,0)</f>
        <v>5.206942551872323E-3</v>
      </c>
      <c r="O47" s="23">
        <f>VLOOKUP(D47,'Q1 Data'!B:D,3,0)*'Q1 Data'!$H$2*(M47-N47)</f>
        <v>4.8396711932963071E-5</v>
      </c>
      <c r="P47" s="23">
        <f t="shared" si="9"/>
        <v>0.79881420388328594</v>
      </c>
      <c r="R47" s="13">
        <f t="shared" si="0"/>
        <v>41.922357414537416</v>
      </c>
      <c r="S47" s="13">
        <f t="shared" si="1"/>
        <v>184.84977478042006</v>
      </c>
      <c r="T47" s="2">
        <f t="shared" si="2"/>
        <v>0</v>
      </c>
      <c r="U47">
        <f t="shared" si="3"/>
        <v>180.13820196055204</v>
      </c>
      <c r="W47" s="13">
        <f t="shared" si="6"/>
        <v>-39.641687410510663</v>
      </c>
      <c r="X47" s="13">
        <f>O47*-'Q.1 (i)'!H54</f>
        <v>-26.20147338408588</v>
      </c>
      <c r="Y47" s="13">
        <f>SUM(R47+V47+U47)*NONU_INV_RATE_M+SUM('Q.1 (iii)'!S47,'Q.1 (iii)'!W47,'Q.1 (iii)'!X47)*NONU_INV_RATE_M/2</f>
        <v>1.7020307723610613</v>
      </c>
      <c r="Z47" s="13">
        <f t="shared" si="7"/>
        <v>342.76920413327406</v>
      </c>
      <c r="AA47" s="13">
        <f t="shared" si="10"/>
        <v>-49.907196121804702</v>
      </c>
      <c r="AB47" s="24">
        <f t="shared" si="5"/>
        <v>292.86200801146936</v>
      </c>
    </row>
    <row r="48" spans="2:28" x14ac:dyDescent="0.2">
      <c r="B48">
        <f>'Q.1 (i)'!B55</f>
        <v>43</v>
      </c>
      <c r="C48">
        <f>'Q.1 (i)'!C55</f>
        <v>4</v>
      </c>
      <c r="D48">
        <f>'Q.1 (i)'!D55</f>
        <v>38</v>
      </c>
      <c r="E48" s="2">
        <f>'Q.1 (i)'!J55</f>
        <v>52.219088862975894</v>
      </c>
      <c r="F48" s="2">
        <f>'Q.1 (i)'!O55</f>
        <v>232.73686517340957</v>
      </c>
      <c r="G48" s="2">
        <f>-'Q.1 (i)'!Q55</f>
        <v>0</v>
      </c>
      <c r="H48" s="18">
        <f>'Q.1 (i)'!V55</f>
        <v>34796.966236503846</v>
      </c>
      <c r="J48" s="2">
        <f>-'Q.1 (i)'!$AC$13*(1+'Q.1 (i)'!$AC$14)^('Q.1 (iii)'!C48-1)/12</f>
        <v>-49.625666666666682</v>
      </c>
      <c r="K48" s="2">
        <f>-E48/'Q1 Data'!$H$1*'Q1 Data'!$H$2</f>
        <v>-32.63693053935993</v>
      </c>
      <c r="L48" s="2"/>
      <c r="M48" s="23">
        <f t="shared" si="8"/>
        <v>0.79881420388328594</v>
      </c>
      <c r="N48" s="23">
        <f>IF(C48&gt;=2,VLOOKUP(C48,'Q.1 (i)'!$AF$3:$AI$9,4,1)*'Q.1 (iii)'!M48,0)</f>
        <v>5.1729103591715148E-3</v>
      </c>
      <c r="O48" s="23">
        <f>VLOOKUP(D48,'Q1 Data'!B:D,3,0)*'Q1 Data'!$H$2*(M48-N48)</f>
        <v>4.8080394591225573E-5</v>
      </c>
      <c r="P48" s="23">
        <f t="shared" si="9"/>
        <v>0.79359321312952325</v>
      </c>
      <c r="R48" s="13">
        <f t="shared" si="0"/>
        <v>41.443225231862861</v>
      </c>
      <c r="S48" s="13">
        <f t="shared" si="1"/>
        <v>184.70958672697219</v>
      </c>
      <c r="T48" s="2">
        <f t="shared" si="2"/>
        <v>0</v>
      </c>
      <c r="U48">
        <f t="shared" si="3"/>
        <v>180.00158711255219</v>
      </c>
      <c r="W48" s="13">
        <f t="shared" si="6"/>
        <v>-39.38259226369469</v>
      </c>
      <c r="X48" s="13">
        <f>O48*-'Q.1 (i)'!H55</f>
        <v>-25.902015769914289</v>
      </c>
      <c r="Y48" s="13">
        <f>SUM(R48+V48+U48)*NONU_INV_RATE_M+SUM('Q.1 (iii)'!S48,'Q.1 (iii)'!W48,'Q.1 (iii)'!X48)*NONU_INV_RATE_M/2</f>
        <v>1.6995731218110361</v>
      </c>
      <c r="Z48" s="13">
        <f t="shared" si="7"/>
        <v>342.56936415958938</v>
      </c>
      <c r="AA48" s="13">
        <f t="shared" si="10"/>
        <v>-49.878099421636215</v>
      </c>
      <c r="AB48" s="24">
        <f t="shared" si="5"/>
        <v>292.69126473795319</v>
      </c>
    </row>
    <row r="49" spans="2:28" x14ac:dyDescent="0.2">
      <c r="B49">
        <f>'Q.1 (i)'!B56</f>
        <v>44</v>
      </c>
      <c r="C49">
        <f>'Q.1 (i)'!C56</f>
        <v>4</v>
      </c>
      <c r="D49">
        <f>'Q.1 (i)'!D56</f>
        <v>38</v>
      </c>
      <c r="E49" s="2">
        <f>'Q.1 (i)'!J56</f>
        <v>51.95906326308517</v>
      </c>
      <c r="F49" s="2">
        <f>'Q.1 (i)'!O56</f>
        <v>234.09064184391082</v>
      </c>
      <c r="G49" s="2">
        <f>-'Q.1 (i)'!Q56</f>
        <v>0</v>
      </c>
      <c r="H49" s="18">
        <f>'Q.1 (i)'!V56</f>
        <v>34999.37216415994</v>
      </c>
      <c r="J49" s="2">
        <f>-'Q.1 (i)'!$AC$13*(1+'Q.1 (i)'!$AC$14)^('Q.1 (iii)'!C49-1)/12</f>
        <v>-49.625666666666682</v>
      </c>
      <c r="K49" s="2">
        <f>-E49/'Q1 Data'!$H$1*'Q1 Data'!$H$2</f>
        <v>-32.474414539428231</v>
      </c>
      <c r="L49" s="2"/>
      <c r="M49" s="23">
        <f t="shared" si="8"/>
        <v>0.79359321312952325</v>
      </c>
      <c r="N49" s="23">
        <f>IF(C49&gt;=2,VLOOKUP(C49,'Q.1 (i)'!$AF$3:$AI$9,4,1)*'Q.1 (iii)'!M49,0)</f>
        <v>5.1391005983735909E-3</v>
      </c>
      <c r="O49" s="23">
        <f>VLOOKUP(D49,'Q1 Data'!B:D,3,0)*'Q1 Data'!$H$2*(M49-N49)</f>
        <v>4.7766144676317038E-5</v>
      </c>
      <c r="P49" s="23">
        <f t="shared" si="9"/>
        <v>0.78840634638647333</v>
      </c>
      <c r="R49" s="13">
        <f t="shared" si="0"/>
        <v>40.967337113045673</v>
      </c>
      <c r="S49" s="13">
        <f t="shared" si="1"/>
        <v>184.56972926688789</v>
      </c>
      <c r="T49" s="2">
        <f t="shared" si="2"/>
        <v>0</v>
      </c>
      <c r="U49">
        <f t="shared" si="3"/>
        <v>179.86529443153435</v>
      </c>
      <c r="W49" s="13">
        <f t="shared" si="6"/>
        <v>-39.125190543659677</v>
      </c>
      <c r="X49" s="13">
        <f>O49*-'Q.1 (i)'!H56</f>
        <v>-25.604585695653544</v>
      </c>
      <c r="Y49" s="13">
        <f>SUM(R49+V49+U49)*NONU_INV_RATE_M+SUM('Q.1 (iii)'!S49,'Q.1 (iii)'!W49,'Q.1 (iii)'!X49)*NONU_INV_RATE_M/2</f>
        <v>1.6971267815715407</v>
      </c>
      <c r="Z49" s="13">
        <f t="shared" si="7"/>
        <v>342.36971135372619</v>
      </c>
      <c r="AA49" s="13">
        <f t="shared" si="10"/>
        <v>-49.849029973102539</v>
      </c>
      <c r="AB49" s="24">
        <f t="shared" si="5"/>
        <v>292.52068138062367</v>
      </c>
    </row>
    <row r="50" spans="2:28" x14ac:dyDescent="0.2">
      <c r="B50">
        <f>'Q.1 (i)'!B57</f>
        <v>45</v>
      </c>
      <c r="C50">
        <f>'Q.1 (i)'!C57</f>
        <v>4</v>
      </c>
      <c r="D50">
        <f>'Q.1 (i)'!D57</f>
        <v>39</v>
      </c>
      <c r="E50" s="2">
        <f>'Q.1 (i)'!J57</f>
        <v>55.507236126960258</v>
      </c>
      <c r="F50" s="2">
        <f>'Q.1 (i)'!O57</f>
        <v>235.45065520019489</v>
      </c>
      <c r="G50" s="2">
        <f>-'Q.1 (i)'!Q57</f>
        <v>0</v>
      </c>
      <c r="H50" s="18">
        <f>'Q.1 (i)'!V57</f>
        <v>35202.710551503682</v>
      </c>
      <c r="J50" s="2">
        <f>-'Q.1 (i)'!$AC$13*(1+'Q.1 (i)'!$AC$14)^('Q.1 (iii)'!C50-1)/12</f>
        <v>-49.625666666666682</v>
      </c>
      <c r="K50" s="2">
        <f>-E50/'Q1 Data'!$H$1*'Q1 Data'!$H$2</f>
        <v>-34.692022579350159</v>
      </c>
      <c r="L50" s="2"/>
      <c r="M50" s="23">
        <f t="shared" si="8"/>
        <v>0.78840634638647333</v>
      </c>
      <c r="N50" s="23">
        <f>IF(C50&gt;=2,VLOOKUP(C50,'Q.1 (i)'!$AF$3:$AI$9,4,1)*'Q.1 (iii)'!M50,0)</f>
        <v>5.1055118156800305E-3</v>
      </c>
      <c r="O50" s="23">
        <f>VLOOKUP(D50,'Q1 Data'!B:D,3,0)*'Q1 Data'!$H$2*(M50-N50)</f>
        <v>5.0950994477277862E-5</v>
      </c>
      <c r="P50" s="23">
        <f t="shared" si="9"/>
        <v>0.78324988357631598</v>
      </c>
      <c r="R50" s="13">
        <f t="shared" si="0"/>
        <v>43.478864382966059</v>
      </c>
      <c r="S50" s="13">
        <f t="shared" si="1"/>
        <v>184.42869471855275</v>
      </c>
      <c r="T50" s="2">
        <f t="shared" si="2"/>
        <v>0</v>
      </c>
      <c r="U50">
        <f t="shared" si="3"/>
        <v>179.72785466466613</v>
      </c>
      <c r="W50" s="13">
        <f t="shared" si="6"/>
        <v>-38.869297639063745</v>
      </c>
      <c r="X50" s="13">
        <f>O50*-'Q.1 (i)'!H57</f>
        <v>-27.17429023935378</v>
      </c>
      <c r="Y50" s="13">
        <f>SUM(R50+V50+U50)*NONU_INV_RATE_M+SUM('Q.1 (iii)'!S50,'Q.1 (iii)'!W50,'Q.1 (iii)'!X50)*NONU_INV_RATE_M/2</f>
        <v>1.7070807345861385</v>
      </c>
      <c r="Z50" s="13">
        <f t="shared" si="7"/>
        <v>343.29890662235357</v>
      </c>
      <c r="AA50" s="13">
        <f t="shared" si="10"/>
        <v>-49.984320804214683</v>
      </c>
      <c r="AB50" s="24">
        <f t="shared" si="5"/>
        <v>293.31458581813888</v>
      </c>
    </row>
    <row r="51" spans="2:28" x14ac:dyDescent="0.2">
      <c r="B51">
        <f>'Q.1 (i)'!B58</f>
        <v>46</v>
      </c>
      <c r="C51">
        <f>'Q.1 (i)'!C58</f>
        <v>4</v>
      </c>
      <c r="D51">
        <f>'Q.1 (i)'!D58</f>
        <v>39</v>
      </c>
      <c r="E51" s="2">
        <f>'Q.1 (i)'!J58</f>
        <v>55.225071758783727</v>
      </c>
      <c r="F51" s="2">
        <f>'Q.1 (i)'!O58</f>
        <v>236.81887503409143</v>
      </c>
      <c r="G51" s="2">
        <f>-'Q.1 (i)'!Q58</f>
        <v>0</v>
      </c>
      <c r="H51" s="18">
        <f>'Q.1 (i)'!V58</f>
        <v>35407.275906153242</v>
      </c>
      <c r="J51" s="2">
        <f>-'Q.1 (i)'!$AC$13*(1+'Q.1 (i)'!$AC$14)^('Q.1 (iii)'!C51-1)/12</f>
        <v>-49.625666666666682</v>
      </c>
      <c r="K51" s="2">
        <f>-E51/'Q1 Data'!$H$1*'Q1 Data'!$H$2</f>
        <v>-34.515669849239828</v>
      </c>
      <c r="L51" s="2"/>
      <c r="M51" s="23">
        <f t="shared" si="8"/>
        <v>0.78324988357631598</v>
      </c>
      <c r="N51" s="23">
        <f>IF(C51&gt;=2,VLOOKUP(C51,'Q.1 (i)'!$AF$3:$AI$9,4,1)*'Q.1 (iii)'!M51,0)</f>
        <v>5.0721199208468197E-3</v>
      </c>
      <c r="O51" s="23">
        <f>VLOOKUP(D51,'Q1 Data'!B:D,3,0)*'Q1 Data'!$H$2*(M51-N51)</f>
        <v>5.061775653548963E-5</v>
      </c>
      <c r="P51" s="23">
        <f t="shared" si="9"/>
        <v>0.77812714589893361</v>
      </c>
      <c r="R51" s="13">
        <f t="shared" si="0"/>
        <v>42.974922838963131</v>
      </c>
      <c r="S51" s="13">
        <f t="shared" si="1"/>
        <v>184.28718256543331</v>
      </c>
      <c r="T51" s="2">
        <f t="shared" si="2"/>
        <v>0</v>
      </c>
      <c r="U51">
        <f t="shared" si="3"/>
        <v>179.5899494665195</v>
      </c>
      <c r="W51" s="13">
        <f t="shared" si="6"/>
        <v>-38.615078366665195</v>
      </c>
      <c r="X51" s="13">
        <f>O51*-'Q.1 (i)'!H58</f>
        <v>-26.859326774351953</v>
      </c>
      <c r="Y51" s="13">
        <f>SUM(R51+V51+U51)*NONU_INV_RATE_M+SUM('Q.1 (iii)'!S51,'Q.1 (iii)'!W51,'Q.1 (iii)'!X51)*NONU_INV_RATE_M/2</f>
        <v>1.7044934400293641</v>
      </c>
      <c r="Z51" s="13">
        <f t="shared" si="7"/>
        <v>343.08214316992814</v>
      </c>
      <c r="AA51" s="13">
        <f t="shared" si="10"/>
        <v>-49.952760045541538</v>
      </c>
      <c r="AB51" s="24">
        <f t="shared" si="5"/>
        <v>293.12938312438661</v>
      </c>
    </row>
    <row r="52" spans="2:28" x14ac:dyDescent="0.2">
      <c r="B52">
        <f>'Q.1 (i)'!B59</f>
        <v>47</v>
      </c>
      <c r="C52">
        <f>'Q.1 (i)'!C59</f>
        <v>4</v>
      </c>
      <c r="D52">
        <f>'Q.1 (i)'!D59</f>
        <v>39</v>
      </c>
      <c r="E52" s="2">
        <f>'Q.1 (i)'!J59</f>
        <v>54.941204778232127</v>
      </c>
      <c r="F52" s="2">
        <f>'Q.1 (i)'!O59</f>
        <v>238.19535086443466</v>
      </c>
      <c r="G52" s="2">
        <f>-'Q.1 (i)'!Q59</f>
        <v>0</v>
      </c>
      <c r="H52" s="18">
        <f>'Q.1 (i)'!V59</f>
        <v>35613.075631770997</v>
      </c>
      <c r="J52" s="2">
        <f>-'Q.1 (i)'!$AC$13*(1+'Q.1 (i)'!$AC$14)^('Q.1 (iii)'!C52-1)/12</f>
        <v>-49.625666666666682</v>
      </c>
      <c r="K52" s="2">
        <f>-E52/'Q1 Data'!$H$1*'Q1 Data'!$H$2</f>
        <v>-34.338252986395077</v>
      </c>
      <c r="L52" s="2"/>
      <c r="M52" s="23">
        <f t="shared" si="8"/>
        <v>0.77812714589893361</v>
      </c>
      <c r="N52" s="23">
        <f>IF(C52&gt;=2,VLOOKUP(C52,'Q.1 (i)'!$AF$3:$AI$9,4,1)*'Q.1 (iii)'!M52,0)</f>
        <v>5.0389464210895199E-3</v>
      </c>
      <c r="O52" s="23">
        <f>VLOOKUP(D52,'Q1 Data'!B:D,3,0)*'Q1 Data'!$H$2*(M52-N52)</f>
        <v>5.0286698090431266E-5</v>
      </c>
      <c r="P52" s="23">
        <f t="shared" si="9"/>
        <v>0.77303791277975364</v>
      </c>
      <c r="R52" s="13">
        <f t="shared" si="0"/>
        <v>42.474397079147003</v>
      </c>
      <c r="S52" s="13">
        <f t="shared" si="1"/>
        <v>184.14601492377912</v>
      </c>
      <c r="T52" s="2">
        <f t="shared" si="2"/>
        <v>0</v>
      </c>
      <c r="U52">
        <f t="shared" si="3"/>
        <v>179.45237999870287</v>
      </c>
      <c r="W52" s="13">
        <f t="shared" si="6"/>
        <v>-38.362521780303808</v>
      </c>
      <c r="X52" s="13">
        <f>O52*-'Q.1 (i)'!H59</f>
        <v>-26.546498174466876</v>
      </c>
      <c r="Y52" s="13">
        <f>SUM(R52+V52+U52)*NONU_INV_RATE_M+SUM('Q.1 (iii)'!S52,'Q.1 (iii)'!W52,'Q.1 (iii)'!X52)*NONU_INV_RATE_M/2</f>
        <v>1.7019183864014091</v>
      </c>
      <c r="Z52" s="13">
        <f t="shared" si="7"/>
        <v>342.86569043325966</v>
      </c>
      <c r="AA52" s="13">
        <f t="shared" si="10"/>
        <v>-49.921244527082607</v>
      </c>
      <c r="AB52" s="24">
        <f t="shared" si="5"/>
        <v>292.94444590617707</v>
      </c>
    </row>
    <row r="53" spans="2:28" x14ac:dyDescent="0.2">
      <c r="B53">
        <f>'Q.1 (i)'!B60</f>
        <v>48</v>
      </c>
      <c r="C53">
        <f>'Q.1 (i)'!C60</f>
        <v>4</v>
      </c>
      <c r="D53">
        <f>'Q.1 (i)'!D60</f>
        <v>39</v>
      </c>
      <c r="E53" s="2">
        <f>'Q.1 (i)'!J60</f>
        <v>44.248181491890314</v>
      </c>
      <c r="F53" s="2">
        <f>'Q.1 (i)'!O60</f>
        <v>290.04600316061942</v>
      </c>
      <c r="G53" s="2">
        <f>-'Q.1 (i)'!Q60</f>
        <v>0</v>
      </c>
      <c r="H53" s="18">
        <f>'Q.1 (i)'!V60</f>
        <v>43365.373042611827</v>
      </c>
      <c r="J53" s="2">
        <f>-'Q.1 (i)'!$AC$13*(1+'Q.1 (i)'!$AC$14)^('Q.1 (iii)'!C53-1)/12</f>
        <v>-49.625666666666682</v>
      </c>
      <c r="K53" s="2">
        <f>-E53/'Q1 Data'!$H$1*'Q1 Data'!$H$2</f>
        <v>-27.655113432431445</v>
      </c>
      <c r="L53" s="2"/>
      <c r="M53" s="23">
        <f t="shared" si="8"/>
        <v>0.77303791277975364</v>
      </c>
      <c r="N53" s="23">
        <f>IF(C53&gt;=2,VLOOKUP(C53,'Q.1 (i)'!$AF$3:$AI$9,4,1)*'Q.1 (iii)'!M53,0)</f>
        <v>5.0059898880253041E-3</v>
      </c>
      <c r="O53" s="23">
        <f>VLOOKUP(D53,'Q1 Data'!B:D,3,0)*'Q1 Data'!$H$2*(M53-N53)</f>
        <v>4.995780488740546E-5</v>
      </c>
      <c r="P53" s="23">
        <f t="shared" si="9"/>
        <v>0.76798196508684091</v>
      </c>
      <c r="R53" s="13">
        <f t="shared" si="0"/>
        <v>33.984015915678704</v>
      </c>
      <c r="S53" s="13">
        <f t="shared" si="1"/>
        <v>222.76458953451086</v>
      </c>
      <c r="T53" s="2">
        <f t="shared" si="2"/>
        <v>0</v>
      </c>
      <c r="U53">
        <f t="shared" si="3"/>
        <v>217.08661894175992</v>
      </c>
      <c r="W53" s="13">
        <f t="shared" si="6"/>
        <v>-38.111617005411219</v>
      </c>
      <c r="X53" s="13">
        <f>O53*-'Q.1 (i)'!H60</f>
        <v>-21.240009947299189</v>
      </c>
      <c r="Y53" s="13">
        <f>SUM(R53+V53+U53)*NONU_INV_RATE_M+SUM('Q.1 (iii)'!S53,'Q.1 (iii)'!W53,'Q.1 (iii)'!X53)*NONU_INV_RATE_M/2</f>
        <v>2.0116107202540281</v>
      </c>
      <c r="Z53" s="13">
        <f t="shared" si="7"/>
        <v>416.49520815949313</v>
      </c>
      <c r="AA53" s="13">
        <f t="shared" si="10"/>
        <v>-60.641702308022204</v>
      </c>
      <c r="AB53" s="24">
        <f t="shared" si="5"/>
        <v>355.85350585147091</v>
      </c>
    </row>
    <row r="54" spans="2:28" x14ac:dyDescent="0.2">
      <c r="B54">
        <f>'Q.1 (i)'!B61</f>
        <v>49</v>
      </c>
      <c r="C54">
        <f>'Q.1 (i)'!C61</f>
        <v>5</v>
      </c>
      <c r="D54">
        <f>'Q.1 (i)'!D61</f>
        <v>39</v>
      </c>
      <c r="E54" s="2">
        <f>'Q.1 (i)'!J61</f>
        <v>43.898078688123448</v>
      </c>
      <c r="F54" s="2">
        <f>'Q.1 (i)'!O61</f>
        <v>291.74365762745492</v>
      </c>
      <c r="G54" s="2">
        <f>-'Q.1 (i)'!Q61</f>
        <v>0</v>
      </c>
      <c r="H54" s="18">
        <f>'Q.1 (i)'!V61</f>
        <v>29079.461896772569</v>
      </c>
      <c r="J54" s="2">
        <f>-'Q.1 (i)'!$AC$13*(1+'Q.1 (i)'!$AC$14)^('Q.1 (iii)'!C54-1)/12</f>
        <v>-52.603206666666686</v>
      </c>
      <c r="K54" s="2">
        <f>-E54/'Q1 Data'!$H$1*'Q1 Data'!$H$2</f>
        <v>-27.436299180077153</v>
      </c>
      <c r="L54" s="2"/>
      <c r="M54" s="23">
        <f t="shared" si="8"/>
        <v>0.76798196508684091</v>
      </c>
      <c r="N54" s="23">
        <f>IF(C54&gt;=2,VLOOKUP(C54,'Q.1 (i)'!$AF$3:$AI$9,4,1)*'Q.1 (iii)'!M54,0)</f>
        <v>3.275687896512826E-3</v>
      </c>
      <c r="O54" s="23">
        <f>VLOOKUP(D54,'Q1 Data'!B:D,3,0)*'Q1 Data'!$H$2*(M54-N54)</f>
        <v>4.9741483203210812E-5</v>
      </c>
      <c r="P54" s="23">
        <f t="shared" si="9"/>
        <v>0.76465653570712488</v>
      </c>
      <c r="R54" s="13">
        <f t="shared" si="0"/>
        <v>33.569136329402966</v>
      </c>
      <c r="S54" s="13">
        <f t="shared" si="1"/>
        <v>223.09820631818073</v>
      </c>
      <c r="T54" s="2">
        <f t="shared" si="2"/>
        <v>0</v>
      </c>
      <c r="U54">
        <f t="shared" si="3"/>
        <v>95.255241372363813</v>
      </c>
      <c r="W54" s="13">
        <f t="shared" si="6"/>
        <v>-40.223385776819285</v>
      </c>
      <c r="X54" s="13">
        <f>O54*-'Q.1 (i)'!H61</f>
        <v>-20.98071020587685</v>
      </c>
      <c r="Y54" s="13">
        <f>SUM(R54+V54+U54)*NONU_INV_RATE_M+SUM('Q.1 (iii)'!S54,'Q.1 (iii)'!W54,'Q.1 (iii)'!X54)*NONU_INV_RATE_M/2</f>
        <v>1.2680513253058281</v>
      </c>
      <c r="Z54" s="13">
        <f t="shared" si="7"/>
        <v>291.98653936255721</v>
      </c>
      <c r="AA54" s="13">
        <f t="shared" si="10"/>
        <v>-42.513240131188333</v>
      </c>
      <c r="AB54" s="24">
        <f t="shared" si="5"/>
        <v>249.47329923136888</v>
      </c>
    </row>
    <row r="55" spans="2:28" x14ac:dyDescent="0.2">
      <c r="B55">
        <f>'Q.1 (i)'!B62</f>
        <v>50</v>
      </c>
      <c r="C55">
        <f>'Q.1 (i)'!C62</f>
        <v>5</v>
      </c>
      <c r="D55">
        <f>'Q.1 (i)'!D62</f>
        <v>39</v>
      </c>
      <c r="E55" s="2">
        <f>'Q.1 (i)'!J62</f>
        <v>43.545863323617276</v>
      </c>
      <c r="F55" s="2">
        <f>'Q.1 (i)'!O62</f>
        <v>293.45155593734762</v>
      </c>
      <c r="G55" s="2">
        <f>-'Q.1 (i)'!Q62</f>
        <v>0</v>
      </c>
      <c r="H55" s="18">
        <f>'Q.1 (i)'!V62</f>
        <v>29249.696150466265</v>
      </c>
      <c r="J55" s="2">
        <f>-'Q.1 (i)'!$AC$13*(1+'Q.1 (i)'!$AC$14)^('Q.1 (iii)'!C55-1)/12</f>
        <v>-52.603206666666686</v>
      </c>
      <c r="K55" s="2">
        <f>-E55/'Q1 Data'!$H$1*'Q1 Data'!$H$2</f>
        <v>-27.216164577260795</v>
      </c>
      <c r="L55" s="2"/>
      <c r="M55" s="23">
        <f t="shared" si="8"/>
        <v>0.76465653570712488</v>
      </c>
      <c r="N55" s="23">
        <f>IF(C55&gt;=2,VLOOKUP(C55,'Q.1 (i)'!$AF$3:$AI$9,4,1)*'Q.1 (iii)'!M55,0)</f>
        <v>3.2615038801360715E-3</v>
      </c>
      <c r="O55" s="23">
        <f>VLOOKUP(D55,'Q1 Data'!B:D,3,0)*'Q1 Data'!$H$2*(M55-N55)</f>
        <v>4.9526098210913624E-5</v>
      </c>
      <c r="P55" s="23">
        <f t="shared" si="9"/>
        <v>0.7613455057287779</v>
      </c>
      <c r="R55" s="13">
        <f t="shared" si="0"/>
        <v>33.15560399121928</v>
      </c>
      <c r="S55" s="13">
        <f t="shared" si="1"/>
        <v>223.4325567725962</v>
      </c>
      <c r="T55" s="2">
        <f t="shared" si="2"/>
        <v>0</v>
      </c>
      <c r="U55">
        <f t="shared" si="3"/>
        <v>95.397997487546832</v>
      </c>
      <c r="W55" s="13">
        <f t="shared" si="6"/>
        <v>-40.049214982588772</v>
      </c>
      <c r="X55" s="13">
        <f>O55*-'Q.1 (i)'!H62</f>
        <v>-20.722252494512052</v>
      </c>
      <c r="Y55" s="13">
        <f>SUM(R55+V55+U55)*NONU_INV_RATE_M+SUM('Q.1 (iii)'!S55,'Q.1 (iii)'!W55,'Q.1 (iii)'!X55)*NONU_INV_RATE_M/2</f>
        <v>1.2687326678173858</v>
      </c>
      <c r="Z55" s="13">
        <f t="shared" si="7"/>
        <v>292.4834234420789</v>
      </c>
      <c r="AA55" s="13">
        <f t="shared" si="10"/>
        <v>-42.585586453166691</v>
      </c>
      <c r="AB55" s="24">
        <f t="shared" si="5"/>
        <v>249.89783698891222</v>
      </c>
    </row>
    <row r="56" spans="2:28" x14ac:dyDescent="0.2">
      <c r="B56">
        <f>'Q.1 (i)'!B63</f>
        <v>51</v>
      </c>
      <c r="C56">
        <f>'Q.1 (i)'!C63</f>
        <v>5</v>
      </c>
      <c r="D56">
        <f>'Q.1 (i)'!D63</f>
        <v>39</v>
      </c>
      <c r="E56" s="2">
        <f>'Q.1 (i)'!J63</f>
        <v>43.191522650936385</v>
      </c>
      <c r="F56" s="2">
        <f>'Q.1 (i)'!O63</f>
        <v>295.16975990282845</v>
      </c>
      <c r="G56" s="2">
        <f>-'Q.1 (i)'!Q63</f>
        <v>0</v>
      </c>
      <c r="H56" s="18">
        <f>'Q.1 (i)'!V63</f>
        <v>29420.957617301268</v>
      </c>
      <c r="J56" s="2">
        <f>-'Q.1 (i)'!$AC$13*(1+'Q.1 (i)'!$AC$14)^('Q.1 (iii)'!C56-1)/12</f>
        <v>-52.603206666666686</v>
      </c>
      <c r="K56" s="2">
        <f>-E56/'Q1 Data'!$H$1*'Q1 Data'!$H$2</f>
        <v>-26.99470165683524</v>
      </c>
      <c r="L56" s="2"/>
      <c r="M56" s="23">
        <f t="shared" si="8"/>
        <v>0.7613455057287779</v>
      </c>
      <c r="N56" s="23">
        <f>IF(C56&gt;=2,VLOOKUP(C56,'Q.1 (i)'!$AF$3:$AI$9,4,1)*'Q.1 (iii)'!M56,0)</f>
        <v>3.247381281796362E-3</v>
      </c>
      <c r="O56" s="23">
        <f>VLOOKUP(D56,'Q1 Data'!B:D,3,0)*'Q1 Data'!$H$2*(M56-N56)</f>
        <v>4.9311645854555684E-5</v>
      </c>
      <c r="P56" s="23">
        <f t="shared" si="9"/>
        <v>0.75804881280112701</v>
      </c>
      <c r="R56" s="13">
        <f t="shared" si="0"/>
        <v>32.743412313684196</v>
      </c>
      <c r="S56" s="13">
        <f t="shared" si="1"/>
        <v>223.76764137580011</v>
      </c>
      <c r="T56" s="2">
        <f t="shared" si="2"/>
        <v>0</v>
      </c>
      <c r="U56">
        <f t="shared" si="3"/>
        <v>95.541067058948229</v>
      </c>
      <c r="W56" s="13">
        <f t="shared" si="6"/>
        <v>-39.87579836319901</v>
      </c>
      <c r="X56" s="13">
        <f>O56*-'Q.1 (i)'!H63</f>
        <v>-20.464632696052622</v>
      </c>
      <c r="Y56" s="13">
        <f>SUM(R56+V56+U56)*NONU_INV_RATE_M+SUM('Q.1 (iii)'!S56,'Q.1 (iii)'!W56,'Q.1 (iii)'!X56)*NONU_INV_RATE_M/2</f>
        <v>1.2694214162456978</v>
      </c>
      <c r="Z56" s="13">
        <f t="shared" si="7"/>
        <v>292.98111110542658</v>
      </c>
      <c r="AA56" s="13">
        <f t="shared" si="10"/>
        <v>-42.658049776950115</v>
      </c>
      <c r="AB56" s="24">
        <f t="shared" si="5"/>
        <v>250.32306132847646</v>
      </c>
    </row>
    <row r="57" spans="2:28" x14ac:dyDescent="0.2">
      <c r="B57">
        <f>'Q.1 (i)'!B64</f>
        <v>52</v>
      </c>
      <c r="C57">
        <f>'Q.1 (i)'!C64</f>
        <v>5</v>
      </c>
      <c r="D57">
        <f>'Q.1 (i)'!D64</f>
        <v>39</v>
      </c>
      <c r="E57" s="2">
        <f>'Q.1 (i)'!J64</f>
        <v>42.835043845725892</v>
      </c>
      <c r="F57" s="2">
        <f>'Q.1 (i)'!O64</f>
        <v>296.89833170941347</v>
      </c>
      <c r="G57" s="2">
        <f>-'Q.1 (i)'!Q64</f>
        <v>0</v>
      </c>
      <c r="H57" s="18">
        <f>'Q.1 (i)'!V64</f>
        <v>29593.252495600267</v>
      </c>
      <c r="J57" s="2">
        <f>-'Q.1 (i)'!$AC$13*(1+'Q.1 (i)'!$AC$14)^('Q.1 (iii)'!C57-1)/12</f>
        <v>-52.603206666666686</v>
      </c>
      <c r="K57" s="2">
        <f>-E57/'Q1 Data'!$H$1*'Q1 Data'!$H$2</f>
        <v>-26.771902403578682</v>
      </c>
      <c r="L57" s="2"/>
      <c r="M57" s="23">
        <f t="shared" si="8"/>
        <v>0.75804881280112701</v>
      </c>
      <c r="N57" s="23">
        <f>IF(C57&gt;=2,VLOOKUP(C57,'Q.1 (i)'!$AF$3:$AI$9,4,1)*'Q.1 (iii)'!M57,0)</f>
        <v>3.2333198355482011E-3</v>
      </c>
      <c r="O57" s="23">
        <f>VLOOKUP(D57,'Q1 Data'!B:D,3,0)*'Q1 Data'!$H$2*(M57-N57)</f>
        <v>4.9098122095741439E-5</v>
      </c>
      <c r="P57" s="23">
        <f t="shared" si="9"/>
        <v>0.75476639484348307</v>
      </c>
      <c r="R57" s="13">
        <f t="shared" si="0"/>
        <v>32.332554736613773</v>
      </c>
      <c r="S57" s="13">
        <f t="shared" si="1"/>
        <v>224.10346060989886</v>
      </c>
      <c r="T57" s="2">
        <f t="shared" si="2"/>
        <v>0</v>
      </c>
      <c r="U57">
        <f t="shared" si="3"/>
        <v>95.684450292410645</v>
      </c>
      <c r="W57" s="13">
        <f t="shared" si="6"/>
        <v>-39.703132653006691</v>
      </c>
      <c r="X57" s="13">
        <f>O57*-'Q.1 (i)'!H64</f>
        <v>-20.207846710383603</v>
      </c>
      <c r="Y57" s="13">
        <f>SUM(R57+V57+U57)*NONU_INV_RATE_M+SUM('Q.1 (iii)'!S57,'Q.1 (iii)'!W57,'Q.1 (iii)'!X57)*NONU_INV_RATE_M/2</f>
        <v>1.2701175558991384</v>
      </c>
      <c r="Z57" s="13">
        <f t="shared" si="7"/>
        <v>293.47960383143214</v>
      </c>
      <c r="AA57" s="13">
        <f t="shared" si="10"/>
        <v>-42.730630317856523</v>
      </c>
      <c r="AB57" s="24">
        <f t="shared" si="5"/>
        <v>250.74897351357561</v>
      </c>
    </row>
    <row r="58" spans="2:28" x14ac:dyDescent="0.2">
      <c r="B58">
        <f>'Q.1 (i)'!B65</f>
        <v>53</v>
      </c>
      <c r="C58">
        <f>'Q.1 (i)'!C65</f>
        <v>5</v>
      </c>
      <c r="D58">
        <f>'Q.1 (i)'!D65</f>
        <v>39</v>
      </c>
      <c r="E58" s="2">
        <f>'Q.1 (i)'!J65</f>
        <v>42.476414006247239</v>
      </c>
      <c r="F58" s="2">
        <f>'Q.1 (i)'!O65</f>
        <v>298.63733391785308</v>
      </c>
      <c r="G58" s="2">
        <f>-'Q.1 (i)'!Q65</f>
        <v>0</v>
      </c>
      <c r="H58" s="18">
        <f>'Q.1 (i)'!V65</f>
        <v>29766.587021087355</v>
      </c>
      <c r="J58" s="2">
        <f>-'Q.1 (i)'!$AC$13*(1+'Q.1 (i)'!$AC$14)^('Q.1 (iii)'!C58-1)/12</f>
        <v>-52.603206666666686</v>
      </c>
      <c r="K58" s="2">
        <f>-E58/'Q1 Data'!$H$1*'Q1 Data'!$H$2</f>
        <v>-26.547758753904525</v>
      </c>
      <c r="L58" s="2"/>
      <c r="M58" s="23">
        <f t="shared" si="8"/>
        <v>0.75476639484348307</v>
      </c>
      <c r="N58" s="23">
        <f>IF(C58&gt;=2,VLOOKUP(C58,'Q.1 (i)'!$AF$3:$AI$9,4,1)*'Q.1 (iii)'!M58,0)</f>
        <v>3.2193192765976601E-3</v>
      </c>
      <c r="O58" s="23">
        <f>VLOOKUP(D58,'Q1 Data'!B:D,3,0)*'Q1 Data'!$H$2*(M58-N58)</f>
        <v>4.8885522913561942E-5</v>
      </c>
      <c r="P58" s="23">
        <f t="shared" si="9"/>
        <v>0.75149819004397189</v>
      </c>
      <c r="R58" s="13">
        <f t="shared" si="0"/>
        <v>31.923024726963401</v>
      </c>
      <c r="S58" s="13">
        <f t="shared" si="1"/>
        <v>224.44001496105392</v>
      </c>
      <c r="T58" s="2">
        <f t="shared" si="2"/>
        <v>0</v>
      </c>
      <c r="U58">
        <f t="shared" si="3"/>
        <v>95.828147395508239</v>
      </c>
      <c r="W58" s="13">
        <f t="shared" si="6"/>
        <v>-39.53121460050901</v>
      </c>
      <c r="X58" s="13">
        <f>O58*-'Q.1 (i)'!H65</f>
        <v>-19.951890454352124</v>
      </c>
      <c r="Y58" s="13">
        <f>SUM(R58+V58+U58)*NONU_INV_RATE_M+SUM('Q.1 (iii)'!S58,'Q.1 (iii)'!W58,'Q.1 (iii)'!X58)*NONU_INV_RATE_M/2</f>
        <v>1.2708210721788542</v>
      </c>
      <c r="Z58" s="13">
        <f t="shared" si="7"/>
        <v>293.97890310084324</v>
      </c>
      <c r="AA58" s="13">
        <f t="shared" si="10"/>
        <v>-42.803328291482778</v>
      </c>
      <c r="AB58" s="24">
        <f t="shared" si="5"/>
        <v>251.17557480936046</v>
      </c>
    </row>
    <row r="59" spans="2:28" x14ac:dyDescent="0.2">
      <c r="B59">
        <f>'Q.1 (i)'!B66</f>
        <v>54</v>
      </c>
      <c r="C59">
        <f>'Q.1 (i)'!C66</f>
        <v>5</v>
      </c>
      <c r="D59">
        <f>'Q.1 (i)'!D66</f>
        <v>39</v>
      </c>
      <c r="E59" s="2">
        <f>'Q.1 (i)'!J66</f>
        <v>42.115620152911298</v>
      </c>
      <c r="F59" s="2">
        <f>'Q.1 (i)'!O66</f>
        <v>300.38682946639619</v>
      </c>
      <c r="G59" s="2">
        <f>-'Q.1 (i)'!Q66</f>
        <v>0</v>
      </c>
      <c r="H59" s="18">
        <f>'Q.1 (i)'!V66</f>
        <v>29940.967467113696</v>
      </c>
      <c r="J59" s="2">
        <f>-'Q.1 (i)'!$AC$13*(1+'Q.1 (i)'!$AC$14)^('Q.1 (iii)'!C59-1)/12</f>
        <v>-52.603206666666686</v>
      </c>
      <c r="K59" s="2">
        <f>-E59/'Q1 Data'!$H$1*'Q1 Data'!$H$2</f>
        <v>-26.322262595569558</v>
      </c>
      <c r="L59" s="2"/>
      <c r="M59" s="23">
        <f t="shared" si="8"/>
        <v>0.75149819004397189</v>
      </c>
      <c r="N59" s="23">
        <f>IF(C59&gt;=2,VLOOKUP(C59,'Q.1 (i)'!$AF$3:$AI$9,4,1)*'Q.1 (iii)'!M59,0)</f>
        <v>3.2053793412973913E-3</v>
      </c>
      <c r="O59" s="23">
        <f>VLOOKUP(D59,'Q1 Data'!B:D,3,0)*'Q1 Data'!$H$2*(M59-N59)</f>
        <v>4.8673844304519148E-5</v>
      </c>
      <c r="P59" s="23">
        <f t="shared" si="9"/>
        <v>0.74824413685836999</v>
      </c>
      <c r="R59" s="13">
        <f t="shared" si="0"/>
        <v>31.514815778708197</v>
      </c>
      <c r="S59" s="13">
        <f t="shared" si="1"/>
        <v>224.77730491947457</v>
      </c>
      <c r="T59" s="2">
        <f t="shared" si="2"/>
        <v>0</v>
      </c>
      <c r="U59">
        <f t="shared" si="3"/>
        <v>95.972158577543524</v>
      </c>
      <c r="W59" s="13">
        <f t="shared" si="6"/>
        <v>-39.360040968282469</v>
      </c>
      <c r="X59" s="13">
        <f>O59*-'Q.1 (i)'!H66</f>
        <v>-19.696759861692623</v>
      </c>
      <c r="Y59" s="13">
        <f>SUM(R59+V59+U59)*NONU_INV_RATE_M+SUM('Q.1 (iii)'!S59,'Q.1 (iii)'!W59,'Q.1 (iii)'!X59)*NONU_INV_RATE_M/2</f>
        <v>1.2715319505784106</v>
      </c>
      <c r="Z59" s="13">
        <f t="shared" si="7"/>
        <v>294.47901039632961</v>
      </c>
      <c r="AA59" s="13">
        <f t="shared" si="10"/>
        <v>-42.876143913705597</v>
      </c>
      <c r="AB59" s="24">
        <f t="shared" si="5"/>
        <v>251.60286648262402</v>
      </c>
    </row>
    <row r="60" spans="2:28" x14ac:dyDescent="0.2">
      <c r="B60">
        <f>'Q.1 (i)'!B67</f>
        <v>55</v>
      </c>
      <c r="C60">
        <f>'Q.1 (i)'!C67</f>
        <v>5</v>
      </c>
      <c r="D60">
        <f>'Q.1 (i)'!D67</f>
        <v>39</v>
      </c>
      <c r="E60" s="2">
        <f>'Q.1 (i)'!J67</f>
        <v>41.752649227808611</v>
      </c>
      <c r="F60" s="2">
        <f>'Q.1 (i)'!O67</f>
        <v>302.14688167306849</v>
      </c>
      <c r="G60" s="2">
        <f>-'Q.1 (i)'!Q67</f>
        <v>0</v>
      </c>
      <c r="H60" s="18">
        <f>'Q.1 (i)'!V67</f>
        <v>30116.400144884581</v>
      </c>
      <c r="J60" s="2">
        <f>-'Q.1 (i)'!$AC$13*(1+'Q.1 (i)'!$AC$14)^('Q.1 (iii)'!C60-1)/12</f>
        <v>-52.603206666666686</v>
      </c>
      <c r="K60" s="2">
        <f>-E60/'Q1 Data'!$H$1*'Q1 Data'!$H$2</f>
        <v>-26.095405767380381</v>
      </c>
      <c r="L60" s="2"/>
      <c r="M60" s="23">
        <f t="shared" si="8"/>
        <v>0.74824413685836999</v>
      </c>
      <c r="N60" s="23">
        <f>IF(C60&gt;=2,VLOOKUP(C60,'Q.1 (i)'!$AF$3:$AI$9,4,1)*'Q.1 (iii)'!M60,0)</f>
        <v>3.1914997671416627E-3</v>
      </c>
      <c r="O60" s="23">
        <f>VLOOKUP(D60,'Q1 Data'!B:D,3,0)*'Q1 Data'!$H$2*(M60-N60)</f>
        <v>4.8463082282450479E-5</v>
      </c>
      <c r="P60" s="23">
        <f t="shared" si="9"/>
        <v>0.74500417400894592</v>
      </c>
      <c r="R60" s="13">
        <f t="shared" si="0"/>
        <v>31.107921412723847</v>
      </c>
      <c r="S60" s="13">
        <f t="shared" si="1"/>
        <v>225.11533097941103</v>
      </c>
      <c r="T60" s="2">
        <f t="shared" si="2"/>
        <v>0</v>
      </c>
      <c r="U60">
        <f t="shared" si="3"/>
        <v>96.116484049544283</v>
      </c>
      <c r="W60" s="13">
        <f t="shared" si="6"/>
        <v>-39.189608532921895</v>
      </c>
      <c r="X60" s="13">
        <f>O60*-'Q.1 (i)'!H67</f>
        <v>-19.4424508829524</v>
      </c>
      <c r="Y60" s="13">
        <f>SUM(R60+V60+U60)*NONU_INV_RATE_M+SUM('Q.1 (iii)'!S60,'Q.1 (iii)'!W60,'Q.1 (iii)'!X60)*NONU_INV_RATE_M/2</f>
        <v>1.2722501766834413</v>
      </c>
      <c r="Z60" s="13">
        <f t="shared" si="7"/>
        <v>294.97992720248828</v>
      </c>
      <c r="AA60" s="13">
        <f t="shared" si="10"/>
        <v>-42.949077400682299</v>
      </c>
      <c r="AB60" s="24">
        <f t="shared" si="5"/>
        <v>252.03084980180597</v>
      </c>
    </row>
    <row r="61" spans="2:28" x14ac:dyDescent="0.2">
      <c r="B61">
        <f>'Q.1 (i)'!B68</f>
        <v>56</v>
      </c>
      <c r="C61">
        <f>'Q.1 (i)'!C68</f>
        <v>5</v>
      </c>
      <c r="D61">
        <f>'Q.1 (i)'!D68</f>
        <v>39</v>
      </c>
      <c r="E61" s="2">
        <f>'Q.1 (i)'!J68</f>
        <v>41.387488094236787</v>
      </c>
      <c r="F61" s="2">
        <f>'Q.1 (i)'!O68</f>
        <v>303.91755423796394</v>
      </c>
      <c r="G61" s="2">
        <f>-'Q.1 (i)'!Q68</f>
        <v>0</v>
      </c>
      <c r="H61" s="18">
        <f>'Q.1 (i)'!V68</f>
        <v>30292.891403687834</v>
      </c>
      <c r="J61" s="2">
        <f>-'Q.1 (i)'!$AC$13*(1+'Q.1 (i)'!$AC$14)^('Q.1 (iii)'!C61-1)/12</f>
        <v>-52.603206666666686</v>
      </c>
      <c r="K61" s="2">
        <f>-E61/'Q1 Data'!$H$1*'Q1 Data'!$H$2</f>
        <v>-25.86718005889799</v>
      </c>
      <c r="L61" s="2"/>
      <c r="M61" s="23">
        <f t="shared" si="8"/>
        <v>0.74500417400894592</v>
      </c>
      <c r="N61" s="23">
        <f>IF(C61&gt;=2,VLOOKUP(C61,'Q.1 (i)'!$AF$3:$AI$9,4,1)*'Q.1 (iii)'!M61,0)</f>
        <v>3.1776802927614154E-3</v>
      </c>
      <c r="O61" s="23">
        <f>VLOOKUP(D61,'Q1 Data'!B:D,3,0)*'Q1 Data'!$H$2*(M61-N61)</f>
        <v>4.8253232878453819E-5</v>
      </c>
      <c r="P61" s="23">
        <f t="shared" si="9"/>
        <v>0.74177824048330609</v>
      </c>
      <c r="R61" s="13">
        <f t="shared" si="0"/>
        <v>30.702335176668004</v>
      </c>
      <c r="S61" s="13">
        <f t="shared" si="1"/>
        <v>225.45409363914712</v>
      </c>
      <c r="T61" s="2">
        <f t="shared" si="2"/>
        <v>0</v>
      </c>
      <c r="U61">
        <f t="shared" si="3"/>
        <v>96.261124024260525</v>
      </c>
      <c r="W61" s="13">
        <f t="shared" si="6"/>
        <v>-39.019914084979732</v>
      </c>
      <c r="X61" s="13">
        <f>O61*-'Q.1 (i)'!H68</f>
        <v>-19.188959485417502</v>
      </c>
      <c r="Y61" s="13">
        <f>SUM(R61+V61+U61)*NONU_INV_RATE_M+SUM('Q.1 (iii)'!S61,'Q.1 (iii)'!W61,'Q.1 (iii)'!X61)*NONU_INV_RATE_M/2</f>
        <v>1.2729757361712986</v>
      </c>
      <c r="Z61" s="13">
        <f t="shared" si="7"/>
        <v>295.48165500584969</v>
      </c>
      <c r="AA61" s="13">
        <f t="shared" si="10"/>
        <v>-43.022128968851717</v>
      </c>
      <c r="AB61" s="24">
        <f t="shared" si="5"/>
        <v>252.45952603699797</v>
      </c>
    </row>
    <row r="62" spans="2:28" x14ac:dyDescent="0.2">
      <c r="B62">
        <f>'Q.1 (i)'!B69</f>
        <v>57</v>
      </c>
      <c r="C62">
        <f>'Q.1 (i)'!C69</f>
        <v>5</v>
      </c>
      <c r="D62">
        <f>'Q.1 (i)'!D69</f>
        <v>40</v>
      </c>
      <c r="E62" s="2">
        <f>'Q.1 (i)'!J69</f>
        <v>44.177950604887322</v>
      </c>
      <c r="F62" s="2">
        <f>'Q.1 (i)'!O69</f>
        <v>305.69731778646474</v>
      </c>
      <c r="G62" s="2">
        <f>-'Q.1 (i)'!Q69</f>
        <v>0</v>
      </c>
      <c r="H62" s="18">
        <f>'Q.1 (i)'!V69</f>
        <v>30470.288803565432</v>
      </c>
      <c r="J62" s="2">
        <f>-'Q.1 (i)'!$AC$13*(1+'Q.1 (i)'!$AC$14)^('Q.1 (iii)'!C62-1)/12</f>
        <v>-52.603206666666686</v>
      </c>
      <c r="K62" s="2">
        <f>-E62/'Q1 Data'!$H$1*'Q1 Data'!$H$2</f>
        <v>-27.611219128054575</v>
      </c>
      <c r="L62" s="2"/>
      <c r="M62" s="23">
        <f t="shared" si="8"/>
        <v>0.74177824048330609</v>
      </c>
      <c r="N62" s="23">
        <f>IF(C62&gt;=2,VLOOKUP(C62,'Q.1 (i)'!$AF$3:$AI$9,4,1)*'Q.1 (iii)'!M62,0)</f>
        <v>3.1639206579193412E-3</v>
      </c>
      <c r="O62" s="23">
        <f>VLOOKUP(D62,'Q1 Data'!B:D,3,0)*'Q1 Data'!$H$2*(M62-N62)</f>
        <v>5.1742856482848321E-5</v>
      </c>
      <c r="P62" s="23">
        <f t="shared" si="9"/>
        <v>0.73856257696890393</v>
      </c>
      <c r="R62" s="13">
        <f t="shared" si="0"/>
        <v>32.630466937308384</v>
      </c>
      <c r="S62" s="13">
        <f t="shared" si="1"/>
        <v>225.79241644929473</v>
      </c>
      <c r="T62" s="2">
        <f t="shared" si="2"/>
        <v>0</v>
      </c>
      <c r="U62">
        <f t="shared" si="3"/>
        <v>96.405576198369076</v>
      </c>
      <c r="W62" s="13">
        <f t="shared" si="6"/>
        <v>-38.850759872561177</v>
      </c>
      <c r="X62" s="13">
        <f>O62*-'Q.1 (i)'!H69</f>
        <v>-20.394041835817738</v>
      </c>
      <c r="Y62" s="13">
        <f>SUM(R62+V62+U62)*NONU_INV_RATE_M+SUM('Q.1 (iii)'!S62,'Q.1 (iii)'!W62,'Q.1 (iii)'!X62)*NONU_INV_RATE_M/2</f>
        <v>1.283395854369068</v>
      </c>
      <c r="Z62" s="13">
        <f t="shared" si="7"/>
        <v>296.86705373096237</v>
      </c>
      <c r="AA62" s="13">
        <f t="shared" si="10"/>
        <v>-43.22384302322812</v>
      </c>
      <c r="AB62" s="24">
        <f t="shared" si="5"/>
        <v>253.64321070773426</v>
      </c>
    </row>
    <row r="63" spans="2:28" x14ac:dyDescent="0.2">
      <c r="B63">
        <f>'Q.1 (i)'!B70</f>
        <v>58</v>
      </c>
      <c r="C63">
        <f>'Q.1 (i)'!C70</f>
        <v>5</v>
      </c>
      <c r="D63">
        <f>'Q.1 (i)'!D70</f>
        <v>40</v>
      </c>
      <c r="E63" s="2">
        <f>'Q.1 (i)'!J70</f>
        <v>43.780274125310072</v>
      </c>
      <c r="F63" s="2">
        <f>'Q.1 (i)'!O70</f>
        <v>307.48783497753493</v>
      </c>
      <c r="G63" s="2">
        <f>-'Q.1 (i)'!Q70</f>
        <v>0</v>
      </c>
      <c r="H63" s="18">
        <f>'Q.1 (i)'!V70</f>
        <v>30648.75806955283</v>
      </c>
      <c r="J63" s="2">
        <f>-'Q.1 (i)'!$AC$13*(1+'Q.1 (i)'!$AC$14)^('Q.1 (iii)'!C63-1)/12</f>
        <v>-52.603206666666686</v>
      </c>
      <c r="K63" s="2">
        <f>-E63/'Q1 Data'!$H$1*'Q1 Data'!$H$2</f>
        <v>-27.362671328318793</v>
      </c>
      <c r="L63" s="2"/>
      <c r="M63" s="23">
        <f t="shared" si="8"/>
        <v>0.73856257696890393</v>
      </c>
      <c r="N63" s="23">
        <f>IF(C63&gt;=2,VLOOKUP(C63,'Q.1 (i)'!$AF$3:$AI$9,4,1)*'Q.1 (iii)'!M63,0)</f>
        <v>3.150204827949045E-3</v>
      </c>
      <c r="O63" s="23">
        <f>VLOOKUP(D63,'Q1 Data'!B:D,3,0)*'Q1 Data'!$H$2*(M63-N63)</f>
        <v>5.1518547374489427E-5</v>
      </c>
      <c r="P63" s="23">
        <f t="shared" si="9"/>
        <v>0.73536085359358039</v>
      </c>
      <c r="R63" s="13">
        <f t="shared" si="0"/>
        <v>32.196555247475551</v>
      </c>
      <c r="S63" s="13">
        <f t="shared" si="1"/>
        <v>226.13035812531544</v>
      </c>
      <c r="T63" s="2">
        <f t="shared" si="2"/>
        <v>0</v>
      </c>
      <c r="U63">
        <f t="shared" si="3"/>
        <v>96.54986564134758</v>
      </c>
      <c r="W63" s="13">
        <f t="shared" si="6"/>
        <v>-38.682338956159533</v>
      </c>
      <c r="X63" s="13">
        <f>O63*-'Q.1 (i)'!H70</f>
        <v>-20.122847029672219</v>
      </c>
      <c r="Y63" s="13">
        <f>SUM(R63+V63+U63)*NONU_INV_RATE_M+SUM('Q.1 (iii)'!S63,'Q.1 (iii)'!W63,'Q.1 (iii)'!X63)*NONU_INV_RATE_M/2</f>
        <v>1.2839952470947411</v>
      </c>
      <c r="Z63" s="13">
        <f t="shared" si="7"/>
        <v>297.3555882754016</v>
      </c>
      <c r="AA63" s="13">
        <f t="shared" si="10"/>
        <v>-43.294973652898477</v>
      </c>
      <c r="AB63" s="24">
        <f t="shared" si="5"/>
        <v>254.06061462250312</v>
      </c>
    </row>
    <row r="64" spans="2:28" x14ac:dyDescent="0.2">
      <c r="B64">
        <f>'Q.1 (i)'!B71</f>
        <v>59</v>
      </c>
      <c r="C64">
        <f>'Q.1 (i)'!C71</f>
        <v>5</v>
      </c>
      <c r="D64">
        <f>'Q.1 (i)'!D71</f>
        <v>40</v>
      </c>
      <c r="E64" s="2">
        <f>'Q.1 (i)'!J71</f>
        <v>43.380194814905437</v>
      </c>
      <c r="F64" s="2">
        <f>'Q.1 (i)'!O71</f>
        <v>309.28917078656423</v>
      </c>
      <c r="G64" s="2">
        <f>-'Q.1 (i)'!Q71</f>
        <v>0</v>
      </c>
      <c r="H64" s="18">
        <f>'Q.1 (i)'!V71</f>
        <v>30828.305678052493</v>
      </c>
      <c r="J64" s="2">
        <f>-'Q.1 (i)'!$AC$13*(1+'Q.1 (i)'!$AC$14)^('Q.1 (iii)'!C64-1)/12</f>
        <v>-52.603206666666686</v>
      </c>
      <c r="K64" s="2">
        <f>-E64/'Q1 Data'!$H$1*'Q1 Data'!$H$2</f>
        <v>-27.112621759315896</v>
      </c>
      <c r="L64" s="2"/>
      <c r="M64" s="23">
        <f t="shared" si="8"/>
        <v>0.73536085359358039</v>
      </c>
      <c r="N64" s="23">
        <f>IF(C64&gt;=2,VLOOKUP(C64,'Q.1 (i)'!$AF$3:$AI$9,4,1)*'Q.1 (iii)'!M64,0)</f>
        <v>3.1365484571157227E-3</v>
      </c>
      <c r="O64" s="23">
        <f>VLOOKUP(D64,'Q1 Data'!B:D,3,0)*'Q1 Data'!$H$2*(M64-N64)</f>
        <v>5.1295210662699114E-5</v>
      </c>
      <c r="P64" s="23">
        <f t="shared" si="9"/>
        <v>0.73217300992580192</v>
      </c>
      <c r="R64" s="13">
        <f t="shared" si="0"/>
        <v>31.764033005028601</v>
      </c>
      <c r="S64" s="13">
        <f t="shared" si="1"/>
        <v>226.46904816542533</v>
      </c>
      <c r="T64" s="2">
        <f t="shared" si="2"/>
        <v>0</v>
      </c>
      <c r="U64">
        <f t="shared" si="3"/>
        <v>96.694474609987424</v>
      </c>
      <c r="W64" s="13">
        <f t="shared" si="6"/>
        <v>-38.514648156882359</v>
      </c>
      <c r="X64" s="13">
        <f>O64*-'Q.1 (i)'!H71</f>
        <v>-19.852520628142877</v>
      </c>
      <c r="Y64" s="13">
        <f>SUM(R64+V64+U64)*NONU_INV_RATE_M+SUM('Q.1 (iii)'!S64,'Q.1 (iii)'!W64,'Q.1 (iii)'!X64)*NONU_INV_RATE_M/2</f>
        <v>1.2846024008570187</v>
      </c>
      <c r="Z64" s="13">
        <f t="shared" si="7"/>
        <v>297.84498939627315</v>
      </c>
      <c r="AA64" s="13">
        <f t="shared" si="10"/>
        <v>-43.366230456097369</v>
      </c>
      <c r="AB64" s="24">
        <f t="shared" si="5"/>
        <v>254.47875894017579</v>
      </c>
    </row>
    <row r="65" spans="2:28" x14ac:dyDescent="0.2">
      <c r="B65">
        <f>'Q.1 (i)'!B72</f>
        <v>60</v>
      </c>
      <c r="C65">
        <f>'Q.1 (i)'!C72</f>
        <v>5</v>
      </c>
      <c r="D65">
        <f>'Q.1 (i)'!D72</f>
        <v>40</v>
      </c>
      <c r="E65" s="2">
        <f>'Q.1 (i)'!J72</f>
        <v>42.977698155349408</v>
      </c>
      <c r="F65" s="2">
        <f>'Q.1 (i)'!O72</f>
        <v>311.10139058153345</v>
      </c>
      <c r="G65" s="2">
        <f>-'Q.1 (i)'!Q72</f>
        <v>0</v>
      </c>
      <c r="H65" s="18">
        <f>'Q.1 (i)'!V72</f>
        <v>31008.938144598425</v>
      </c>
      <c r="J65" s="2">
        <f>-'Q.1 (i)'!$AC$13*(1+'Q.1 (i)'!$AC$14)^('Q.1 (iii)'!C65-1)/12</f>
        <v>-52.603206666666686</v>
      </c>
      <c r="K65" s="2">
        <f>-E65/'Q1 Data'!$H$1*'Q1 Data'!$H$2</f>
        <v>-26.861061347093379</v>
      </c>
      <c r="L65" s="2"/>
      <c r="M65" s="23">
        <f t="shared" si="8"/>
        <v>0.73217300992580192</v>
      </c>
      <c r="N65" s="23">
        <f>IF(C65&gt;=2,VLOOKUP(C65,'Q.1 (i)'!$AF$3:$AI$9,4,1)*'Q.1 (iii)'!M65,0)</f>
        <v>3.1229512876596193E-3</v>
      </c>
      <c r="O65" s="23">
        <f>VLOOKUP(D65,'Q1 Data'!B:D,3,0)*'Q1 Data'!$H$2*(M65-N65)</f>
        <v>5.1072842132066367E-5</v>
      </c>
      <c r="P65" s="23">
        <f t="shared" si="9"/>
        <v>0.72899898579601019</v>
      </c>
      <c r="R65" s="13">
        <f t="shared" si="0"/>
        <v>31.332893360289866</v>
      </c>
      <c r="S65" s="13">
        <f t="shared" si="1"/>
        <v>226.80848704587459</v>
      </c>
      <c r="T65" s="2">
        <f t="shared" si="2"/>
        <v>0</v>
      </c>
      <c r="U65">
        <f t="shared" si="3"/>
        <v>96.839403307631144</v>
      </c>
      <c r="W65" s="13">
        <f t="shared" si="6"/>
        <v>-38.347684309617939</v>
      </c>
      <c r="X65" s="13">
        <f>O65*-'Q.1 (i)'!H72</f>
        <v>-19.583058350181165</v>
      </c>
      <c r="Y65" s="13">
        <f>SUM(R65+V65+U65)*NONU_INV_RATE_M+SUM('Q.1 (iii)'!S65,'Q.1 (iii)'!W65,'Q.1 (iii)'!X65)*NONU_INV_RATE_M/2</f>
        <v>1.2852172994245084</v>
      </c>
      <c r="Z65" s="13">
        <f t="shared" si="7"/>
        <v>298.33525835342101</v>
      </c>
      <c r="AA65" s="13">
        <f t="shared" si="10"/>
        <v>-43.437613616258105</v>
      </c>
      <c r="AB65" s="24">
        <f t="shared" si="5"/>
        <v>254.89764473716292</v>
      </c>
    </row>
    <row r="66" spans="2:28" x14ac:dyDescent="0.2">
      <c r="B66">
        <f>'Q.1 (i)'!B73</f>
        <v>61</v>
      </c>
      <c r="C66">
        <f>'Q.1 (i)'!C73</f>
        <v>6</v>
      </c>
      <c r="D66">
        <f>'Q.1 (i)'!D73</f>
        <v>40</v>
      </c>
      <c r="E66" s="2">
        <f>'Q.1 (i)'!J73</f>
        <v>42.572769540595715</v>
      </c>
      <c r="F66" s="2">
        <f>'Q.1 (i)'!O73</f>
        <v>312.92456012538833</v>
      </c>
      <c r="G66" s="2">
        <f>-'Q.1 (i)'!Q73</f>
        <v>0</v>
      </c>
      <c r="H66" s="18">
        <f>'Q.1 (i)'!V73</f>
        <v>31190.662024092653</v>
      </c>
      <c r="J66" s="2">
        <f>-'Q.1 (i)'!$AC$13*(1+'Q.1 (i)'!$AC$14)^('Q.1 (iii)'!C66-1)/12</f>
        <v>-55.759399066666681</v>
      </c>
      <c r="K66" s="2">
        <f>-E66/'Q1 Data'!$H$1*'Q1 Data'!$H$2</f>
        <v>-26.607980962872322</v>
      </c>
      <c r="L66" s="2"/>
      <c r="M66" s="23">
        <f t="shared" si="8"/>
        <v>0.72899898579601019</v>
      </c>
      <c r="N66" s="23">
        <f>IF(C66&gt;=2,VLOOKUP(C66,'Q.1 (i)'!$AF$3:$AI$9,4,1)*'Q.1 (iii)'!M66,0)</f>
        <v>9.8064557286341083E-3</v>
      </c>
      <c r="O66" s="23">
        <f>VLOOKUP(D66,'Q1 Data'!B:D,3,0)*'Q1 Data'!$H$2*(M66-N66)</f>
        <v>5.0382283240338789E-5</v>
      </c>
      <c r="P66" s="23">
        <f t="shared" si="9"/>
        <v>0.71914214778413577</v>
      </c>
      <c r="R66" s="13">
        <f t="shared" si="0"/>
        <v>30.618017837876355</v>
      </c>
      <c r="S66" s="13">
        <f t="shared" si="1"/>
        <v>225.05300611679877</v>
      </c>
      <c r="T66" s="2">
        <f t="shared" si="2"/>
        <v>0</v>
      </c>
      <c r="U66">
        <f t="shared" si="3"/>
        <v>305.86984628605376</v>
      </c>
      <c r="W66" s="13">
        <f t="shared" si="6"/>
        <v>-40.098934003955414</v>
      </c>
      <c r="X66" s="13">
        <f>O66*-'Q.1 (i)'!H73</f>
        <v>-19.136261148672723</v>
      </c>
      <c r="Y66" s="13">
        <f>SUM(R66+V66+U66)*NONU_INV_RATE_M+SUM('Q.1 (iii)'!S66,'Q.1 (iii)'!W66,'Q.1 (iii)'!X66)*NONU_INV_RATE_M/2</f>
        <v>2.5352195113178935</v>
      </c>
      <c r="Z66" s="13">
        <f t="shared" si="7"/>
        <v>504.84089459941868</v>
      </c>
      <c r="AA66" s="13">
        <f t="shared" si="10"/>
        <v>-73.504834253675369</v>
      </c>
      <c r="AB66" s="24">
        <f t="shared" si="5"/>
        <v>431.33606034574331</v>
      </c>
    </row>
    <row r="67" spans="2:28" x14ac:dyDescent="0.2">
      <c r="B67">
        <f>'Q.1 (i)'!B74</f>
        <v>62</v>
      </c>
      <c r="C67">
        <f>'Q.1 (i)'!C74</f>
        <v>6</v>
      </c>
      <c r="D67">
        <f>'Q.1 (i)'!D74</f>
        <v>40</v>
      </c>
      <c r="E67" s="2">
        <f>'Q.1 (i)'!J74</f>
        <v>42.165394276345801</v>
      </c>
      <c r="F67" s="2">
        <f>'Q.1 (i)'!O74</f>
        <v>314.75874557842735</v>
      </c>
      <c r="G67" s="2">
        <f>-'Q.1 (i)'!Q74</f>
        <v>0</v>
      </c>
      <c r="H67" s="18">
        <f>'Q.1 (i)'!V74</f>
        <v>31373.483911043048</v>
      </c>
      <c r="J67" s="2">
        <f>-'Q.1 (i)'!$AC$13*(1+'Q.1 (i)'!$AC$14)^('Q.1 (iii)'!C67-1)/12</f>
        <v>-55.759399066666681</v>
      </c>
      <c r="K67" s="2">
        <f>-E67/'Q1 Data'!$H$1*'Q1 Data'!$H$2</f>
        <v>-26.353371422716123</v>
      </c>
      <c r="L67" s="2"/>
      <c r="M67" s="23">
        <f t="shared" si="8"/>
        <v>0.71914214778413577</v>
      </c>
      <c r="N67" s="23">
        <f>IF(C67&gt;=2,VLOOKUP(C67,'Q.1 (i)'!$AF$3:$AI$9,4,1)*'Q.1 (iii)'!M67,0)</f>
        <v>9.6738620659937991E-3</v>
      </c>
      <c r="O67" s="23">
        <f>VLOOKUP(D67,'Q1 Data'!B:D,3,0)*'Q1 Data'!$H$2*(M67-N67)</f>
        <v>4.9701061435858324E-5</v>
      </c>
      <c r="P67" s="23">
        <f t="shared" si="9"/>
        <v>0.70941858465670615</v>
      </c>
      <c r="R67" s="13">
        <f t="shared" si="0"/>
        <v>29.915009993868612</v>
      </c>
      <c r="S67" s="13">
        <f t="shared" si="1"/>
        <v>223.31134764031967</v>
      </c>
      <c r="T67" s="2">
        <f t="shared" si="2"/>
        <v>0</v>
      </c>
      <c r="U67">
        <f t="shared" si="3"/>
        <v>303.50275588510613</v>
      </c>
      <c r="W67" s="13">
        <f t="shared" si="6"/>
        <v>-39.556753967183141</v>
      </c>
      <c r="X67" s="13">
        <f>O67*-'Q.1 (i)'!H74</f>
        <v>-18.696881246167884</v>
      </c>
      <c r="Y67" s="13">
        <f>SUM(R67+V67+U67)*NONU_INV_RATE_M+SUM('Q.1 (iii)'!S67,'Q.1 (iii)'!W67,'Q.1 (iii)'!X67)*NONU_INV_RATE_M/2</f>
        <v>2.514363648976583</v>
      </c>
      <c r="Z67" s="13">
        <f t="shared" si="7"/>
        <v>500.98984195492</v>
      </c>
      <c r="AA67" s="13">
        <f t="shared" si="10"/>
        <v>-72.944120988636357</v>
      </c>
      <c r="AB67" s="24">
        <f t="shared" si="5"/>
        <v>428.04572096628362</v>
      </c>
    </row>
    <row r="68" spans="2:28" x14ac:dyDescent="0.2">
      <c r="B68">
        <f>'Q.1 (i)'!B75</f>
        <v>63</v>
      </c>
      <c r="C68">
        <f>'Q.1 (i)'!C75</f>
        <v>6</v>
      </c>
      <c r="D68">
        <f>'Q.1 (i)'!D75</f>
        <v>40</v>
      </c>
      <c r="E68" s="2">
        <f>'Q.1 (i)'!J75</f>
        <v>41.755557579515596</v>
      </c>
      <c r="F68" s="2">
        <f>'Q.1 (i)'!O75</f>
        <v>316.60401350069969</v>
      </c>
      <c r="G68" s="2">
        <f>-'Q.1 (i)'!Q75</f>
        <v>0</v>
      </c>
      <c r="H68" s="18">
        <f>'Q.1 (i)'!V75</f>
        <v>31557.410439802654</v>
      </c>
      <c r="J68" s="2">
        <f>-'Q.1 (i)'!$AC$13*(1+'Q.1 (i)'!$AC$14)^('Q.1 (iii)'!C68-1)/12</f>
        <v>-55.759399066666681</v>
      </c>
      <c r="K68" s="2">
        <f>-E68/'Q1 Data'!$H$1*'Q1 Data'!$H$2</f>
        <v>-26.097223487197247</v>
      </c>
      <c r="L68" s="2"/>
      <c r="M68" s="23">
        <f t="shared" si="8"/>
        <v>0.70941858465670615</v>
      </c>
      <c r="N68" s="23">
        <f>IF(C68&gt;=2,VLOOKUP(C68,'Q.1 (i)'!$AF$3:$AI$9,4,1)*'Q.1 (iii)'!M68,0)</f>
        <v>9.5430612100370522E-3</v>
      </c>
      <c r="O68" s="23">
        <f>VLOOKUP(D68,'Q1 Data'!B:D,3,0)*'Q1 Data'!$H$2*(M68-N68)</f>
        <v>4.9029050471321046E-5</v>
      </c>
      <c r="P68" s="23">
        <f t="shared" si="9"/>
        <v>0.69982649439619782</v>
      </c>
      <c r="R68" s="13">
        <f t="shared" si="0"/>
        <v>29.223692717771012</v>
      </c>
      <c r="S68" s="13">
        <f t="shared" si="1"/>
        <v>221.58339967411851</v>
      </c>
      <c r="T68" s="2">
        <f t="shared" si="2"/>
        <v>0</v>
      </c>
      <c r="U68">
        <f t="shared" si="3"/>
        <v>301.15429945729903</v>
      </c>
      <c r="W68" s="13">
        <f t="shared" si="6"/>
        <v>-39.02190477846397</v>
      </c>
      <c r="X68" s="13">
        <f>O68*-'Q.1 (i)'!H75</f>
        <v>-18.26480794860688</v>
      </c>
      <c r="Y68" s="13">
        <f>SUM(R68+V68+U68)*NONU_INV_RATE_M+SUM('Q.1 (iii)'!S68,'Q.1 (iii)'!W68,'Q.1 (iii)'!X68)*NONU_INV_RATE_M/2</f>
        <v>2.4936882943835355</v>
      </c>
      <c r="Z68" s="13">
        <f t="shared" si="7"/>
        <v>497.16836741650127</v>
      </c>
      <c r="AA68" s="13">
        <f t="shared" si="10"/>
        <v>-72.387714295842585</v>
      </c>
      <c r="AB68" s="24">
        <f t="shared" si="5"/>
        <v>424.78065312065871</v>
      </c>
    </row>
    <row r="69" spans="2:28" x14ac:dyDescent="0.2">
      <c r="B69">
        <f>'Q.1 (i)'!B76</f>
        <v>64</v>
      </c>
      <c r="C69">
        <f>'Q.1 (i)'!C76</f>
        <v>6</v>
      </c>
      <c r="D69">
        <f>'Q.1 (i)'!D76</f>
        <v>40</v>
      </c>
      <c r="E69" s="2">
        <f>'Q.1 (i)'!J76</f>
        <v>41.343244577699032</v>
      </c>
      <c r="F69" s="2">
        <f>'Q.1 (i)'!O76</f>
        <v>318.46043085442216</v>
      </c>
      <c r="G69" s="2">
        <f>-'Q.1 (i)'!Q76</f>
        <v>0</v>
      </c>
      <c r="H69" s="18">
        <f>'Q.1 (i)'!V76</f>
        <v>31742.448284810453</v>
      </c>
      <c r="J69" s="2">
        <f>-'Q.1 (i)'!$AC$13*(1+'Q.1 (i)'!$AC$14)^('Q.1 (iii)'!C69-1)/12</f>
        <v>-55.759399066666681</v>
      </c>
      <c r="K69" s="2">
        <f>-E69/'Q1 Data'!$H$1*'Q1 Data'!$H$2</f>
        <v>-25.839527861061892</v>
      </c>
      <c r="L69" s="2"/>
      <c r="M69" s="23">
        <f t="shared" si="8"/>
        <v>0.69982649439619782</v>
      </c>
      <c r="N69" s="23">
        <f>IF(C69&gt;=2,VLOOKUP(C69,'Q.1 (i)'!$AF$3:$AI$9,4,1)*'Q.1 (iii)'!M69,0)</f>
        <v>9.4140289201196312E-3</v>
      </c>
      <c r="O69" s="23">
        <f>VLOOKUP(D69,'Q1 Data'!B:D,3,0)*'Q1 Data'!$H$2*(M69-N69)</f>
        <v>4.8366125806420258E-5</v>
      </c>
      <c r="P69" s="23">
        <f t="shared" si="9"/>
        <v>0.69036409935027176</v>
      </c>
      <c r="R69" s="13">
        <f t="shared" si="0"/>
        <v>28.543891419669688</v>
      </c>
      <c r="S69" s="13">
        <f t="shared" si="1"/>
        <v>219.86905122277571</v>
      </c>
      <c r="T69" s="2">
        <f t="shared" si="2"/>
        <v>0</v>
      </c>
      <c r="U69">
        <f t="shared" si="3"/>
        <v>298.82432614860738</v>
      </c>
      <c r="W69" s="13">
        <f t="shared" si="6"/>
        <v>-38.494287316971729</v>
      </c>
      <c r="X69" s="13">
        <f>O69*-'Q.1 (i)'!H76</f>
        <v>-17.839932137293555</v>
      </c>
      <c r="Y69" s="13">
        <f>SUM(R69+V69+U69)*NONU_INV_RATE_M+SUM('Q.1 (iii)'!S69,'Q.1 (iii)'!W69,'Q.1 (iii)'!X69)*NONU_INV_RATE_M/2</f>
        <v>2.4731917741728551</v>
      </c>
      <c r="Z69" s="13">
        <f t="shared" si="7"/>
        <v>493.37624111096034</v>
      </c>
      <c r="AA69" s="13">
        <f t="shared" si="10"/>
        <v>-71.835580705755831</v>
      </c>
      <c r="AB69" s="24">
        <f t="shared" si="5"/>
        <v>421.54066040520451</v>
      </c>
    </row>
    <row r="70" spans="2:28" x14ac:dyDescent="0.2">
      <c r="B70">
        <f>'Q.1 (i)'!B77</f>
        <v>65</v>
      </c>
      <c r="C70">
        <f>'Q.1 (i)'!C77</f>
        <v>6</v>
      </c>
      <c r="D70">
        <f>'Q.1 (i)'!D77</f>
        <v>40</v>
      </c>
      <c r="E70" s="2">
        <f>'Q.1 (i)'!J77</f>
        <v>40.928440308628382</v>
      </c>
      <c r="F70" s="2">
        <f>'Q.1 (i)'!O77</f>
        <v>320.32806500640891</v>
      </c>
      <c r="G70" s="2">
        <f>-'Q.1 (i)'!Q77</f>
        <v>0</v>
      </c>
      <c r="H70" s="18">
        <f>'Q.1 (i)'!V77</f>
        <v>31928.604160833529</v>
      </c>
      <c r="J70" s="2">
        <f>-'Q.1 (i)'!$AC$13*(1+'Q.1 (i)'!$AC$14)^('Q.1 (iii)'!C70-1)/12</f>
        <v>-55.759399066666681</v>
      </c>
      <c r="K70" s="2">
        <f>-E70/'Q1 Data'!$H$1*'Q1 Data'!$H$2</f>
        <v>-25.580275192892739</v>
      </c>
      <c r="L70" s="2"/>
      <c r="M70" s="23">
        <f t="shared" si="8"/>
        <v>0.69036409935027176</v>
      </c>
      <c r="N70" s="23">
        <f>IF(C70&gt;=2,VLOOKUP(C70,'Q.1 (i)'!$AF$3:$AI$9,4,1)*'Q.1 (iii)'!M70,0)</f>
        <v>9.2867412833564627E-3</v>
      </c>
      <c r="O70" s="23">
        <f>VLOOKUP(D70,'Q1 Data'!B:D,3,0)*'Q1 Data'!$H$2*(M70-N70)</f>
        <v>4.771216458476607E-5</v>
      </c>
      <c r="P70" s="23">
        <f t="shared" si="9"/>
        <v>0.6810296459023305</v>
      </c>
      <c r="R70" s="13">
        <f t="shared" ref="R70:R125" si="11">E70*(M70-N70)</f>
        <v>27.875433995200062</v>
      </c>
      <c r="S70" s="13">
        <f t="shared" ref="S70:S125" si="12">F70*(M70-N70)</f>
        <v>218.16819222925207</v>
      </c>
      <c r="T70" s="2">
        <f t="shared" ref="T70:T125" si="13">P70*G70</f>
        <v>0</v>
      </c>
      <c r="U70">
        <f t="shared" ref="U70:U125" si="14">H70*N70</f>
        <v>296.51268638035964</v>
      </c>
      <c r="W70" s="13">
        <f t="shared" si="6"/>
        <v>-37.97380380209875</v>
      </c>
      <c r="X70" s="13">
        <f>O70*-'Q.1 (i)'!H77</f>
        <v>-17.422146247000036</v>
      </c>
      <c r="Y70" s="13">
        <f>SUM(R70+V70+U70)*NONU_INV_RATE_M+SUM('Q.1 (iii)'!S70,'Q.1 (iii)'!W70,'Q.1 (iii)'!X70)*NONU_INV_RATE_M/2</f>
        <v>2.4528724318031663</v>
      </c>
      <c r="Z70" s="13">
        <f t="shared" si="7"/>
        <v>489.61323498751608</v>
      </c>
      <c r="AA70" s="13">
        <f t="shared" ref="AA70:AA101" si="15">-Z70*CORP_TAX_RATE</f>
        <v>-71.287687014182339</v>
      </c>
      <c r="AB70" s="24">
        <f t="shared" ref="AB70:AB125" si="16">Z70+AA70</f>
        <v>418.32554797333376</v>
      </c>
    </row>
    <row r="71" spans="2:28" x14ac:dyDescent="0.2">
      <c r="B71">
        <f>'Q.1 (i)'!B78</f>
        <v>66</v>
      </c>
      <c r="C71">
        <f>'Q.1 (i)'!C78</f>
        <v>6</v>
      </c>
      <c r="D71">
        <f>'Q.1 (i)'!D78</f>
        <v>40</v>
      </c>
      <c r="E71" s="2">
        <f>'Q.1 (i)'!J78</f>
        <v>40.511129719631271</v>
      </c>
      <c r="F71" s="2">
        <f>'Q.1 (i)'!O78</f>
        <v>322.20698373051664</v>
      </c>
      <c r="G71" s="2">
        <f>-'Q.1 (i)'!Q78</f>
        <v>0</v>
      </c>
      <c r="H71" s="18">
        <f>'Q.1 (i)'!V78</f>
        <v>32115.884823210785</v>
      </c>
      <c r="J71" s="2">
        <f>-'Q.1 (i)'!$AC$13*(1+'Q.1 (i)'!$AC$14)^('Q.1 (iii)'!C71-1)/12</f>
        <v>-55.759399066666681</v>
      </c>
      <c r="K71" s="2">
        <f>-E71/'Q1 Data'!$H$1*'Q1 Data'!$H$2</f>
        <v>-25.319456074769544</v>
      </c>
      <c r="L71" s="2"/>
      <c r="M71" s="23">
        <f t="shared" si="8"/>
        <v>0.6810296459023305</v>
      </c>
      <c r="N71" s="23">
        <f>IF(C71&gt;=2,VLOOKUP(C71,'Q.1 (i)'!$AF$3:$AI$9,4,1)*'Q.1 (iii)'!M71,0)</f>
        <v>9.1611747101899999E-3</v>
      </c>
      <c r="O71" s="23">
        <f>VLOOKUP(D71,'Q1 Data'!B:D,3,0)*'Q1 Data'!$H$2*(M71-N71)</f>
        <v>4.7067045611117011E-5</v>
      </c>
      <c r="P71" s="23">
        <f t="shared" si="9"/>
        <v>0.67182140414652936</v>
      </c>
      <c r="R71" s="13">
        <f t="shared" si="11"/>
        <v>27.21815079099515</v>
      </c>
      <c r="S71" s="13">
        <f t="shared" si="12"/>
        <v>216.48071356645312</v>
      </c>
      <c r="T71" s="2">
        <f t="shared" si="13"/>
        <v>0</v>
      </c>
      <c r="U71">
        <f t="shared" si="14"/>
        <v>294.21923183777346</v>
      </c>
      <c r="W71" s="13">
        <f t="shared" ref="W71:W125" si="17">J71*P71</f>
        <v>-37.460357775334685</v>
      </c>
      <c r="X71" s="13">
        <f>O71*-'Q.1 (i)'!H78</f>
        <v>-17.011344244371969</v>
      </c>
      <c r="Y71" s="13">
        <f>SUM(R71+V71+U71)*NONU_INV_RATE_M+SUM('Q.1 (iii)'!S71,'Q.1 (iii)'!W71,'Q.1 (iii)'!X71)*NONU_INV_RATE_M/2</f>
        <v>2.4327286273739914</v>
      </c>
      <c r="Z71" s="13">
        <f t="shared" ref="Z71:Z125" si="18">SUM(R71:Y71)</f>
        <v>485.87912280288913</v>
      </c>
      <c r="AA71" s="13">
        <f t="shared" si="15"/>
        <v>-70.744000280100664</v>
      </c>
      <c r="AB71" s="24">
        <f t="shared" si="16"/>
        <v>415.13512252278849</v>
      </c>
    </row>
    <row r="72" spans="2:28" x14ac:dyDescent="0.2">
      <c r="B72">
        <f>'Q.1 (i)'!B79</f>
        <v>67</v>
      </c>
      <c r="C72">
        <f>'Q.1 (i)'!C79</f>
        <v>6</v>
      </c>
      <c r="D72">
        <f>'Q.1 (i)'!D79</f>
        <v>40</v>
      </c>
      <c r="E72" s="2">
        <f>'Q.1 (i)'!J79</f>
        <v>40.091297667084447</v>
      </c>
      <c r="F72" s="2">
        <f>'Q.1 (i)'!O79</f>
        <v>324.09725521010387</v>
      </c>
      <c r="G72" s="2">
        <f>-'Q.1 (i)'!Q79</f>
        <v>0</v>
      </c>
      <c r="H72" s="18">
        <f>'Q.1 (i)'!V79</f>
        <v>32304.297068098043</v>
      </c>
      <c r="J72" s="2">
        <f>-'Q.1 (i)'!$AC$13*(1+'Q.1 (i)'!$AC$14)^('Q.1 (iii)'!C72-1)/12</f>
        <v>-55.759399066666681</v>
      </c>
      <c r="K72" s="2">
        <f>-E72/'Q1 Data'!$H$1*'Q1 Data'!$H$2</f>
        <v>-25.057061041927778</v>
      </c>
      <c r="L72" s="2"/>
      <c r="M72" s="23">
        <f t="shared" ref="M72:M125" si="19">P71</f>
        <v>0.67182140414652936</v>
      </c>
      <c r="N72" s="23">
        <f>IF(C72&gt;=2,VLOOKUP(C72,'Q.1 (i)'!$AF$3:$AI$9,4,1)*'Q.1 (iii)'!M72,0)</f>
        <v>9.037305930018483E-3</v>
      </c>
      <c r="O72" s="23">
        <f>VLOOKUP(D72,'Q1 Data'!B:D,3,0)*'Q1 Data'!$H$2*(M72-N72)</f>
        <v>4.6430649328919559E-5</v>
      </c>
      <c r="P72" s="23">
        <f t="shared" ref="P72:P125" si="20">M72-SUM(N72:O72)</f>
        <v>0.662737667567182</v>
      </c>
      <c r="R72" s="13">
        <f t="shared" si="11"/>
        <v>26.571874570608269</v>
      </c>
      <c r="S72" s="13">
        <f t="shared" si="12"/>
        <v>214.80650702887507</v>
      </c>
      <c r="T72" s="2">
        <f t="shared" si="13"/>
        <v>0</v>
      </c>
      <c r="U72">
        <f t="shared" si="14"/>
        <v>291.94381545860114</v>
      </c>
      <c r="W72" s="13">
        <f t="shared" si="17"/>
        <v>-36.953854082390379</v>
      </c>
      <c r="X72" s="13">
        <f>O72*-'Q.1 (i)'!H79</f>
        <v>-16.607421606630169</v>
      </c>
      <c r="Y72" s="13">
        <f>SUM(R72+V72+U72)*NONU_INV_RATE_M+SUM('Q.1 (iii)'!S72,'Q.1 (iii)'!W72,'Q.1 (iii)'!X72)*NONU_INV_RATE_M/2</f>
        <v>2.4127587374442743</v>
      </c>
      <c r="Z72" s="13">
        <f t="shared" si="18"/>
        <v>482.17368010650824</v>
      </c>
      <c r="AA72" s="13">
        <f t="shared" si="15"/>
        <v>-70.204487823507606</v>
      </c>
      <c r="AB72" s="24">
        <f t="shared" si="16"/>
        <v>411.96919228300067</v>
      </c>
    </row>
    <row r="73" spans="2:28" x14ac:dyDescent="0.2">
      <c r="B73">
        <f>'Q.1 (i)'!B80</f>
        <v>68</v>
      </c>
      <c r="C73">
        <f>'Q.1 (i)'!C80</f>
        <v>6</v>
      </c>
      <c r="D73">
        <f>'Q.1 (i)'!D80</f>
        <v>40</v>
      </c>
      <c r="E73" s="2">
        <f>'Q.1 (i)'!J80</f>
        <v>39.668928915864242</v>
      </c>
      <c r="F73" s="2">
        <f>'Q.1 (i)'!O80</f>
        <v>325.99894804050427</v>
      </c>
      <c r="G73" s="2">
        <f>-'Q.1 (i)'!Q80</f>
        <v>0</v>
      </c>
      <c r="H73" s="18">
        <f>'Q.1 (i)'!V80</f>
        <v>32493.847732714712</v>
      </c>
      <c r="J73" s="2">
        <f>-'Q.1 (i)'!$AC$13*(1+'Q.1 (i)'!$AC$14)^('Q.1 (iii)'!C73-1)/12</f>
        <v>-55.759399066666681</v>
      </c>
      <c r="K73" s="2">
        <f>-E73/'Q1 Data'!$H$1*'Q1 Data'!$H$2</f>
        <v>-24.79308057241515</v>
      </c>
      <c r="L73" s="2"/>
      <c r="M73" s="23">
        <f t="shared" si="19"/>
        <v>0.662737667567182</v>
      </c>
      <c r="N73" s="23">
        <f>IF(C73&gt;=2,VLOOKUP(C73,'Q.1 (i)'!$AF$3:$AI$9,4,1)*'Q.1 (iii)'!M73,0)</f>
        <v>8.9151119868833284E-3</v>
      </c>
      <c r="O73" s="23">
        <f>VLOOKUP(D73,'Q1 Data'!B:D,3,0)*'Q1 Data'!$H$2*(M73-N73)</f>
        <v>4.5802857798151412E-5</v>
      </c>
      <c r="P73" s="23">
        <f t="shared" si="20"/>
        <v>0.65377675272250046</v>
      </c>
      <c r="R73" s="13">
        <f t="shared" si="11"/>
        <v>25.936440480903567</v>
      </c>
      <c r="S73" s="13">
        <f t="shared" si="12"/>
        <v>213.1454653243315</v>
      </c>
      <c r="T73" s="2">
        <f t="shared" si="13"/>
        <v>0</v>
      </c>
      <c r="U73">
        <f t="shared" si="14"/>
        <v>289.68629142188661</v>
      </c>
      <c r="W73" s="13">
        <f t="shared" si="17"/>
        <v>-36.454198855563369</v>
      </c>
      <c r="X73" s="13">
        <f>O73*-'Q.1 (i)'!H80</f>
        <v>-16.210275300564728</v>
      </c>
      <c r="Y73" s="13">
        <f>SUM(R73+V73+U73)*NONU_INV_RATE_M+SUM('Q.1 (iii)'!S73,'Q.1 (iii)'!W73,'Q.1 (iii)'!X73)*NONU_INV_RATE_M/2</f>
        <v>2.3929611548530327</v>
      </c>
      <c r="Z73" s="13">
        <f t="shared" si="18"/>
        <v>478.49668422584654</v>
      </c>
      <c r="AA73" s="13">
        <f t="shared" si="15"/>
        <v>-69.669117223283266</v>
      </c>
      <c r="AB73" s="24">
        <f t="shared" si="16"/>
        <v>408.82756700256328</v>
      </c>
    </row>
    <row r="74" spans="2:28" x14ac:dyDescent="0.2">
      <c r="B74">
        <f>'Q.1 (i)'!B81</f>
        <v>69</v>
      </c>
      <c r="C74">
        <f>'Q.1 (i)'!C81</f>
        <v>6</v>
      </c>
      <c r="D74">
        <f>'Q.1 (i)'!D81</f>
        <v>41</v>
      </c>
      <c r="E74" s="2">
        <f>'Q.1 (i)'!J81</f>
        <v>42.400171698979676</v>
      </c>
      <c r="F74" s="2">
        <f>'Q.1 (i)'!O81</f>
        <v>327.91053861184628</v>
      </c>
      <c r="G74" s="2">
        <f>-'Q.1 (i)'!Q81</f>
        <v>0</v>
      </c>
      <c r="H74" s="18">
        <f>'Q.1 (i)'!V81</f>
        <v>32684.384951702257</v>
      </c>
      <c r="J74" s="2">
        <f>-'Q.1 (i)'!$AC$13*(1+'Q.1 (i)'!$AC$14)^('Q.1 (iii)'!C74-1)/12</f>
        <v>-55.759399066666681</v>
      </c>
      <c r="K74" s="2">
        <f>-E74/'Q1 Data'!$H$1*'Q1 Data'!$H$2</f>
        <v>-26.500107311862298</v>
      </c>
      <c r="L74" s="2"/>
      <c r="M74" s="23">
        <f t="shared" si="19"/>
        <v>0.65377675272250046</v>
      </c>
      <c r="N74" s="23">
        <f>IF(C74&gt;=2,VLOOKUP(C74,'Q.1 (i)'!$AF$3:$AI$9,4,1)*'Q.1 (iii)'!M74,0)</f>
        <v>8.7945702352148023E-3</v>
      </c>
      <c r="O74" s="23">
        <f>VLOOKUP(D74,'Q1 Data'!B:D,3,0)*'Q1 Data'!$H$2*(M74-N74)</f>
        <v>4.8817400846253241E-5</v>
      </c>
      <c r="P74" s="23">
        <f t="shared" si="20"/>
        <v>0.64493336508643939</v>
      </c>
      <c r="R74" s="13">
        <f t="shared" si="11"/>
        <v>27.347355280243555</v>
      </c>
      <c r="S74" s="13">
        <f t="shared" si="12"/>
        <v>211.49645485444998</v>
      </c>
      <c r="T74" s="2">
        <f t="shared" si="13"/>
        <v>0</v>
      </c>
      <c r="U74">
        <f t="shared" si="14"/>
        <v>287.44511905254325</v>
      </c>
      <c r="W74" s="13">
        <f t="shared" si="17"/>
        <v>-35.96109687526301</v>
      </c>
      <c r="X74" s="13">
        <f>O74*-'Q.1 (i)'!H81</f>
        <v>-17.092097050152223</v>
      </c>
      <c r="Y74" s="13">
        <f>SUM(R74+V74+U74)*NONU_INV_RATE_M+SUM('Q.1 (iii)'!S74,'Q.1 (iii)'!W74,'Q.1 (iii)'!X74)*NONU_INV_RATE_M/2</f>
        <v>2.3817833579284944</v>
      </c>
      <c r="Z74" s="13">
        <f t="shared" si="18"/>
        <v>475.61751861975006</v>
      </c>
      <c r="AA74" s="13">
        <f t="shared" si="15"/>
        <v>-69.249910711035611</v>
      </c>
      <c r="AB74" s="24">
        <f t="shared" si="16"/>
        <v>406.36760790871443</v>
      </c>
    </row>
    <row r="75" spans="2:28" x14ac:dyDescent="0.2">
      <c r="B75">
        <f>'Q.1 (i)'!B82</f>
        <v>70</v>
      </c>
      <c r="C75">
        <f>'Q.1 (i)'!C82</f>
        <v>6</v>
      </c>
      <c r="D75">
        <f>'Q.1 (i)'!D82</f>
        <v>41</v>
      </c>
      <c r="E75" s="2">
        <f>'Q.1 (i)'!J82</f>
        <v>41.938687606029369</v>
      </c>
      <c r="F75" s="2">
        <f>'Q.1 (i)'!O82</f>
        <v>329.83369668177829</v>
      </c>
      <c r="G75" s="2">
        <f>-'Q.1 (i)'!Q82</f>
        <v>0</v>
      </c>
      <c r="H75" s="18">
        <f>'Q.1 (i)'!V82</f>
        <v>32876.075157655119</v>
      </c>
      <c r="J75" s="2">
        <f>-'Q.1 (i)'!$AC$13*(1+'Q.1 (i)'!$AC$14)^('Q.1 (iii)'!C75-1)/12</f>
        <v>-55.759399066666681</v>
      </c>
      <c r="K75" s="2">
        <f>-E75/'Q1 Data'!$H$1*'Q1 Data'!$H$2</f>
        <v>-26.211679753768355</v>
      </c>
      <c r="L75" s="2"/>
      <c r="M75" s="23">
        <f t="shared" si="19"/>
        <v>0.64493336508643939</v>
      </c>
      <c r="N75" s="23">
        <f>IF(C75&gt;=2,VLOOKUP(C75,'Q.1 (i)'!$AF$3:$AI$9,4,1)*'Q.1 (iii)'!M75,0)</f>
        <v>8.6756094533290921E-3</v>
      </c>
      <c r="O75" s="23">
        <f>VLOOKUP(D75,'Q1 Data'!B:D,3,0)*'Q1 Data'!$H$2*(M75-N75)</f>
        <v>4.8157066569650962E-5</v>
      </c>
      <c r="P75" s="23">
        <f t="shared" si="20"/>
        <v>0.63620959856654069</v>
      </c>
      <c r="R75" s="13">
        <f t="shared" si="11"/>
        <v>26.683815250410383</v>
      </c>
      <c r="S75" s="13">
        <f t="shared" si="12"/>
        <v>209.85924758292032</v>
      </c>
      <c r="T75" s="2">
        <f t="shared" si="13"/>
        <v>0</v>
      </c>
      <c r="U75">
        <f t="shared" si="14"/>
        <v>285.21998842611049</v>
      </c>
      <c r="W75" s="13">
        <f t="shared" si="17"/>
        <v>-35.474664896515556</v>
      </c>
      <c r="X75" s="13">
        <f>O75*-'Q.1 (i)'!H82</f>
        <v>-16.67738453150649</v>
      </c>
      <c r="Y75" s="13">
        <f>SUM(R75+V75+U75)*NONU_INV_RATE_M+SUM('Q.1 (iii)'!S75,'Q.1 (iii)'!W75,'Q.1 (iii)'!X75)*NONU_INV_RATE_M/2</f>
        <v>2.3620968577902937</v>
      </c>
      <c r="Z75" s="13">
        <f t="shared" si="18"/>
        <v>471.97309868920945</v>
      </c>
      <c r="AA75" s="13">
        <f t="shared" si="15"/>
        <v>-68.719283169148895</v>
      </c>
      <c r="AB75" s="24">
        <f t="shared" si="16"/>
        <v>403.25381552006058</v>
      </c>
    </row>
    <row r="76" spans="2:28" x14ac:dyDescent="0.2">
      <c r="B76">
        <f>'Q.1 (i)'!B83</f>
        <v>71</v>
      </c>
      <c r="C76">
        <f>'Q.1 (i)'!C83</f>
        <v>6</v>
      </c>
      <c r="D76">
        <f>'Q.1 (i)'!D83</f>
        <v>41</v>
      </c>
      <c r="E76" s="2">
        <f>'Q.1 (i)'!J83</f>
        <v>41.474410960806601</v>
      </c>
      <c r="F76" s="2">
        <f>'Q.1 (i)'!O83</f>
        <v>331.76849224804164</v>
      </c>
      <c r="G76" s="2">
        <f>-'Q.1 (i)'!Q83</f>
        <v>0</v>
      </c>
      <c r="H76" s="18">
        <f>'Q.1 (i)'!V83</f>
        <v>33068.925327577323</v>
      </c>
      <c r="J76" s="2">
        <f>-'Q.1 (i)'!$AC$13*(1+'Q.1 (i)'!$AC$14)^('Q.1 (iii)'!C76-1)/12</f>
        <v>-55.759399066666681</v>
      </c>
      <c r="K76" s="2">
        <f>-E76/'Q1 Data'!$H$1*'Q1 Data'!$H$2</f>
        <v>-25.921506850504123</v>
      </c>
      <c r="L76" s="2"/>
      <c r="M76" s="23">
        <f t="shared" si="19"/>
        <v>0.63620959856654069</v>
      </c>
      <c r="N76" s="23">
        <f>IF(C76&gt;=2,VLOOKUP(C76,'Q.1 (i)'!$AF$3:$AI$9,4,1)*'Q.1 (iii)'!M76,0)</f>
        <v>8.5582578083594988E-3</v>
      </c>
      <c r="O76" s="23">
        <f>VLOOKUP(D76,'Q1 Data'!B:D,3,0)*'Q1 Data'!$H$2*(M76-N76)</f>
        <v>4.7505664381797732E-5</v>
      </c>
      <c r="P76" s="23">
        <f t="shared" si="20"/>
        <v>0.62760383509379936</v>
      </c>
      <c r="R76" s="13">
        <f t="shared" si="11"/>
        <v>26.031469646706068</v>
      </c>
      <c r="S76" s="13">
        <f t="shared" si="12"/>
        <v>208.23493898080358</v>
      </c>
      <c r="T76" s="2">
        <f t="shared" si="13"/>
        <v>0</v>
      </c>
      <c r="U76">
        <f t="shared" si="14"/>
        <v>283.01238839879579</v>
      </c>
      <c r="W76" s="13">
        <f t="shared" si="17"/>
        <v>-34.994812696765628</v>
      </c>
      <c r="X76" s="13">
        <f>O76*-'Q.1 (i)'!H83</f>
        <v>-16.269668529191293</v>
      </c>
      <c r="Y76" s="13">
        <f>SUM(R76+V76+U76)*NONU_INV_RATE_M+SUM('Q.1 (iii)'!S76,'Q.1 (iii)'!W76,'Q.1 (iii)'!X76)*NONU_INV_RATE_M/2</f>
        <v>2.3425819500067888</v>
      </c>
      <c r="Z76" s="13">
        <f t="shared" si="18"/>
        <v>468.35689775035536</v>
      </c>
      <c r="AA76" s="13">
        <f t="shared" si="15"/>
        <v>-68.192764312451743</v>
      </c>
      <c r="AB76" s="24">
        <f t="shared" si="16"/>
        <v>400.16413343790362</v>
      </c>
    </row>
    <row r="77" spans="2:28" x14ac:dyDescent="0.2">
      <c r="B77">
        <f>'Q.1 (i)'!B84</f>
        <v>72</v>
      </c>
      <c r="C77">
        <f>'Q.1 (i)'!C84</f>
        <v>6</v>
      </c>
      <c r="D77">
        <f>'Q.1 (i)'!D84</f>
        <v>41</v>
      </c>
      <c r="E77" s="2">
        <f>'Q.1 (i)'!J84</f>
        <v>41.007324864899658</v>
      </c>
      <c r="F77" s="2">
        <f>'Q.1 (i)'!O84</f>
        <v>333.71499573195024</v>
      </c>
      <c r="G77" s="2">
        <f>-'Q.1 (i)'!Q84</f>
        <v>0</v>
      </c>
      <c r="H77" s="18">
        <f>'Q.1 (i)'!V84</f>
        <v>33262.942480692422</v>
      </c>
      <c r="J77" s="2">
        <f>-'Q.1 (i)'!$AC$13*(1+'Q.1 (i)'!$AC$14)^('Q.1 (iii)'!C77-1)/12</f>
        <v>-55.759399066666681</v>
      </c>
      <c r="K77" s="2">
        <f>-E77/'Q1 Data'!$H$1*'Q1 Data'!$H$2</f>
        <v>-25.629578040562286</v>
      </c>
      <c r="L77" s="2"/>
      <c r="M77" s="23">
        <f t="shared" si="19"/>
        <v>0.62760383509379936</v>
      </c>
      <c r="N77" s="23">
        <f>IF(C77&gt;=2,VLOOKUP(C77,'Q.1 (i)'!$AF$3:$AI$9,4,1)*'Q.1 (iii)'!M77,0)</f>
        <v>8.4424935341275049E-3</v>
      </c>
      <c r="O77" s="23">
        <f>VLOOKUP(D77,'Q1 Data'!B:D,3,0)*'Q1 Data'!$H$2*(M77-N77)</f>
        <v>4.68630734617514E-5</v>
      </c>
      <c r="P77" s="23">
        <f t="shared" si="20"/>
        <v>0.61911447848621015</v>
      </c>
      <c r="R77" s="13">
        <f t="shared" si="11"/>
        <v>25.390150277124562</v>
      </c>
      <c r="S77" s="13">
        <f t="shared" si="12"/>
        <v>206.62342445597449</v>
      </c>
      <c r="T77" s="2">
        <f t="shared" si="13"/>
        <v>0</v>
      </c>
      <c r="U77">
        <f t="shared" si="14"/>
        <v>280.82217681930086</v>
      </c>
      <c r="W77" s="13">
        <f t="shared" si="17"/>
        <v>-34.521451273863818</v>
      </c>
      <c r="X77" s="13">
        <f>O77*-'Q.1 (i)'!H84</f>
        <v>-15.868843923202851</v>
      </c>
      <c r="Y77" s="13">
        <f>SUM(R77+V77+U77)*NONU_INV_RATE_M+SUM('Q.1 (iii)'!S77,'Q.1 (iii)'!W77,'Q.1 (iii)'!X77)*NONU_INV_RATE_M/2</f>
        <v>2.3232370291787197</v>
      </c>
      <c r="Z77" s="13">
        <f t="shared" si="18"/>
        <v>464.76869338451189</v>
      </c>
      <c r="AA77" s="13">
        <f t="shared" si="15"/>
        <v>-67.670321756784929</v>
      </c>
      <c r="AB77" s="24">
        <f t="shared" si="16"/>
        <v>397.09837162772698</v>
      </c>
    </row>
    <row r="78" spans="2:28" x14ac:dyDescent="0.2">
      <c r="B78">
        <f>'Q.1 (i)'!B85</f>
        <v>73</v>
      </c>
      <c r="C78">
        <f>'Q.1 (i)'!C85</f>
        <v>7</v>
      </c>
      <c r="D78">
        <f>'Q.1 (i)'!D85</f>
        <v>41</v>
      </c>
      <c r="E78" s="2">
        <f>'Q.1 (i)'!J85</f>
        <v>40.537412317640459</v>
      </c>
      <c r="F78" s="2">
        <f>'Q.1 (i)'!O85</f>
        <v>335.67327798095721</v>
      </c>
      <c r="G78" s="2">
        <f>-'Q.1 (i)'!Q85</f>
        <v>0</v>
      </c>
      <c r="H78" s="18">
        <f>'Q.1 (i)'!V85</f>
        <v>0</v>
      </c>
      <c r="J78" s="2">
        <f>-'Q.1 (i)'!$AC$13*(1+'Q.1 (i)'!$AC$14)^('Q.1 (iii)'!C78-1)/12</f>
        <v>-59.104963010666694</v>
      </c>
      <c r="K78" s="2">
        <f>-E78/'Q1 Data'!$H$1*'Q1 Data'!$H$2</f>
        <v>-25.335882698525285</v>
      </c>
      <c r="L78" s="2"/>
      <c r="M78" s="23">
        <f t="shared" si="19"/>
        <v>0.61911447848621015</v>
      </c>
      <c r="N78" s="23">
        <f>IF(C78&gt;=2,VLOOKUP(C78,'Q.1 (i)'!$AF$3:$AI$9,4,1)*'Q.1 (iii)'!M78,0)</f>
        <v>2.6407206105468982E-3</v>
      </c>
      <c r="O78" s="23">
        <f>VLOOKUP(D78,'Q1 Data'!B:D,3,0)*'Q1 Data'!$H$2*(M78-N78)</f>
        <v>4.665965567196977E-5</v>
      </c>
      <c r="P78" s="23">
        <f t="shared" si="20"/>
        <v>0.61642709821999131</v>
      </c>
      <c r="R78" s="13">
        <f t="shared" si="11"/>
        <v>24.990250906011013</v>
      </c>
      <c r="S78" s="13">
        <f t="shared" si="12"/>
        <v>206.93376709536284</v>
      </c>
      <c r="T78" s="2">
        <f t="shared" si="13"/>
        <v>0</v>
      </c>
      <c r="U78">
        <f t="shared" si="14"/>
        <v>0</v>
      </c>
      <c r="W78" s="13">
        <f t="shared" si="17"/>
        <v>-36.433900839065188</v>
      </c>
      <c r="X78" s="13">
        <f>O78*-'Q.1 (i)'!H85</f>
        <v>-15.618906816256885</v>
      </c>
      <c r="Y78" s="13">
        <f>SUM(R78+V78+U78)*NONU_INV_RATE_M+SUM('Q.1 (iii)'!S78,'Q.1 (iii)'!W78,'Q.1 (iii)'!X78)*NONU_INV_RATE_M/2</f>
        <v>0.61918547223339737</v>
      </c>
      <c r="Z78" s="13">
        <f t="shared" si="18"/>
        <v>180.49039581828515</v>
      </c>
      <c r="AA78" s="13">
        <f t="shared" si="15"/>
        <v>-26.279401631142321</v>
      </c>
      <c r="AB78" s="24">
        <f t="shared" si="16"/>
        <v>154.21099418714283</v>
      </c>
    </row>
    <row r="79" spans="2:28" x14ac:dyDescent="0.2">
      <c r="B79">
        <f>'Q.1 (i)'!B86</f>
        <v>74</v>
      </c>
      <c r="C79">
        <f>'Q.1 (i)'!C86</f>
        <v>7</v>
      </c>
      <c r="D79">
        <f>'Q.1 (i)'!D86</f>
        <v>41</v>
      </c>
      <c r="E79" s="2">
        <f>'Q.1 (i)'!J86</f>
        <v>40.064656215485741</v>
      </c>
      <c r="F79" s="2">
        <f>'Q.1 (i)'!O86</f>
        <v>337.64341027122919</v>
      </c>
      <c r="G79" s="2">
        <f>-'Q.1 (i)'!Q86</f>
        <v>0</v>
      </c>
      <c r="H79" s="18">
        <f>'Q.1 (i)'!V86</f>
        <v>0</v>
      </c>
      <c r="J79" s="2">
        <f>-'Q.1 (i)'!$AC$13*(1+'Q.1 (i)'!$AC$14)^('Q.1 (iii)'!C79-1)/12</f>
        <v>-59.104963010666694</v>
      </c>
      <c r="K79" s="2">
        <f>-E79/'Q1 Data'!$H$1*'Q1 Data'!$H$2</f>
        <v>-25.040410134678588</v>
      </c>
      <c r="L79" s="2"/>
      <c r="M79" s="23">
        <f t="shared" si="19"/>
        <v>0.61642709821999131</v>
      </c>
      <c r="N79" s="23">
        <f>IF(C79&gt;=2,VLOOKUP(C79,'Q.1 (i)'!$AF$3:$AI$9,4,1)*'Q.1 (iii)'!M79,0)</f>
        <v>2.6292580770349489E-3</v>
      </c>
      <c r="O79" s="23">
        <f>VLOOKUP(D79,'Q1 Data'!B:D,3,0)*'Q1 Data'!$H$2*(M79-N79)</f>
        <v>4.6457120854518856E-5</v>
      </c>
      <c r="P79" s="23">
        <f t="shared" si="20"/>
        <v>0.61375138302210186</v>
      </c>
      <c r="R79" s="13">
        <f t="shared" si="11"/>
        <v>24.59159945113522</v>
      </c>
      <c r="S79" s="13">
        <f t="shared" si="12"/>
        <v>207.24479596298255</v>
      </c>
      <c r="T79" s="2">
        <f t="shared" si="13"/>
        <v>0</v>
      </c>
      <c r="U79">
        <f t="shared" si="14"/>
        <v>0</v>
      </c>
      <c r="W79" s="13">
        <f t="shared" si="17"/>
        <v>-36.275752791266854</v>
      </c>
      <c r="X79" s="13">
        <f>O79*-'Q.1 (i)'!H86</f>
        <v>-15.369749656959511</v>
      </c>
      <c r="Y79" s="13">
        <f>SUM(R79+V79+U79)*NONU_INV_RATE_M+SUM('Q.1 (iii)'!S79,'Q.1 (iii)'!W79,'Q.1 (iii)'!X79)*NONU_INV_RATE_M/2</f>
        <v>0.61894679212677928</v>
      </c>
      <c r="Z79" s="13">
        <f t="shared" si="18"/>
        <v>180.8098397580182</v>
      </c>
      <c r="AA79" s="13">
        <f t="shared" si="15"/>
        <v>-26.325912668767451</v>
      </c>
      <c r="AB79" s="24">
        <f t="shared" si="16"/>
        <v>154.48392708925076</v>
      </c>
    </row>
    <row r="80" spans="2:28" x14ac:dyDescent="0.2">
      <c r="B80">
        <f>'Q.1 (i)'!B87</f>
        <v>75</v>
      </c>
      <c r="C80">
        <f>'Q.1 (i)'!C87</f>
        <v>7</v>
      </c>
      <c r="D80">
        <f>'Q.1 (i)'!D87</f>
        <v>41</v>
      </c>
      <c r="E80" s="2">
        <f>'Q.1 (i)'!J87</f>
        <v>39.589039351394568</v>
      </c>
      <c r="F80" s="2">
        <f>'Q.1 (i)'!O87</f>
        <v>339.62546431024248</v>
      </c>
      <c r="G80" s="2">
        <f>-'Q.1 (i)'!Q87</f>
        <v>0</v>
      </c>
      <c r="H80" s="18">
        <f>'Q.1 (i)'!V87</f>
        <v>0</v>
      </c>
      <c r="J80" s="2">
        <f>-'Q.1 (i)'!$AC$13*(1+'Q.1 (i)'!$AC$14)^('Q.1 (iii)'!C80-1)/12</f>
        <v>-59.104963010666694</v>
      </c>
      <c r="K80" s="2">
        <f>-E80/'Q1 Data'!$H$1*'Q1 Data'!$H$2</f>
        <v>-24.743149594621602</v>
      </c>
      <c r="L80" s="2"/>
      <c r="M80" s="23">
        <f t="shared" si="19"/>
        <v>0.61375138302210186</v>
      </c>
      <c r="N80" s="23">
        <f>IF(C80&gt;=2,VLOOKUP(C80,'Q.1 (i)'!$AF$3:$AI$9,4,1)*'Q.1 (iii)'!M80,0)</f>
        <v>2.6178452987579868E-3</v>
      </c>
      <c r="O80" s="23">
        <f>VLOOKUP(D80,'Q1 Data'!B:D,3,0)*'Q1 Data'!$H$2*(M80-N80)</f>
        <v>4.6255465176694876E-5</v>
      </c>
      <c r="P80" s="23">
        <f t="shared" si="20"/>
        <v>0.61108728225816722</v>
      </c>
      <c r="R80" s="13">
        <f t="shared" si="11"/>
        <v>24.194189673886438</v>
      </c>
      <c r="S80" s="13">
        <f t="shared" si="12"/>
        <v>207.55651150485176</v>
      </c>
      <c r="T80" s="2">
        <f t="shared" si="13"/>
        <v>0</v>
      </c>
      <c r="U80">
        <f t="shared" si="14"/>
        <v>0</v>
      </c>
      <c r="W80" s="13">
        <f t="shared" si="17"/>
        <v>-36.118291214157814</v>
      </c>
      <c r="X80" s="13">
        <f>O80*-'Q.1 (i)'!H87</f>
        <v>-15.121368546179022</v>
      </c>
      <c r="Y80" s="13">
        <f>SUM(R80+V80+U80)*NONU_INV_RATE_M+SUM('Q.1 (iii)'!S80,'Q.1 (iii)'!W80,'Q.1 (iii)'!X80)*NONU_INV_RATE_M/2</f>
        <v>0.6187132729009015</v>
      </c>
      <c r="Z80" s="13">
        <f t="shared" si="18"/>
        <v>181.12975469130225</v>
      </c>
      <c r="AA80" s="13">
        <f t="shared" si="15"/>
        <v>-26.37249228305361</v>
      </c>
      <c r="AB80" s="24">
        <f t="shared" si="16"/>
        <v>154.75726240824864</v>
      </c>
    </row>
    <row r="81" spans="2:28" x14ac:dyDescent="0.2">
      <c r="B81">
        <f>'Q.1 (i)'!B88</f>
        <v>76</v>
      </c>
      <c r="C81">
        <f>'Q.1 (i)'!C88</f>
        <v>7</v>
      </c>
      <c r="D81">
        <f>'Q.1 (i)'!D88</f>
        <v>41</v>
      </c>
      <c r="E81" s="2">
        <f>'Q.1 (i)'!J88</f>
        <v>39.110544414201989</v>
      </c>
      <c r="F81" s="2">
        <f>'Q.1 (i)'!O88</f>
        <v>341.61951223939286</v>
      </c>
      <c r="G81" s="2">
        <f>-'Q.1 (i)'!Q88</f>
        <v>0</v>
      </c>
      <c r="H81" s="18">
        <f>'Q.1 (i)'!V88</f>
        <v>0</v>
      </c>
      <c r="J81" s="2">
        <f>-'Q.1 (i)'!$AC$13*(1+'Q.1 (i)'!$AC$14)^('Q.1 (iii)'!C81-1)/12</f>
        <v>-59.104963010666694</v>
      </c>
      <c r="K81" s="2">
        <f>-E81/'Q1 Data'!$H$1*'Q1 Data'!$H$2</f>
        <v>-24.444090258876241</v>
      </c>
      <c r="L81" s="2"/>
      <c r="M81" s="23">
        <f t="shared" si="19"/>
        <v>0.61108728225816722</v>
      </c>
      <c r="N81" s="23">
        <f>IF(C81&gt;=2,VLOOKUP(C81,'Q.1 (i)'!$AF$3:$AI$9,4,1)*'Q.1 (iii)'!M81,0)</f>
        <v>2.6064820597442627E-3</v>
      </c>
      <c r="O81" s="23">
        <f>VLOOKUP(D81,'Q1 Data'!B:D,3,0)*'Q1 Data'!$H$2*(M81-N81)</f>
        <v>4.6054684822430571E-5</v>
      </c>
      <c r="P81" s="23">
        <f t="shared" si="20"/>
        <v>0.60843474551360055</v>
      </c>
      <c r="R81" s="13">
        <f t="shared" si="11"/>
        <v>23.798015361349588</v>
      </c>
      <c r="S81" s="13">
        <f t="shared" si="12"/>
        <v>207.86891417082072</v>
      </c>
      <c r="T81" s="2">
        <f t="shared" si="13"/>
        <v>0</v>
      </c>
      <c r="U81">
        <f t="shared" si="14"/>
        <v>0</v>
      </c>
      <c r="W81" s="13">
        <f t="shared" si="17"/>
        <v>-35.961513127985761</v>
      </c>
      <c r="X81" s="13">
        <f>O81*-'Q.1 (i)'!H88</f>
        <v>-14.87375960084349</v>
      </c>
      <c r="Y81" s="13">
        <f>SUM(R81+V81+U81)*NONU_INV_RATE_M+SUM('Q.1 (iii)'!S81,'Q.1 (iii)'!W81,'Q.1 (iii)'!X81)*NONU_INV_RATE_M/2</f>
        <v>0.61848489910145776</v>
      </c>
      <c r="Z81" s="13">
        <f t="shared" si="18"/>
        <v>181.45014170244249</v>
      </c>
      <c r="AA81" s="13">
        <f t="shared" si="15"/>
        <v>-26.419140631875628</v>
      </c>
      <c r="AB81" s="24">
        <f t="shared" si="16"/>
        <v>155.03100107056687</v>
      </c>
    </row>
    <row r="82" spans="2:28" x14ac:dyDescent="0.2">
      <c r="B82">
        <f>'Q.1 (i)'!B89</f>
        <v>77</v>
      </c>
      <c r="C82">
        <f>'Q.1 (i)'!C89</f>
        <v>7</v>
      </c>
      <c r="D82">
        <f>'Q.1 (i)'!D89</f>
        <v>41</v>
      </c>
      <c r="E82" s="2">
        <f>'Q.1 (i)'!J89</f>
        <v>38.629153987989007</v>
      </c>
      <c r="F82" s="2">
        <f>'Q.1 (i)'!O89</f>
        <v>343.62562663662084</v>
      </c>
      <c r="G82" s="2">
        <f>-'Q.1 (i)'!Q89</f>
        <v>0</v>
      </c>
      <c r="H82" s="18">
        <f>'Q.1 (i)'!V89</f>
        <v>0</v>
      </c>
      <c r="J82" s="2">
        <f>-'Q.1 (i)'!$AC$13*(1+'Q.1 (i)'!$AC$14)^('Q.1 (iii)'!C82-1)/12</f>
        <v>-59.104963010666694</v>
      </c>
      <c r="K82" s="2">
        <f>-E82/'Q1 Data'!$H$1*'Q1 Data'!$H$2</f>
        <v>-24.143221242493127</v>
      </c>
      <c r="L82" s="2"/>
      <c r="M82" s="23">
        <f t="shared" si="19"/>
        <v>0.60843474551360055</v>
      </c>
      <c r="N82" s="23">
        <f>IF(C82&gt;=2,VLOOKUP(C82,'Q.1 (i)'!$AF$3:$AI$9,4,1)*'Q.1 (iii)'!M82,0)</f>
        <v>2.5951681449594929E-3</v>
      </c>
      <c r="O82" s="23">
        <f>VLOOKUP(D82,'Q1 Data'!B:D,3,0)*'Q1 Data'!$H$2*(M82-N82)</f>
        <v>4.5854775992223033E-5</v>
      </c>
      <c r="P82" s="23">
        <f t="shared" si="20"/>
        <v>0.60579372259264885</v>
      </c>
      <c r="R82" s="13">
        <f t="shared" si="11"/>
        <v>23.403070326191415</v>
      </c>
      <c r="S82" s="13">
        <f t="shared" si="12"/>
        <v>208.1820044145648</v>
      </c>
      <c r="T82" s="2">
        <f t="shared" si="13"/>
        <v>0</v>
      </c>
      <c r="U82">
        <f t="shared" si="14"/>
        <v>0</v>
      </c>
      <c r="W82" s="13">
        <f t="shared" si="17"/>
        <v>-35.805415565932591</v>
      </c>
      <c r="X82" s="13">
        <f>O82*-'Q.1 (i)'!H89</f>
        <v>-14.626918953869634</v>
      </c>
      <c r="Y82" s="13">
        <f>SUM(R82+V82+U82)*NONU_INV_RATE_M+SUM('Q.1 (iii)'!S82,'Q.1 (iii)'!W82,'Q.1 (iii)'!X82)*NONU_INV_RATE_M/2</f>
        <v>0.61826165535292577</v>
      </c>
      <c r="Z82" s="13">
        <f t="shared" si="18"/>
        <v>181.77100187630694</v>
      </c>
      <c r="AA82" s="13">
        <f t="shared" si="15"/>
        <v>-26.465857873190291</v>
      </c>
      <c r="AB82" s="24">
        <f t="shared" si="16"/>
        <v>155.30514400311665</v>
      </c>
    </row>
    <row r="83" spans="2:28" x14ac:dyDescent="0.2">
      <c r="B83">
        <f>'Q.1 (i)'!B90</f>
        <v>78</v>
      </c>
      <c r="C83">
        <f>'Q.1 (i)'!C90</f>
        <v>7</v>
      </c>
      <c r="D83">
        <f>'Q.1 (i)'!D90</f>
        <v>41</v>
      </c>
      <c r="E83" s="2">
        <f>'Q.1 (i)'!J90</f>
        <v>38.144850551448684</v>
      </c>
      <c r="F83" s="2">
        <f>'Q.1 (i)'!O90</f>
        <v>345.64388051905462</v>
      </c>
      <c r="G83" s="2">
        <f>-'Q.1 (i)'!Q90</f>
        <v>0</v>
      </c>
      <c r="H83" s="18">
        <f>'Q.1 (i)'!V90</f>
        <v>0</v>
      </c>
      <c r="J83" s="2">
        <f>-'Q.1 (i)'!$AC$13*(1+'Q.1 (i)'!$AC$14)^('Q.1 (iii)'!C83-1)/12</f>
        <v>-59.104963010666694</v>
      </c>
      <c r="K83" s="2">
        <f>-E83/'Q1 Data'!$H$1*'Q1 Data'!$H$2</f>
        <v>-23.840531594655427</v>
      </c>
      <c r="L83" s="2"/>
      <c r="M83" s="23">
        <f t="shared" si="19"/>
        <v>0.60579372259264885</v>
      </c>
      <c r="N83" s="23">
        <f>IF(C83&gt;=2,VLOOKUP(C83,'Q.1 (i)'!$AF$3:$AI$9,4,1)*'Q.1 (iii)'!M83,0)</f>
        <v>2.5839033403027897E-3</v>
      </c>
      <c r="O83" s="23">
        <f>VLOOKUP(D83,'Q1 Data'!B:D,3,0)*'Q1 Data'!$H$2*(M83-N83)</f>
        <v>4.5655734903061795E-5</v>
      </c>
      <c r="P83" s="23">
        <f t="shared" si="20"/>
        <v>0.60316416351744295</v>
      </c>
      <c r="R83" s="13">
        <f t="shared" si="11"/>
        <v>23.009348406547115</v>
      </c>
      <c r="S83" s="13">
        <f t="shared" si="12"/>
        <v>208.49578269357843</v>
      </c>
      <c r="T83" s="2">
        <f t="shared" si="13"/>
        <v>0</v>
      </c>
      <c r="U83">
        <f t="shared" si="14"/>
        <v>0</v>
      </c>
      <c r="W83" s="13">
        <f t="shared" si="17"/>
        <v>-35.649995574058181</v>
      </c>
      <c r="X83" s="13">
        <f>O83*-'Q.1 (i)'!H90</f>
        <v>-14.380842754091944</v>
      </c>
      <c r="Y83" s="13">
        <f>SUM(R83+V83+U83)*NONU_INV_RATE_M+SUM('Q.1 (iii)'!S83,'Q.1 (iii)'!W83,'Q.1 (iii)'!X83)*NONU_INV_RATE_M/2</f>
        <v>0.618043526358246</v>
      </c>
      <c r="Z83" s="13">
        <f t="shared" si="18"/>
        <v>182.09233629833363</v>
      </c>
      <c r="AA83" s="13">
        <f t="shared" si="15"/>
        <v>-26.512644165037379</v>
      </c>
      <c r="AB83" s="24">
        <f t="shared" si="16"/>
        <v>155.57969213329625</v>
      </c>
    </row>
    <row r="84" spans="2:28" x14ac:dyDescent="0.2">
      <c r="B84">
        <f>'Q.1 (i)'!B91</f>
        <v>79</v>
      </c>
      <c r="C84">
        <f>'Q.1 (i)'!C91</f>
        <v>7</v>
      </c>
      <c r="D84">
        <f>'Q.1 (i)'!D91</f>
        <v>41</v>
      </c>
      <c r="E84" s="2">
        <f>'Q.1 (i)'!J91</f>
        <v>37.657616477248403</v>
      </c>
      <c r="F84" s="2">
        <f>'Q.1 (i)'!O91</f>
        <v>347.67434734566405</v>
      </c>
      <c r="G84" s="2">
        <f>-'Q.1 (i)'!Q91</f>
        <v>0</v>
      </c>
      <c r="H84" s="18">
        <f>'Q.1 (i)'!V91</f>
        <v>0</v>
      </c>
      <c r="J84" s="2">
        <f>-'Q.1 (i)'!$AC$13*(1+'Q.1 (i)'!$AC$14)^('Q.1 (iii)'!C84-1)/12</f>
        <v>-59.104963010666694</v>
      </c>
      <c r="K84" s="2">
        <f>-E84/'Q1 Data'!$H$1*'Q1 Data'!$H$2</f>
        <v>-23.536010298280249</v>
      </c>
      <c r="L84" s="2"/>
      <c r="M84" s="23">
        <f t="shared" si="19"/>
        <v>0.60316416351744295</v>
      </c>
      <c r="N84" s="23">
        <f>IF(C84&gt;=2,VLOOKUP(C84,'Q.1 (i)'!$AF$3:$AI$9,4,1)*'Q.1 (iii)'!M84,0)</f>
        <v>2.5726874326026088E-3</v>
      </c>
      <c r="O84" s="23">
        <f>VLOOKUP(D84,'Q1 Data'!B:D,3,0)*'Q1 Data'!$H$2*(M84-N84)</f>
        <v>4.5457557788357239E-5</v>
      </c>
      <c r="P84" s="23">
        <f t="shared" si="20"/>
        <v>0.60054601852705203</v>
      </c>
      <c r="R84" s="13">
        <f t="shared" si="11"/>
        <v>22.616843465907422</v>
      </c>
      <c r="S84" s="13">
        <f t="shared" si="12"/>
        <v>208.81024946916585</v>
      </c>
      <c r="T84" s="2">
        <f t="shared" si="13"/>
        <v>0</v>
      </c>
      <c r="U84">
        <f t="shared" si="14"/>
        <v>0</v>
      </c>
      <c r="W84" s="13">
        <f t="shared" si="17"/>
        <v>-35.495250211244567</v>
      </c>
      <c r="X84" s="13">
        <f>O84*-'Q.1 (i)'!H91</f>
        <v>-14.135527166192137</v>
      </c>
      <c r="Y84" s="13">
        <f>SUM(R84+V84+U84)*NONU_INV_RATE_M+SUM('Q.1 (iii)'!S84,'Q.1 (iii)'!W84,'Q.1 (iii)'!X84)*NONU_INV_RATE_M/2</f>
        <v>0.61783049689849456</v>
      </c>
      <c r="Z84" s="13">
        <f t="shared" si="18"/>
        <v>182.41414605453508</v>
      </c>
      <c r="AA84" s="13">
        <f t="shared" si="15"/>
        <v>-26.559499665540308</v>
      </c>
      <c r="AB84" s="24">
        <f t="shared" si="16"/>
        <v>155.85464638899478</v>
      </c>
    </row>
    <row r="85" spans="2:28" x14ac:dyDescent="0.2">
      <c r="B85">
        <f>'Q.1 (i)'!B92</f>
        <v>80</v>
      </c>
      <c r="C85">
        <f>'Q.1 (i)'!C92</f>
        <v>7</v>
      </c>
      <c r="D85">
        <f>'Q.1 (i)'!D92</f>
        <v>41</v>
      </c>
      <c r="E85" s="2">
        <f>'Q.1 (i)'!J92</f>
        <v>37.16743403138824</v>
      </c>
      <c r="F85" s="2">
        <f>'Q.1 (i)'!O92</f>
        <v>349.71710101994177</v>
      </c>
      <c r="G85" s="2">
        <f>-'Q.1 (i)'!Q92</f>
        <v>0</v>
      </c>
      <c r="H85" s="18">
        <f>'Q.1 (i)'!V92</f>
        <v>0</v>
      </c>
      <c r="J85" s="2">
        <f>-'Q.1 (i)'!$AC$13*(1+'Q.1 (i)'!$AC$14)^('Q.1 (iii)'!C85-1)/12</f>
        <v>-59.104963010666694</v>
      </c>
      <c r="K85" s="2">
        <f>-E85/'Q1 Data'!$H$1*'Q1 Data'!$H$2</f>
        <v>-23.22964626961765</v>
      </c>
      <c r="L85" s="2"/>
      <c r="M85" s="23">
        <f t="shared" si="19"/>
        <v>0.60054601852705203</v>
      </c>
      <c r="N85" s="23">
        <f>IF(C85&gt;=2,VLOOKUP(C85,'Q.1 (i)'!$AF$3:$AI$9,4,1)*'Q.1 (iii)'!M85,0)</f>
        <v>2.5615202096127181E-3</v>
      </c>
      <c r="O85" s="23">
        <f>VLOOKUP(D85,'Q1 Data'!B:D,3,0)*'Q1 Data'!$H$2*(M85-N85)</f>
        <v>4.5260240897869351E-5</v>
      </c>
      <c r="P85" s="23">
        <f t="shared" si="20"/>
        <v>0.59793923807654148</v>
      </c>
      <c r="R85" s="13">
        <f t="shared" si="11"/>
        <v>22.225549393006215</v>
      </c>
      <c r="S85" s="13">
        <f t="shared" si="12"/>
        <v>209.1254052064391</v>
      </c>
      <c r="T85" s="2">
        <f t="shared" si="13"/>
        <v>0</v>
      </c>
      <c r="U85">
        <f t="shared" si="14"/>
        <v>0</v>
      </c>
      <c r="W85" s="13">
        <f t="shared" si="17"/>
        <v>-35.341176549140208</v>
      </c>
      <c r="X85" s="13">
        <f>O85*-'Q.1 (i)'!H92</f>
        <v>-13.890968370628883</v>
      </c>
      <c r="Y85" s="13">
        <f>SUM(R85+V85+U85)*NONU_INV_RATE_M+SUM('Q.1 (iii)'!S85,'Q.1 (iii)'!W85,'Q.1 (iii)'!X85)*NONU_INV_RATE_M/2</f>
        <v>0.61762255183257786</v>
      </c>
      <c r="Z85" s="13">
        <f t="shared" si="18"/>
        <v>182.73643223150879</v>
      </c>
      <c r="AA85" s="13">
        <f t="shared" si="15"/>
        <v>-26.606424532907681</v>
      </c>
      <c r="AB85" s="24">
        <f t="shared" si="16"/>
        <v>156.1300076986011</v>
      </c>
    </row>
    <row r="86" spans="2:28" x14ac:dyDescent="0.2">
      <c r="B86">
        <f>'Q.1 (i)'!B93</f>
        <v>81</v>
      </c>
      <c r="C86">
        <f>'Q.1 (i)'!C93</f>
        <v>7</v>
      </c>
      <c r="D86">
        <f>'Q.1 (i)'!D93</f>
        <v>42</v>
      </c>
      <c r="E86" s="2">
        <f>'Q.1 (i)'!J93</f>
        <v>39.788855611455688</v>
      </c>
      <c r="F86" s="2">
        <f>'Q.1 (i)'!O93</f>
        <v>351.77064426116249</v>
      </c>
      <c r="G86" s="2">
        <f>-'Q.1 (i)'!Q93</f>
        <v>0</v>
      </c>
      <c r="H86" s="18">
        <f>'Q.1 (i)'!V93</f>
        <v>0</v>
      </c>
      <c r="J86" s="2">
        <f>-'Q.1 (i)'!$AC$13*(1+'Q.1 (i)'!$AC$14)^('Q.1 (iii)'!C86-1)/12</f>
        <v>-59.104963010666694</v>
      </c>
      <c r="K86" s="2">
        <f>-E86/'Q1 Data'!$H$1*'Q1 Data'!$H$2</f>
        <v>-24.868034757159805</v>
      </c>
      <c r="L86" s="2"/>
      <c r="M86" s="23">
        <f t="shared" si="19"/>
        <v>0.59793923807654148</v>
      </c>
      <c r="N86" s="23">
        <f>IF(C86&gt;=2,VLOOKUP(C86,'Q.1 (i)'!$AF$3:$AI$9,4,1)*'Q.1 (iii)'!M86,0)</f>
        <v>2.5504014600081773E-3</v>
      </c>
      <c r="O86" s="23">
        <f>VLOOKUP(D86,'Q1 Data'!B:D,3,0)*'Q1 Data'!$H$2*(M86-N86)</f>
        <v>4.8890830109223609E-5</v>
      </c>
      <c r="P86" s="23">
        <f t="shared" si="20"/>
        <v>0.59533994578642413</v>
      </c>
      <c r="R86" s="13">
        <f t="shared" si="11"/>
        <v>23.689840452807825</v>
      </c>
      <c r="S86" s="13">
        <f t="shared" si="12"/>
        <v>209.44031464250193</v>
      </c>
      <c r="T86" s="2">
        <f t="shared" si="13"/>
        <v>0</v>
      </c>
      <c r="U86">
        <f t="shared" si="14"/>
        <v>0</v>
      </c>
      <c r="W86" s="13">
        <f t="shared" si="17"/>
        <v>-35.18754547447891</v>
      </c>
      <c r="X86" s="13">
        <f>O86*-'Q.1 (i)'!H93</f>
        <v>-14.806150283004889</v>
      </c>
      <c r="Y86" s="13">
        <f>SUM(R86+V86+U86)*NONU_INV_RATE_M+SUM('Q.1 (iii)'!S86,'Q.1 (iii)'!W86,'Q.1 (iii)'!X86)*NONU_INV_RATE_M/2</f>
        <v>0.62512411716413208</v>
      </c>
      <c r="Z86" s="13">
        <f t="shared" si="18"/>
        <v>183.7615834549901</v>
      </c>
      <c r="AA86" s="13">
        <f t="shared" si="15"/>
        <v>-26.755686551046558</v>
      </c>
      <c r="AB86" s="24">
        <f t="shared" si="16"/>
        <v>157.00589690394355</v>
      </c>
    </row>
    <row r="87" spans="2:28" x14ac:dyDescent="0.2">
      <c r="B87">
        <f>'Q.1 (i)'!B94</f>
        <v>82</v>
      </c>
      <c r="C87">
        <f>'Q.1 (i)'!C94</f>
        <v>7</v>
      </c>
      <c r="D87">
        <f>'Q.1 (i)'!D94</f>
        <v>42</v>
      </c>
      <c r="E87" s="2">
        <f>'Q.1 (i)'!J94</f>
        <v>39.251000256937708</v>
      </c>
      <c r="F87" s="2">
        <f>'Q.1 (i)'!O94</f>
        <v>353.83663523594078</v>
      </c>
      <c r="G87" s="2">
        <f>-'Q.1 (i)'!Q94</f>
        <v>0</v>
      </c>
      <c r="H87" s="18">
        <f>'Q.1 (i)'!V94</f>
        <v>0</v>
      </c>
      <c r="J87" s="2">
        <f>-'Q.1 (i)'!$AC$13*(1+'Q.1 (i)'!$AC$14)^('Q.1 (iii)'!C87-1)/12</f>
        <v>-59.104963010666694</v>
      </c>
      <c r="K87" s="2">
        <f>-E87/'Q1 Data'!$H$1*'Q1 Data'!$H$2</f>
        <v>-24.531875160586065</v>
      </c>
      <c r="L87" s="2"/>
      <c r="M87" s="23">
        <f t="shared" si="19"/>
        <v>0.59533994578642413</v>
      </c>
      <c r="N87" s="23">
        <f>IF(C87&gt;=2,VLOOKUP(C87,'Q.1 (i)'!$AF$3:$AI$9,4,1)*'Q.1 (iii)'!M87,0)</f>
        <v>2.5393146497947714E-3</v>
      </c>
      <c r="O87" s="23">
        <f>VLOOKUP(D87,'Q1 Data'!B:D,3,0)*'Q1 Data'!$H$2*(M87-N87)</f>
        <v>4.867829754794006E-5</v>
      </c>
      <c r="P87" s="23">
        <f t="shared" si="20"/>
        <v>0.59275195283908144</v>
      </c>
      <c r="R87" s="13">
        <f t="shared" si="11"/>
        <v>23.268017725056676</v>
      </c>
      <c r="S87" s="13">
        <f t="shared" si="12"/>
        <v>209.754580687127</v>
      </c>
      <c r="T87" s="2">
        <f t="shared" si="13"/>
        <v>0</v>
      </c>
      <c r="U87">
        <f t="shared" si="14"/>
        <v>0</v>
      </c>
      <c r="W87" s="13">
        <f t="shared" si="17"/>
        <v>-35.03458224705436</v>
      </c>
      <c r="X87" s="13">
        <f>O87*-'Q.1 (i)'!H94</f>
        <v>-14.54251107816042</v>
      </c>
      <c r="Y87" s="13">
        <f>SUM(R87+V87+U87)*NONU_INV_RATE_M+SUM('Q.1 (iii)'!S87,'Q.1 (iii)'!W87,'Q.1 (iii)'!X87)*NONU_INV_RATE_M/2</f>
        <v>0.6247832533123866</v>
      </c>
      <c r="Z87" s="13">
        <f t="shared" si="18"/>
        <v>184.07028834028125</v>
      </c>
      <c r="AA87" s="13">
        <f t="shared" si="15"/>
        <v>-26.800633982344952</v>
      </c>
      <c r="AB87" s="24">
        <f t="shared" si="16"/>
        <v>157.2696543579363</v>
      </c>
    </row>
    <row r="88" spans="2:28" x14ac:dyDescent="0.2">
      <c r="B88">
        <f>'Q.1 (i)'!B95</f>
        <v>83</v>
      </c>
      <c r="C88">
        <f>'Q.1 (i)'!C95</f>
        <v>7</v>
      </c>
      <c r="D88">
        <f>'Q.1 (i)'!D95</f>
        <v>42</v>
      </c>
      <c r="E88" s="2">
        <f>'Q.1 (i)'!J95</f>
        <v>38.7098846447292</v>
      </c>
      <c r="F88" s="2">
        <f>'Q.1 (i)'!O95</f>
        <v>355.91514939730951</v>
      </c>
      <c r="G88" s="2">
        <f>-'Q.1 (i)'!Q95</f>
        <v>0</v>
      </c>
      <c r="H88" s="18">
        <f>'Q.1 (i)'!V95</f>
        <v>0</v>
      </c>
      <c r="J88" s="2">
        <f>-'Q.1 (i)'!$AC$13*(1+'Q.1 (i)'!$AC$14)^('Q.1 (iii)'!C88-1)/12</f>
        <v>-59.104963010666694</v>
      </c>
      <c r="K88" s="2">
        <f>-E88/'Q1 Data'!$H$1*'Q1 Data'!$H$2</f>
        <v>-24.193677902955748</v>
      </c>
      <c r="L88" s="2"/>
      <c r="M88" s="23">
        <f t="shared" si="19"/>
        <v>0.59275195283908144</v>
      </c>
      <c r="N88" s="23">
        <f>IF(C88&gt;=2,VLOOKUP(C88,'Q.1 (i)'!$AF$3:$AI$9,4,1)*'Q.1 (iii)'!M88,0)</f>
        <v>2.5282760348802761E-3</v>
      </c>
      <c r="O88" s="23">
        <f>VLOOKUP(D88,'Q1 Data'!B:D,3,0)*'Q1 Data'!$H$2*(M88-N88)</f>
        <v>4.8466688883622557E-5</v>
      </c>
      <c r="P88" s="23">
        <f t="shared" si="20"/>
        <v>0.59017521011531759</v>
      </c>
      <c r="R88" s="13">
        <f t="shared" si="11"/>
        <v>22.847490443678559</v>
      </c>
      <c r="S88" s="13">
        <f t="shared" si="12"/>
        <v>210.06954810759657</v>
      </c>
      <c r="T88" s="2">
        <f t="shared" si="13"/>
        <v>0</v>
      </c>
      <c r="U88">
        <f t="shared" si="14"/>
        <v>0</v>
      </c>
      <c r="W88" s="13">
        <f t="shared" si="17"/>
        <v>-34.88228396367829</v>
      </c>
      <c r="X88" s="13">
        <f>O88*-'Q.1 (i)'!H95</f>
        <v>-14.279681527299095</v>
      </c>
      <c r="Y88" s="13">
        <f>SUM(R88+V88+U88)*NONU_INV_RATE_M+SUM('Q.1 (iii)'!S88,'Q.1 (iii)'!W88,'Q.1 (iii)'!X88)*NONU_INV_RATE_M/2</f>
        <v>0.62444788329631207</v>
      </c>
      <c r="Z88" s="13">
        <f t="shared" si="18"/>
        <v>184.37952094359409</v>
      </c>
      <c r="AA88" s="13">
        <f t="shared" si="15"/>
        <v>-26.845658249387302</v>
      </c>
      <c r="AB88" s="24">
        <f t="shared" si="16"/>
        <v>157.53386269420679</v>
      </c>
    </row>
    <row r="89" spans="2:28" x14ac:dyDescent="0.2">
      <c r="B89">
        <f>'Q.1 (i)'!B96</f>
        <v>84</v>
      </c>
      <c r="C89">
        <f>'Q.1 (i)'!C96</f>
        <v>7</v>
      </c>
      <c r="D89">
        <f>'Q.1 (i)'!D96</f>
        <v>42</v>
      </c>
      <c r="E89" s="2">
        <f>'Q.1 (i)'!J96</f>
        <v>38.165489012490475</v>
      </c>
      <c r="F89" s="2">
        <f>'Q.1 (i)'!O96</f>
        <v>358.00626265567189</v>
      </c>
      <c r="G89" s="2">
        <f>-'Q.1 (i)'!Q96</f>
        <v>0</v>
      </c>
      <c r="H89" s="18">
        <f>'Q.1 (i)'!V96</f>
        <v>0</v>
      </c>
      <c r="J89" s="2">
        <f>-'Q.1 (i)'!$AC$13*(1+'Q.1 (i)'!$AC$14)^('Q.1 (iii)'!C89-1)/12</f>
        <v>-59.104963010666694</v>
      </c>
      <c r="K89" s="2">
        <f>-E89/'Q1 Data'!$H$1*'Q1 Data'!$H$2</f>
        <v>-23.853430632806546</v>
      </c>
      <c r="L89" s="2"/>
      <c r="M89" s="23">
        <f t="shared" si="19"/>
        <v>0.59017521011531759</v>
      </c>
      <c r="N89" s="23">
        <f>IF(C89&gt;=2,VLOOKUP(C89,'Q.1 (i)'!$AF$3:$AI$9,4,1)*'Q.1 (iii)'!M89,0)</f>
        <v>2.5172854057556632E-3</v>
      </c>
      <c r="O89" s="23">
        <f>VLOOKUP(D89,'Q1 Data'!B:D,3,0)*'Q1 Data'!$H$2*(M89-N89)</f>
        <v>4.825600010001309E-5</v>
      </c>
      <c r="P89" s="23">
        <f t="shared" si="20"/>
        <v>0.58760966870946196</v>
      </c>
      <c r="R89" s="13">
        <f t="shared" si="11"/>
        <v>22.42825206860574</v>
      </c>
      <c r="S89" s="13">
        <f t="shared" si="12"/>
        <v>210.38521734525847</v>
      </c>
      <c r="T89" s="2">
        <f t="shared" si="13"/>
        <v>0</v>
      </c>
      <c r="U89">
        <f t="shared" si="14"/>
        <v>0</v>
      </c>
      <c r="W89" s="13">
        <f t="shared" si="17"/>
        <v>-34.73064773378286</v>
      </c>
      <c r="X89" s="13">
        <f>O89*-'Q.1 (i)'!H96</f>
        <v>-14.017657542878585</v>
      </c>
      <c r="Y89" s="13">
        <f>SUM(R89+V89+U89)*NONU_INV_RATE_M+SUM('Q.1 (iii)'!S89,'Q.1 (iii)'!W89,'Q.1 (iii)'!X89)*NONU_INV_RATE_M/2</f>
        <v>0.62411799000673962</v>
      </c>
      <c r="Z89" s="13">
        <f t="shared" si="18"/>
        <v>184.68928212720948</v>
      </c>
      <c r="AA89" s="13">
        <f t="shared" si="15"/>
        <v>-26.890759477721701</v>
      </c>
      <c r="AB89" s="24">
        <f t="shared" si="16"/>
        <v>157.79852264948778</v>
      </c>
    </row>
    <row r="90" spans="2:28" x14ac:dyDescent="0.2">
      <c r="B90">
        <f>'Q.1 (i)'!B97</f>
        <v>85</v>
      </c>
      <c r="C90">
        <f>'Q.1 (i)'!C97</f>
        <v>8</v>
      </c>
      <c r="D90">
        <f>'Q.1 (i)'!D97</f>
        <v>42</v>
      </c>
      <c r="E90" s="2">
        <f>'Q.1 (i)'!J97</f>
        <v>37.617793478090725</v>
      </c>
      <c r="F90" s="2">
        <f>'Q.1 (i)'!O97</f>
        <v>360.11005138156452</v>
      </c>
      <c r="G90" s="2">
        <f>-'Q.1 (i)'!Q97</f>
        <v>0</v>
      </c>
      <c r="H90" s="18">
        <f>'Q.1 (i)'!V97</f>
        <v>0</v>
      </c>
      <c r="J90" s="2">
        <f>-'Q.1 (i)'!$AC$13*(1+'Q.1 (i)'!$AC$14)^('Q.1 (iii)'!C90-1)/12</f>
        <v>-62.651260791306697</v>
      </c>
      <c r="K90" s="2">
        <f>-E90/'Q1 Data'!$H$1*'Q1 Data'!$H$2</f>
        <v>-23.5111209238067</v>
      </c>
      <c r="L90" s="2"/>
      <c r="M90" s="23">
        <f t="shared" si="19"/>
        <v>0.58760966870946196</v>
      </c>
      <c r="N90" s="23">
        <f>IF(C90&gt;=2,VLOOKUP(C90,'Q.1 (i)'!$AF$3:$AI$9,4,1)*'Q.1 (iii)'!M90,0)</f>
        <v>2.5063425538226578E-3</v>
      </c>
      <c r="O90" s="23">
        <f>VLOOKUP(D90,'Q1 Data'!B:D,3,0)*'Q1 Data'!$H$2*(M90-N90)</f>
        <v>4.8046227198312654E-5</v>
      </c>
      <c r="P90" s="23">
        <f t="shared" si="20"/>
        <v>0.58505527992844097</v>
      </c>
      <c r="R90" s="13">
        <f t="shared" si="11"/>
        <v>22.010296086666798</v>
      </c>
      <c r="S90" s="13">
        <f t="shared" si="12"/>
        <v>210.70158884543159</v>
      </c>
      <c r="T90" s="2">
        <f t="shared" si="13"/>
        <v>0</v>
      </c>
      <c r="U90">
        <f t="shared" si="14"/>
        <v>0</v>
      </c>
      <c r="W90" s="13">
        <f t="shared" si="17"/>
        <v>-36.654450920127701</v>
      </c>
      <c r="X90" s="13">
        <f>O90*-'Q.1 (i)'!H97</f>
        <v>-13.756435054166747</v>
      </c>
      <c r="Y90" s="13">
        <f>SUM(R90+V90+U90)*NONU_INV_RATE_M+SUM('Q.1 (iii)'!S90,'Q.1 (iii)'!W90,'Q.1 (iii)'!X90)*NONU_INV_RATE_M/2</f>
        <v>0.61752261714599954</v>
      </c>
      <c r="Z90" s="13">
        <f t="shared" si="18"/>
        <v>182.91852157494989</v>
      </c>
      <c r="AA90" s="13">
        <f t="shared" si="15"/>
        <v>-26.632936741312704</v>
      </c>
      <c r="AB90" s="24">
        <f t="shared" si="16"/>
        <v>156.28558483363719</v>
      </c>
    </row>
    <row r="91" spans="2:28" x14ac:dyDescent="0.2">
      <c r="B91">
        <f>'Q.1 (i)'!B98</f>
        <v>86</v>
      </c>
      <c r="C91">
        <f>'Q.1 (i)'!C98</f>
        <v>8</v>
      </c>
      <c r="D91">
        <f>'Q.1 (i)'!D98</f>
        <v>42</v>
      </c>
      <c r="E91" s="2">
        <f>'Q.1 (i)'!J98</f>
        <v>37.066778038881793</v>
      </c>
      <c r="F91" s="2">
        <f>'Q.1 (i)'!O98</f>
        <v>362.22659240845223</v>
      </c>
      <c r="G91" s="2">
        <f>-'Q.1 (i)'!Q98</f>
        <v>0</v>
      </c>
      <c r="H91" s="18">
        <f>'Q.1 (i)'!V98</f>
        <v>0</v>
      </c>
      <c r="J91" s="2">
        <f>-'Q.1 (i)'!$AC$13*(1+'Q.1 (i)'!$AC$14)^('Q.1 (iii)'!C91-1)/12</f>
        <v>-62.651260791306697</v>
      </c>
      <c r="K91" s="2">
        <f>-E91/'Q1 Data'!$H$1*'Q1 Data'!$H$2</f>
        <v>-23.166736274301119</v>
      </c>
      <c r="L91" s="2"/>
      <c r="M91" s="23">
        <f t="shared" si="19"/>
        <v>0.58505527992844097</v>
      </c>
      <c r="N91" s="23">
        <f>IF(C91&gt;=2,VLOOKUP(C91,'Q.1 (i)'!$AF$3:$AI$9,4,1)*'Q.1 (iii)'!M91,0)</f>
        <v>2.4954472713897787E-3</v>
      </c>
      <c r="O91" s="23">
        <f>VLOOKUP(D91,'Q1 Data'!B:D,3,0)*'Q1 Data'!$H$2*(M91-N91)</f>
        <v>4.7837366197105343E-5</v>
      </c>
      <c r="P91" s="23">
        <f t="shared" si="20"/>
        <v>0.58251199529085407</v>
      </c>
      <c r="R91" s="13">
        <f t="shared" si="11"/>
        <v>21.593616011467038</v>
      </c>
      <c r="S91" s="13">
        <f t="shared" si="12"/>
        <v>211.01866305740185</v>
      </c>
      <c r="T91" s="2">
        <f t="shared" si="13"/>
        <v>0</v>
      </c>
      <c r="U91">
        <f t="shared" si="14"/>
        <v>0</v>
      </c>
      <c r="W91" s="13">
        <f t="shared" si="17"/>
        <v>-36.495110931031718</v>
      </c>
      <c r="X91" s="13">
        <f>O91*-'Q.1 (i)'!H98</f>
        <v>-13.496010007166898</v>
      </c>
      <c r="Y91" s="13">
        <f>SUM(R91+V91+U91)*NONU_INV_RATE_M+SUM('Q.1 (iii)'!S91,'Q.1 (iii)'!W91,'Q.1 (iii)'!X91)*NONU_INV_RATE_M/2</f>
        <v>0.61723088662662107</v>
      </c>
      <c r="Z91" s="13">
        <f t="shared" si="18"/>
        <v>183.23838901729692</v>
      </c>
      <c r="AA91" s="13">
        <f t="shared" si="15"/>
        <v>-26.679509440918434</v>
      </c>
      <c r="AB91" s="24">
        <f t="shared" si="16"/>
        <v>156.5588795763785</v>
      </c>
    </row>
    <row r="92" spans="2:28" x14ac:dyDescent="0.2">
      <c r="B92">
        <f>'Q.1 (i)'!B99</f>
        <v>87</v>
      </c>
      <c r="C92">
        <f>'Q.1 (i)'!C99</f>
        <v>8</v>
      </c>
      <c r="D92">
        <f>'Q.1 (i)'!D99</f>
        <v>42</v>
      </c>
      <c r="E92" s="2">
        <f>'Q.1 (i)'!J99</f>
        <v>36.512422570967793</v>
      </c>
      <c r="F92" s="2">
        <f>'Q.1 (i)'!O99</f>
        <v>364.35596303553302</v>
      </c>
      <c r="G92" s="2">
        <f>-'Q.1 (i)'!Q99</f>
        <v>0</v>
      </c>
      <c r="H92" s="18">
        <f>'Q.1 (i)'!V99</f>
        <v>0</v>
      </c>
      <c r="J92" s="2">
        <f>-'Q.1 (i)'!$AC$13*(1+'Q.1 (i)'!$AC$14)^('Q.1 (iii)'!C92-1)/12</f>
        <v>-62.651260791306697</v>
      </c>
      <c r="K92" s="2">
        <f>-E92/'Q1 Data'!$H$1*'Q1 Data'!$H$2</f>
        <v>-22.820264106854868</v>
      </c>
      <c r="L92" s="2"/>
      <c r="M92" s="23">
        <f t="shared" si="19"/>
        <v>0.58251199529085407</v>
      </c>
      <c r="N92" s="23">
        <f>IF(C92&gt;=2,VLOOKUP(C92,'Q.1 (i)'!$AF$3:$AI$9,4,1)*'Q.1 (iii)'!M92,0)</f>
        <v>2.4845993516683976E-3</v>
      </c>
      <c r="O92" s="23">
        <f>VLOOKUP(D92,'Q1 Data'!B:D,3,0)*'Q1 Data'!$H$2*(M92-N92)</f>
        <v>4.762941313228282E-5</v>
      </c>
      <c r="P92" s="23">
        <f t="shared" si="20"/>
        <v>0.57997976652605343</v>
      </c>
      <c r="R92" s="13">
        <f t="shared" si="11"/>
        <v>21.178205383269592</v>
      </c>
      <c r="S92" s="13">
        <f t="shared" si="12"/>
        <v>211.33644043441438</v>
      </c>
      <c r="T92" s="2">
        <f t="shared" si="13"/>
        <v>0</v>
      </c>
      <c r="U92">
        <f t="shared" si="14"/>
        <v>0</v>
      </c>
      <c r="W92" s="13">
        <f t="shared" si="17"/>
        <v>-36.336463606304946</v>
      </c>
      <c r="X92" s="13">
        <f>O92*-'Q.1 (i)'!H99</f>
        <v>-13.236378364543494</v>
      </c>
      <c r="Y92" s="13">
        <f>SUM(R92+V92+U92)*NONU_INV_RATE_M+SUM('Q.1 (iii)'!S92,'Q.1 (iii)'!W92,'Q.1 (iii)'!X92)*NONU_INV_RATE_M/2</f>
        <v>0.61694446351683163</v>
      </c>
      <c r="Z92" s="13">
        <f t="shared" si="18"/>
        <v>183.55874831035234</v>
      </c>
      <c r="AA92" s="13">
        <f t="shared" si="15"/>
        <v>-26.726153753987301</v>
      </c>
      <c r="AB92" s="24">
        <f t="shared" si="16"/>
        <v>156.83259455636505</v>
      </c>
    </row>
    <row r="93" spans="2:28" x14ac:dyDescent="0.2">
      <c r="B93">
        <f>'Q.1 (i)'!B100</f>
        <v>88</v>
      </c>
      <c r="C93">
        <f>'Q.1 (i)'!C100</f>
        <v>8</v>
      </c>
      <c r="D93">
        <f>'Q.1 (i)'!D100</f>
        <v>42</v>
      </c>
      <c r="E93" s="2">
        <f>'Q.1 (i)'!J100</f>
        <v>35.954706828469959</v>
      </c>
      <c r="F93" s="2">
        <f>'Q.1 (i)'!O100</f>
        <v>366.49824103056108</v>
      </c>
      <c r="G93" s="2">
        <f>-'Q.1 (i)'!Q100</f>
        <v>0</v>
      </c>
      <c r="H93" s="18">
        <f>'Q.1 (i)'!V100</f>
        <v>0</v>
      </c>
      <c r="J93" s="2">
        <f>-'Q.1 (i)'!$AC$13*(1+'Q.1 (i)'!$AC$14)^('Q.1 (iii)'!C93-1)/12</f>
        <v>-62.651260791306697</v>
      </c>
      <c r="K93" s="2">
        <f>-E93/'Q1 Data'!$H$1*'Q1 Data'!$H$2</f>
        <v>-22.471691767793722</v>
      </c>
      <c r="L93" s="2"/>
      <c r="M93" s="23">
        <f t="shared" si="19"/>
        <v>0.57997976652605343</v>
      </c>
      <c r="N93" s="23">
        <f>IF(C93&gt;=2,VLOOKUP(C93,'Q.1 (i)'!$AF$3:$AI$9,4,1)*'Q.1 (iii)'!M93,0)</f>
        <v>2.4737985887688147E-3</v>
      </c>
      <c r="O93" s="23">
        <f>VLOOKUP(D93,'Q1 Data'!B:D,3,0)*'Q1 Data'!$H$2*(M93-N93)</f>
        <v>4.7422364056969068E-5</v>
      </c>
      <c r="P93" s="23">
        <f t="shared" si="20"/>
        <v>0.57745854557322762</v>
      </c>
      <c r="R93" s="13">
        <f t="shared" si="11"/>
        <v>20.764057768876839</v>
      </c>
      <c r="S93" s="13">
        <f t="shared" si="12"/>
        <v>211.6549214336664</v>
      </c>
      <c r="T93" s="2">
        <f t="shared" si="13"/>
        <v>0</v>
      </c>
      <c r="U93">
        <f t="shared" si="14"/>
        <v>0</v>
      </c>
      <c r="W93" s="13">
        <f t="shared" si="17"/>
        <v>-36.178505934876945</v>
      </c>
      <c r="X93" s="13">
        <f>O93*-'Q.1 (i)'!H100</f>
        <v>-12.977536105548023</v>
      </c>
      <c r="Y93" s="13">
        <f>SUM(R93+V93+U93)*NONU_INV_RATE_M+SUM('Q.1 (iii)'!S93,'Q.1 (iii)'!W93,'Q.1 (iii)'!X93)*NONU_INV_RATE_M/2</f>
        <v>0.61666333156372111</v>
      </c>
      <c r="Z93" s="13">
        <f t="shared" si="18"/>
        <v>183.87960049368203</v>
      </c>
      <c r="AA93" s="13">
        <f t="shared" si="15"/>
        <v>-26.772869831880104</v>
      </c>
      <c r="AB93" s="24">
        <f t="shared" si="16"/>
        <v>157.10673066180192</v>
      </c>
    </row>
    <row r="94" spans="2:28" x14ac:dyDescent="0.2">
      <c r="B94">
        <f>'Q.1 (i)'!B101</f>
        <v>89</v>
      </c>
      <c r="C94">
        <f>'Q.1 (i)'!C101</f>
        <v>8</v>
      </c>
      <c r="D94">
        <f>'Q.1 (i)'!D101</f>
        <v>42</v>
      </c>
      <c r="E94" s="2">
        <f>'Q.1 (i)'!J101</f>
        <v>35.393610442787427</v>
      </c>
      <c r="F94" s="2">
        <f>'Q.1 (i)'!O101</f>
        <v>368.65350463268533</v>
      </c>
      <c r="G94" s="2">
        <f>-'Q.1 (i)'!Q101</f>
        <v>0</v>
      </c>
      <c r="H94" s="18">
        <f>'Q.1 (i)'!V101</f>
        <v>0</v>
      </c>
      <c r="J94" s="2">
        <f>-'Q.1 (i)'!$AC$13*(1+'Q.1 (i)'!$AC$14)^('Q.1 (iii)'!C94-1)/12</f>
        <v>-62.651260791306697</v>
      </c>
      <c r="K94" s="2">
        <f>-E94/'Q1 Data'!$H$1*'Q1 Data'!$H$2</f>
        <v>-22.121006526742139</v>
      </c>
      <c r="L94" s="2"/>
      <c r="M94" s="23">
        <f t="shared" si="19"/>
        <v>0.57745854557322762</v>
      </c>
      <c r="N94" s="23">
        <f>IF(C94&gt;=2,VLOOKUP(C94,'Q.1 (i)'!$AF$3:$AI$9,4,1)*'Q.1 (iii)'!M94,0)</f>
        <v>2.4630447776963472E-3</v>
      </c>
      <c r="O94" s="23">
        <f>VLOOKUP(D94,'Q1 Data'!B:D,3,0)*'Q1 Data'!$H$2*(M94-N94)</f>
        <v>4.7216215041445456E-5</v>
      </c>
      <c r="P94" s="23">
        <f t="shared" si="20"/>
        <v>0.57494828458048985</v>
      </c>
      <c r="R94" s="13">
        <f t="shared" si="11"/>
        <v>20.351166761512502</v>
      </c>
      <c r="S94" s="13">
        <f t="shared" si="12"/>
        <v>211.9741065162986</v>
      </c>
      <c r="T94" s="2">
        <f t="shared" si="13"/>
        <v>0</v>
      </c>
      <c r="U94">
        <f t="shared" si="14"/>
        <v>0</v>
      </c>
      <c r="W94" s="13">
        <f t="shared" si="17"/>
        <v>-36.021234918766687</v>
      </c>
      <c r="X94" s="13">
        <f>O94*-'Q.1 (i)'!H101</f>
        <v>-12.719479225945314</v>
      </c>
      <c r="Y94" s="13">
        <f>SUM(R94+V94+U94)*NONU_INV_RATE_M+SUM('Q.1 (iii)'!S94,'Q.1 (iii)'!W94,'Q.1 (iii)'!X94)*NONU_INV_RATE_M/2</f>
        <v>0.61638747459653931</v>
      </c>
      <c r="Z94" s="13">
        <f t="shared" si="18"/>
        <v>184.20094660769564</v>
      </c>
      <c r="AA94" s="13">
        <f t="shared" si="15"/>
        <v>-26.819657826080487</v>
      </c>
      <c r="AB94" s="24">
        <f t="shared" si="16"/>
        <v>157.38128878161515</v>
      </c>
    </row>
    <row r="95" spans="2:28" x14ac:dyDescent="0.2">
      <c r="B95">
        <f>'Q.1 (i)'!B102</f>
        <v>90</v>
      </c>
      <c r="C95">
        <f>'Q.1 (i)'!C102</f>
        <v>8</v>
      </c>
      <c r="D95">
        <f>'Q.1 (i)'!D102</f>
        <v>42</v>
      </c>
      <c r="E95" s="2">
        <f>'Q.1 (i)'!J102</f>
        <v>34.829112921853209</v>
      </c>
      <c r="F95" s="2">
        <f>'Q.1 (i)'!O102</f>
        <v>370.82183255530981</v>
      </c>
      <c r="G95" s="2">
        <f>-'Q.1 (i)'!Q102</f>
        <v>0</v>
      </c>
      <c r="H95" s="18">
        <f>'Q.1 (i)'!V102</f>
        <v>0</v>
      </c>
      <c r="J95" s="2">
        <f>-'Q.1 (i)'!$AC$13*(1+'Q.1 (i)'!$AC$14)^('Q.1 (iii)'!C95-1)/12</f>
        <v>-62.651260791306697</v>
      </c>
      <c r="K95" s="2">
        <f>-E95/'Q1 Data'!$H$1*'Q1 Data'!$H$2</f>
        <v>-21.768195576158256</v>
      </c>
      <c r="L95" s="2"/>
      <c r="M95" s="23">
        <f t="shared" si="19"/>
        <v>0.57494828458048985</v>
      </c>
      <c r="N95" s="23">
        <f>IF(C95&gt;=2,VLOOKUP(C95,'Q.1 (i)'!$AF$3:$AI$9,4,1)*'Q.1 (iii)'!M95,0)</f>
        <v>2.4523377143474447E-3</v>
      </c>
      <c r="O95" s="23">
        <f>VLOOKUP(D95,'Q1 Data'!B:D,3,0)*'Q1 Data'!$H$2*(M95-N95)</f>
        <v>4.7010962173076164E-5</v>
      </c>
      <c r="P95" s="23">
        <f t="shared" si="20"/>
        <v>0.57244893590396928</v>
      </c>
      <c r="R95" s="13">
        <f t="shared" si="11"/>
        <v>19.939525980704147</v>
      </c>
      <c r="S95" s="13">
        <f t="shared" si="12"/>
        <v>212.29399614739017</v>
      </c>
      <c r="T95" s="2">
        <f t="shared" si="13"/>
        <v>0</v>
      </c>
      <c r="U95">
        <f t="shared" si="14"/>
        <v>0</v>
      </c>
      <c r="W95" s="13">
        <f t="shared" si="17"/>
        <v>-35.864647573025593</v>
      </c>
      <c r="X95" s="13">
        <f>O95*-'Q.1 (i)'!H102</f>
        <v>-12.46220373794009</v>
      </c>
      <c r="Y95" s="13">
        <f>SUM(R95+V95+U95)*NONU_INV_RATE_M+SUM('Q.1 (iii)'!S95,'Q.1 (iii)'!W95,'Q.1 (iii)'!X95)*NONU_INV_RATE_M/2</f>
        <v>0.61611687652636637</v>
      </c>
      <c r="Z95" s="13">
        <f t="shared" si="18"/>
        <v>184.522787693655</v>
      </c>
      <c r="AA95" s="13">
        <f t="shared" si="15"/>
        <v>-26.866517888196171</v>
      </c>
      <c r="AB95" s="24">
        <f t="shared" si="16"/>
        <v>157.65626980545883</v>
      </c>
    </row>
    <row r="96" spans="2:28" x14ac:dyDescent="0.2">
      <c r="B96">
        <f>'Q.1 (i)'!B103</f>
        <v>91</v>
      </c>
      <c r="C96">
        <f>'Q.1 (i)'!C103</f>
        <v>8</v>
      </c>
      <c r="D96">
        <f>'Q.1 (i)'!D103</f>
        <v>42</v>
      </c>
      <c r="E96" s="2">
        <f>'Q.1 (i)'!J103</f>
        <v>34.261193649385902</v>
      </c>
      <c r="F96" s="2">
        <f>'Q.1 (i)'!O103</f>
        <v>373.00330398896585</v>
      </c>
      <c r="G96" s="2">
        <f>-'Q.1 (i)'!Q103</f>
        <v>0</v>
      </c>
      <c r="H96" s="18">
        <f>'Q.1 (i)'!V103</f>
        <v>0</v>
      </c>
      <c r="J96" s="2">
        <f>-'Q.1 (i)'!$AC$13*(1+'Q.1 (i)'!$AC$14)^('Q.1 (iii)'!C96-1)/12</f>
        <v>-62.651260791306697</v>
      </c>
      <c r="K96" s="2">
        <f>-E96/'Q1 Data'!$H$1*'Q1 Data'!$H$2</f>
        <v>-21.413246030866187</v>
      </c>
      <c r="L96" s="2"/>
      <c r="M96" s="23">
        <f t="shared" si="19"/>
        <v>0.57244893590396928</v>
      </c>
      <c r="N96" s="23">
        <f>IF(C96&gt;=2,VLOOKUP(C96,'Q.1 (i)'!$AF$3:$AI$9,4,1)*'Q.1 (iii)'!M96,0)</f>
        <v>2.4416771955058101E-3</v>
      </c>
      <c r="O96" s="23">
        <f>VLOOKUP(D96,'Q1 Data'!B:D,3,0)*'Q1 Data'!$H$2*(M96-N96)</f>
        <v>4.6806601556233963E-5</v>
      </c>
      <c r="P96" s="23">
        <f t="shared" si="20"/>
        <v>0.56996045210690727</v>
      </c>
      <c r="R96" s="13">
        <f t="shared" si="11"/>
        <v>19.529129072166274</v>
      </c>
      <c r="S96" s="13">
        <f t="shared" si="12"/>
        <v>212.61459079595011</v>
      </c>
      <c r="T96" s="2">
        <f t="shared" si="13"/>
        <v>0</v>
      </c>
      <c r="U96">
        <f t="shared" si="14"/>
        <v>0</v>
      </c>
      <c r="W96" s="13">
        <f t="shared" si="17"/>
        <v>-35.708740925680921</v>
      </c>
      <c r="X96" s="13">
        <f>O96*-'Q.1 (i)'!H103</f>
        <v>-12.205705670103921</v>
      </c>
      <c r="Y96" s="13">
        <f>SUM(R96+V96+U96)*NONU_INV_RATE_M+SUM('Q.1 (iii)'!S96,'Q.1 (iii)'!W96,'Q.1 (iii)'!X96)*NONU_INV_RATE_M/2</f>
        <v>0.61585152134577048</v>
      </c>
      <c r="Z96" s="13">
        <f t="shared" si="18"/>
        <v>184.84512479367731</v>
      </c>
      <c r="AA96" s="13">
        <f t="shared" si="15"/>
        <v>-26.913450169959418</v>
      </c>
      <c r="AB96" s="24">
        <f t="shared" si="16"/>
        <v>157.9316746237179</v>
      </c>
    </row>
    <row r="97" spans="2:28" x14ac:dyDescent="0.2">
      <c r="B97">
        <f>'Q.1 (i)'!B104</f>
        <v>92</v>
      </c>
      <c r="C97">
        <f>'Q.1 (i)'!C104</f>
        <v>8</v>
      </c>
      <c r="D97">
        <f>'Q.1 (i)'!D104</f>
        <v>42</v>
      </c>
      <c r="E97" s="2">
        <f>'Q.1 (i)'!J104</f>
        <v>33.68983188413663</v>
      </c>
      <c r="F97" s="2">
        <f>'Q.1 (i)'!O104</f>
        <v>375.19799860420426</v>
      </c>
      <c r="G97" s="2">
        <f>-'Q.1 (i)'!Q104</f>
        <v>0</v>
      </c>
      <c r="H97" s="18">
        <f>'Q.1 (i)'!V104</f>
        <v>0</v>
      </c>
      <c r="J97" s="2">
        <f>-'Q.1 (i)'!$AC$13*(1+'Q.1 (i)'!$AC$14)^('Q.1 (iii)'!C97-1)/12</f>
        <v>-62.651260791306697</v>
      </c>
      <c r="K97" s="2">
        <f>-E97/'Q1 Data'!$H$1*'Q1 Data'!$H$2</f>
        <v>-21.056144927585393</v>
      </c>
      <c r="L97" s="2"/>
      <c r="M97" s="23">
        <f t="shared" si="19"/>
        <v>0.56996045210690727</v>
      </c>
      <c r="N97" s="23">
        <f>IF(C97&gt;=2,VLOOKUP(C97,'Q.1 (i)'!$AF$3:$AI$9,4,1)*'Q.1 (iii)'!M97,0)</f>
        <v>2.4310630188385464E-3</v>
      </c>
      <c r="O97" s="23">
        <f>VLOOKUP(D97,'Q1 Data'!B:D,3,0)*'Q1 Data'!$H$2*(M97-N97)</f>
        <v>4.6603129312226218E-5</v>
      </c>
      <c r="P97" s="23">
        <f t="shared" si="20"/>
        <v>0.56748278595875645</v>
      </c>
      <c r="R97" s="13">
        <f t="shared" si="11"/>
        <v>19.119969707683801</v>
      </c>
      <c r="S97" s="13">
        <f t="shared" si="12"/>
        <v>212.93589093491011</v>
      </c>
      <c r="T97" s="2">
        <f t="shared" si="13"/>
        <v>0</v>
      </c>
      <c r="U97">
        <f t="shared" si="14"/>
        <v>0</v>
      </c>
      <c r="W97" s="13">
        <f t="shared" si="17"/>
        <v>-35.553512017679331</v>
      </c>
      <c r="X97" s="13">
        <f>O97*-'Q.1 (i)'!H104</f>
        <v>-11.949981067302375</v>
      </c>
      <c r="Y97" s="13">
        <f>SUM(R97+V97+U97)*NONU_INV_RATE_M+SUM('Q.1 (iii)'!S97,'Q.1 (iii)'!W97,'Q.1 (iii)'!X97)*NONU_INV_RATE_M/2</f>
        <v>0.61559139312847333</v>
      </c>
      <c r="Z97" s="13">
        <f t="shared" si="18"/>
        <v>185.16795895074065</v>
      </c>
      <c r="AA97" s="13">
        <f t="shared" si="15"/>
        <v>-26.960454823227842</v>
      </c>
      <c r="AB97" s="24">
        <f t="shared" si="16"/>
        <v>158.20750412751281</v>
      </c>
    </row>
    <row r="98" spans="2:28" x14ac:dyDescent="0.2">
      <c r="B98">
        <f>'Q.1 (i)'!B105</f>
        <v>93</v>
      </c>
      <c r="C98">
        <f>'Q.1 (i)'!C105</f>
        <v>8</v>
      </c>
      <c r="D98">
        <f>'Q.1 (i)'!D105</f>
        <v>43</v>
      </c>
      <c r="E98" s="2">
        <f>'Q.1 (i)'!J105</f>
        <v>36.061086344469885</v>
      </c>
      <c r="F98" s="2">
        <f>'Q.1 (i)'!O105</f>
        <v>377.40450994451385</v>
      </c>
      <c r="G98" s="2">
        <f>-'Q.1 (i)'!Q105</f>
        <v>0</v>
      </c>
      <c r="H98" s="18">
        <f>'Q.1 (i)'!V105</f>
        <v>0</v>
      </c>
      <c r="J98" s="2">
        <f>-'Q.1 (i)'!$AC$13*(1+'Q.1 (i)'!$AC$14)^('Q.1 (iii)'!C98-1)/12</f>
        <v>-62.651260791306697</v>
      </c>
      <c r="K98" s="2">
        <f>-E98/'Q1 Data'!$H$1*'Q1 Data'!$H$2</f>
        <v>-22.538178965293678</v>
      </c>
      <c r="L98" s="2"/>
      <c r="M98" s="23">
        <f t="shared" si="19"/>
        <v>0.56748278595875645</v>
      </c>
      <c r="N98" s="23">
        <f>IF(C98&gt;=2,VLOOKUP(C98,'Q.1 (i)'!$AF$3:$AI$9,4,1)*'Q.1 (iii)'!M98,0)</f>
        <v>2.4204949828923123E-3</v>
      </c>
      <c r="O98" s="23">
        <f>VLOOKUP(D98,'Q1 Data'!B:D,3,0)*'Q1 Data'!$H$2*(M98-N98)</f>
        <v>5.0528569977025763E-5</v>
      </c>
      <c r="P98" s="23">
        <f t="shared" si="20"/>
        <v>0.56501176240588713</v>
      </c>
      <c r="R98" s="13">
        <f t="shared" si="11"/>
        <v>20.376760064884603</v>
      </c>
      <c r="S98" s="13">
        <f t="shared" si="12"/>
        <v>213.25705701387028</v>
      </c>
      <c r="T98" s="2">
        <f t="shared" si="13"/>
        <v>0</v>
      </c>
      <c r="U98">
        <f t="shared" si="14"/>
        <v>0</v>
      </c>
      <c r="W98" s="13">
        <f t="shared" si="17"/>
        <v>-35.398699276647051</v>
      </c>
      <c r="X98" s="13">
        <f>O98*-'Q.1 (i)'!H105</f>
        <v>-12.735475040552876</v>
      </c>
      <c r="Y98" s="13">
        <f>SUM(R98+V98+U98)*NONU_INV_RATE_M+SUM('Q.1 (iii)'!S98,'Q.1 (iii)'!W98,'Q.1 (iii)'!X98)*NONU_INV_RATE_M/2</f>
        <v>0.62225309204914481</v>
      </c>
      <c r="Z98" s="13">
        <f t="shared" si="18"/>
        <v>186.12189585360409</v>
      </c>
      <c r="AA98" s="13">
        <f t="shared" si="15"/>
        <v>-27.099348036284756</v>
      </c>
      <c r="AB98" s="24">
        <f t="shared" si="16"/>
        <v>159.02254781731932</v>
      </c>
    </row>
    <row r="99" spans="2:28" x14ac:dyDescent="0.2">
      <c r="B99">
        <f>'Q.1 (i)'!B106</f>
        <v>94</v>
      </c>
      <c r="C99">
        <f>'Q.1 (i)'!C106</f>
        <v>8</v>
      </c>
      <c r="D99">
        <f>'Q.1 (i)'!D106</f>
        <v>43</v>
      </c>
      <c r="E99" s="2">
        <f>'Q.1 (i)'!J106</f>
        <v>35.431751517602869</v>
      </c>
      <c r="F99" s="2">
        <f>'Q.1 (i)'!O106</f>
        <v>379.62442219219247</v>
      </c>
      <c r="G99" s="2">
        <f>-'Q.1 (i)'!Q106</f>
        <v>0</v>
      </c>
      <c r="H99" s="18">
        <f>'Q.1 (i)'!V106</f>
        <v>0</v>
      </c>
      <c r="J99" s="2">
        <f>-'Q.1 (i)'!$AC$13*(1+'Q.1 (i)'!$AC$14)^('Q.1 (iii)'!C99-1)/12</f>
        <v>-62.651260791306697</v>
      </c>
      <c r="K99" s="2">
        <f>-E99/'Q1 Data'!$H$1*'Q1 Data'!$H$2</f>
        <v>-22.144844698501792</v>
      </c>
      <c r="L99" s="2"/>
      <c r="M99" s="23">
        <f t="shared" si="19"/>
        <v>0.56501176240588713</v>
      </c>
      <c r="N99" s="23">
        <f>IF(C99&gt;=2,VLOOKUP(C99,'Q.1 (i)'!$AF$3:$AI$9,4,1)*'Q.1 (iii)'!M99,0)</f>
        <v>2.4099552797324638E-3</v>
      </c>
      <c r="O99" s="23">
        <f>VLOOKUP(D99,'Q1 Data'!B:D,3,0)*'Q1 Data'!$H$2*(M99-N99)</f>
        <v>5.0308550463490938E-5</v>
      </c>
      <c r="P99" s="23">
        <f t="shared" si="20"/>
        <v>0.5625514985756912</v>
      </c>
      <c r="R99" s="13">
        <f t="shared" si="11"/>
        <v>19.933967433448249</v>
      </c>
      <c r="S99" s="13">
        <f t="shared" si="12"/>
        <v>213.57738595454978</v>
      </c>
      <c r="T99" s="2">
        <f t="shared" si="13"/>
        <v>0</v>
      </c>
      <c r="U99">
        <f t="shared" si="14"/>
        <v>0</v>
      </c>
      <c r="W99" s="13">
        <f t="shared" si="17"/>
        <v>-35.244560645806025</v>
      </c>
      <c r="X99" s="13">
        <f>O99*-'Q.1 (i)'!H106</f>
        <v>-12.458729645905155</v>
      </c>
      <c r="Y99" s="13">
        <f>SUM(R99+V99+U99)*NONU_INV_RATE_M+SUM('Q.1 (iii)'!S99,'Q.1 (iii)'!W99,'Q.1 (iii)'!X99)*NONU_INV_RATE_M/2</f>
        <v>0.62184695722280148</v>
      </c>
      <c r="Z99" s="13">
        <f t="shared" si="18"/>
        <v>186.42991005350967</v>
      </c>
      <c r="AA99" s="13">
        <f t="shared" si="15"/>
        <v>-27.144194903791011</v>
      </c>
      <c r="AB99" s="24">
        <f t="shared" si="16"/>
        <v>159.28571514971867</v>
      </c>
    </row>
    <row r="100" spans="2:28" x14ac:dyDescent="0.2">
      <c r="B100">
        <f>'Q.1 (i)'!B107</f>
        <v>95</v>
      </c>
      <c r="C100">
        <f>'Q.1 (i)'!C107</f>
        <v>8</v>
      </c>
      <c r="D100">
        <f>'Q.1 (i)'!D107</f>
        <v>43</v>
      </c>
      <c r="E100" s="2">
        <f>'Q.1 (i)'!J107</f>
        <v>34.798594522426249</v>
      </c>
      <c r="F100" s="2">
        <f>'Q.1 (i)'!O107</f>
        <v>381.85781673559268</v>
      </c>
      <c r="G100" s="2">
        <f>-'Q.1 (i)'!Q107</f>
        <v>0</v>
      </c>
      <c r="H100" s="18">
        <f>'Q.1 (i)'!V107</f>
        <v>0</v>
      </c>
      <c r="J100" s="2">
        <f>-'Q.1 (i)'!$AC$13*(1+'Q.1 (i)'!$AC$14)^('Q.1 (iii)'!C100-1)/12</f>
        <v>-62.651260791306697</v>
      </c>
      <c r="K100" s="2">
        <f>-E100/'Q1 Data'!$H$1*'Q1 Data'!$H$2</f>
        <v>-21.749121576516405</v>
      </c>
      <c r="L100" s="2"/>
      <c r="M100" s="23">
        <f t="shared" si="19"/>
        <v>0.5625514985756912</v>
      </c>
      <c r="N100" s="23">
        <f>IF(C100&gt;=2,VLOOKUP(C100,'Q.1 (i)'!$AF$3:$AI$9,4,1)*'Q.1 (iii)'!M100,0)</f>
        <v>2.3994614702197762E-3</v>
      </c>
      <c r="O100" s="23">
        <f>VLOOKUP(D100,'Q1 Data'!B:D,3,0)*'Q1 Data'!$H$2*(M100-N100)</f>
        <v>5.0089488993818379E-5</v>
      </c>
      <c r="P100" s="23">
        <f t="shared" si="20"/>
        <v>0.56010194761647758</v>
      </c>
      <c r="R100" s="13">
        <f t="shared" si="11"/>
        <v>19.492503610144365</v>
      </c>
      <c r="S100" s="13">
        <f t="shared" si="12"/>
        <v>213.89843392909003</v>
      </c>
      <c r="T100" s="2">
        <f t="shared" si="13"/>
        <v>0</v>
      </c>
      <c r="U100">
        <f t="shared" si="14"/>
        <v>0</v>
      </c>
      <c r="W100" s="13">
        <f t="shared" si="17"/>
        <v>-35.091093189838737</v>
      </c>
      <c r="X100" s="13">
        <f>O100*-'Q.1 (i)'!H107</f>
        <v>-12.182814756340226</v>
      </c>
      <c r="Y100" s="13">
        <f>SUM(R100+V100+U100)*NONU_INV_RATE_M+SUM('Q.1 (iii)'!S100,'Q.1 (iii)'!W100,'Q.1 (iii)'!X100)*NONU_INV_RATE_M/2</f>
        <v>0.62144648941788083</v>
      </c>
      <c r="Z100" s="13">
        <f t="shared" si="18"/>
        <v>186.73847608247328</v>
      </c>
      <c r="AA100" s="13">
        <f t="shared" si="15"/>
        <v>-27.189122117608111</v>
      </c>
      <c r="AB100" s="24">
        <f t="shared" si="16"/>
        <v>159.54935396486516</v>
      </c>
    </row>
    <row r="101" spans="2:28" x14ac:dyDescent="0.2">
      <c r="B101">
        <f>'Q.1 (i)'!B108</f>
        <v>96</v>
      </c>
      <c r="C101">
        <f>'Q.1 (i)'!C108</f>
        <v>8</v>
      </c>
      <c r="D101">
        <f>'Q.1 (i)'!D108</f>
        <v>43</v>
      </c>
      <c r="E101" s="2">
        <f>'Q.1 (i)'!J108</f>
        <v>34.161592145588429</v>
      </c>
      <c r="F101" s="2">
        <f>'Q.1 (i)'!O108</f>
        <v>384.10477545736467</v>
      </c>
      <c r="G101" s="2">
        <f>-'Q.1 (i)'!Q108</f>
        <v>0</v>
      </c>
      <c r="H101" s="18">
        <f>'Q.1 (i)'!V108</f>
        <v>0</v>
      </c>
      <c r="J101" s="2">
        <f>-'Q.1 (i)'!$AC$13*(1+'Q.1 (i)'!$AC$14)^('Q.1 (iii)'!C101-1)/12</f>
        <v>-62.651260791306697</v>
      </c>
      <c r="K101" s="2">
        <f>-E101/'Q1 Data'!$H$1*'Q1 Data'!$H$2</f>
        <v>-21.350995090992768</v>
      </c>
      <c r="L101" s="2"/>
      <c r="M101" s="23">
        <f t="shared" si="19"/>
        <v>0.56010194761647758</v>
      </c>
      <c r="N101" s="23">
        <f>IF(C101&gt;=2,VLOOKUP(C101,'Q.1 (i)'!$AF$3:$AI$9,4,1)*'Q.1 (iii)'!M101,0)</f>
        <v>2.3890133545168505E-3</v>
      </c>
      <c r="O101" s="23">
        <f>VLOOKUP(D101,'Q1 Data'!B:D,3,0)*'Q1 Data'!$H$2*(M101-N101)</f>
        <v>4.9871381396341562E-5</v>
      </c>
      <c r="P101" s="23">
        <f t="shared" si="20"/>
        <v>0.55766306288056444</v>
      </c>
      <c r="R101" s="13">
        <f t="shared" si="11"/>
        <v>19.052361794576477</v>
      </c>
      <c r="S101" s="13">
        <f t="shared" si="12"/>
        <v>214.22020138435843</v>
      </c>
      <c r="T101" s="2">
        <f t="shared" si="13"/>
        <v>0</v>
      </c>
      <c r="U101">
        <f t="shared" si="14"/>
        <v>0</v>
      </c>
      <c r="W101" s="13">
        <f t="shared" si="17"/>
        <v>-34.938293986209111</v>
      </c>
      <c r="X101" s="13">
        <f>O101*-'Q.1 (i)'!H108</f>
        <v>-11.907726121610297</v>
      </c>
      <c r="Y101" s="13">
        <f>SUM(R101+V101+U101)*NONU_INV_RATE_M+SUM('Q.1 (iii)'!S101,'Q.1 (iii)'!W101,'Q.1 (iii)'!X101)*NONU_INV_RATE_M/2</f>
        <v>0.62105167055662469</v>
      </c>
      <c r="Z101" s="13">
        <f t="shared" si="18"/>
        <v>187.04759474167213</v>
      </c>
      <c r="AA101" s="13">
        <f t="shared" si="15"/>
        <v>-27.234129794387464</v>
      </c>
      <c r="AB101" s="24">
        <f t="shared" si="16"/>
        <v>159.81346494728467</v>
      </c>
    </row>
    <row r="102" spans="2:28" x14ac:dyDescent="0.2">
      <c r="B102">
        <f>'Q.1 (i)'!B109</f>
        <v>97</v>
      </c>
      <c r="C102">
        <f>'Q.1 (i)'!C109</f>
        <v>9</v>
      </c>
      <c r="D102">
        <f>'Q.1 (i)'!D109</f>
        <v>43</v>
      </c>
      <c r="E102" s="2">
        <f>'Q.1 (i)'!J109</f>
        <v>33.520721032755127</v>
      </c>
      <c r="F102" s="2">
        <f>'Q.1 (i)'!O109</f>
        <v>386.36538073745851</v>
      </c>
      <c r="G102" s="2">
        <f>-'Q.1 (i)'!Q109</f>
        <v>0</v>
      </c>
      <c r="H102" s="18">
        <f>'Q.1 (i)'!V109</f>
        <v>0</v>
      </c>
      <c r="J102" s="2">
        <f>-'Q.1 (i)'!$AC$13*(1+'Q.1 (i)'!$AC$14)^('Q.1 (iii)'!C102-1)/12</f>
        <v>-66.410336438785095</v>
      </c>
      <c r="K102" s="2">
        <f>-E102/'Q1 Data'!$H$1*'Q1 Data'!$H$2</f>
        <v>-20.950450645471953</v>
      </c>
      <c r="L102" s="2"/>
      <c r="M102" s="23">
        <f t="shared" si="19"/>
        <v>0.55766306288056444</v>
      </c>
      <c r="N102" s="23">
        <f>IF(C102&gt;=2,VLOOKUP(C102,'Q.1 (i)'!$AF$3:$AI$9,4,1)*'Q.1 (iii)'!M102,0)</f>
        <v>2.3786107336564544E-3</v>
      </c>
      <c r="O102" s="23">
        <f>VLOOKUP(D102,'Q1 Data'!B:D,3,0)*'Q1 Data'!$H$2*(M102-N102)</f>
        <v>4.9654223517558889E-5</v>
      </c>
      <c r="P102" s="23">
        <f t="shared" si="20"/>
        <v>0.55523479792339048</v>
      </c>
      <c r="R102" s="13">
        <f t="shared" si="11"/>
        <v>18.613535214242766</v>
      </c>
      <c r="S102" s="13">
        <f t="shared" si="12"/>
        <v>214.54268877133117</v>
      </c>
      <c r="T102" s="2">
        <f t="shared" si="13"/>
        <v>0</v>
      </c>
      <c r="U102">
        <f t="shared" si="14"/>
        <v>0</v>
      </c>
      <c r="W102" s="13">
        <f t="shared" si="17"/>
        <v>-36.873329732613215</v>
      </c>
      <c r="X102" s="13">
        <f>O102*-'Q.1 (i)'!H109</f>
        <v>-11.63345950890173</v>
      </c>
      <c r="Y102" s="13">
        <f>SUM(R102+V102+U102)*NONU_INV_RATE_M+SUM('Q.1 (iii)'!S102,'Q.1 (iii)'!W102,'Q.1 (iii)'!X102)*NONU_INV_RATE_M/2</f>
        <v>0.61435409701748722</v>
      </c>
      <c r="Z102" s="13">
        <f t="shared" si="18"/>
        <v>185.26378884107649</v>
      </c>
      <c r="AA102" s="13">
        <f t="shared" ref="AA102:AA125" si="21">-Z102*CORP_TAX_RATE</f>
        <v>-26.974407655260737</v>
      </c>
      <c r="AB102" s="24">
        <f t="shared" si="16"/>
        <v>158.28938118581576</v>
      </c>
    </row>
    <row r="103" spans="2:28" x14ac:dyDescent="0.2">
      <c r="B103">
        <f>'Q.1 (i)'!B110</f>
        <v>98</v>
      </c>
      <c r="C103">
        <f>'Q.1 (i)'!C110</f>
        <v>9</v>
      </c>
      <c r="D103">
        <f>'Q.1 (i)'!D110</f>
        <v>43</v>
      </c>
      <c r="E103" s="2">
        <f>'Q.1 (i)'!J110</f>
        <v>32.8759576877531</v>
      </c>
      <c r="F103" s="2">
        <f>'Q.1 (i)'!O110</f>
        <v>388.63971545614913</v>
      </c>
      <c r="G103" s="2">
        <f>-'Q.1 (i)'!Q110</f>
        <v>0</v>
      </c>
      <c r="H103" s="18">
        <f>'Q.1 (i)'!V110</f>
        <v>0</v>
      </c>
      <c r="J103" s="2">
        <f>-'Q.1 (i)'!$AC$13*(1+'Q.1 (i)'!$AC$14)^('Q.1 (iii)'!C103-1)/12</f>
        <v>-66.410336438785095</v>
      </c>
      <c r="K103" s="2">
        <f>-E103/'Q1 Data'!$H$1*'Q1 Data'!$H$2</f>
        <v>-20.547473554845688</v>
      </c>
      <c r="L103" s="2"/>
      <c r="M103" s="23">
        <f t="shared" si="19"/>
        <v>0.55523479792339048</v>
      </c>
      <c r="N103" s="23">
        <f>IF(C103&gt;=2,VLOOKUP(C103,'Q.1 (i)'!$AF$3:$AI$9,4,1)*'Q.1 (iii)'!M103,0)</f>
        <v>2.3682534095377274E-3</v>
      </c>
      <c r="O103" s="23">
        <f>VLOOKUP(D103,'Q1 Data'!B:D,3,0)*'Q1 Data'!$H$2*(M103-N103)</f>
        <v>4.9438011222054573E-5</v>
      </c>
      <c r="P103" s="23">
        <f t="shared" si="20"/>
        <v>0.55281710650263072</v>
      </c>
      <c r="R103" s="13">
        <f t="shared" si="11"/>
        <v>18.17601712441169</v>
      </c>
      <c r="S103" s="13">
        <f t="shared" si="12"/>
        <v>214.86589654508813</v>
      </c>
      <c r="T103" s="2">
        <f t="shared" si="13"/>
        <v>0</v>
      </c>
      <c r="U103">
        <f t="shared" si="14"/>
        <v>0</v>
      </c>
      <c r="W103" s="13">
        <f t="shared" si="17"/>
        <v>-36.712770031955394</v>
      </c>
      <c r="X103" s="13">
        <f>O103*-'Q.1 (i)'!H110</f>
        <v>-11.360010702757306</v>
      </c>
      <c r="Y103" s="13">
        <f>SUM(R103+V103+U103)*NONU_INV_RATE_M+SUM('Q.1 (iii)'!S103,'Q.1 (iii)'!W103,'Q.1 (iii)'!X103)*NONU_INV_RATE_M/2</f>
        <v>0.61399799114272324</v>
      </c>
      <c r="Z103" s="13">
        <f t="shared" si="18"/>
        <v>185.58313092592985</v>
      </c>
      <c r="AA103" s="13">
        <f t="shared" si="21"/>
        <v>-27.020903862815388</v>
      </c>
      <c r="AB103" s="24">
        <f t="shared" si="16"/>
        <v>158.56222706311445</v>
      </c>
    </row>
    <row r="104" spans="2:28" x14ac:dyDescent="0.2">
      <c r="B104">
        <f>'Q.1 (i)'!B111</f>
        <v>99</v>
      </c>
      <c r="C104">
        <f>'Q.1 (i)'!C111</f>
        <v>9</v>
      </c>
      <c r="D104">
        <f>'Q.1 (i)'!D111</f>
        <v>43</v>
      </c>
      <c r="E104" s="2">
        <f>'Q.1 (i)'!J111</f>
        <v>32.227278471708701</v>
      </c>
      <c r="F104" s="2">
        <f>'Q.1 (i)'!O111</f>
        <v>390.92786299707041</v>
      </c>
      <c r="G104" s="2">
        <f>-'Q.1 (i)'!Q111</f>
        <v>0</v>
      </c>
      <c r="H104" s="18">
        <f>'Q.1 (i)'!V111</f>
        <v>0</v>
      </c>
      <c r="J104" s="2">
        <f>-'Q.1 (i)'!$AC$13*(1+'Q.1 (i)'!$AC$14)^('Q.1 (iii)'!C104-1)/12</f>
        <v>-66.410336438785095</v>
      </c>
      <c r="K104" s="2">
        <f>-E104/'Q1 Data'!$H$1*'Q1 Data'!$H$2</f>
        <v>-20.142049044817938</v>
      </c>
      <c r="L104" s="2"/>
      <c r="M104" s="23">
        <f t="shared" si="19"/>
        <v>0.55281710650263072</v>
      </c>
      <c r="N104" s="23">
        <f>IF(C104&gt;=2,VLOOKUP(C104,'Q.1 (i)'!$AF$3:$AI$9,4,1)*'Q.1 (iii)'!M104,0)</f>
        <v>2.3579411849224139E-3</v>
      </c>
      <c r="O104" s="23">
        <f>VLOOKUP(D104,'Q1 Data'!B:D,3,0)*'Q1 Data'!$H$2*(M104-N104)</f>
        <v>4.9222740392419944E-5</v>
      </c>
      <c r="P104" s="23">
        <f t="shared" si="20"/>
        <v>0.5504099425773159</v>
      </c>
      <c r="R104" s="13">
        <f t="shared" si="11"/>
        <v>17.739800807998122</v>
      </c>
      <c r="S104" s="13">
        <f t="shared" si="12"/>
        <v>215.18982516480281</v>
      </c>
      <c r="T104" s="2">
        <f t="shared" si="13"/>
        <v>0</v>
      </c>
      <c r="U104">
        <f t="shared" si="14"/>
        <v>0</v>
      </c>
      <c r="W104" s="13">
        <f t="shared" si="17"/>
        <v>-36.552909465811936</v>
      </c>
      <c r="X104" s="13">
        <f>O104*-'Q.1 (i)'!H111</f>
        <v>-11.087375504998827</v>
      </c>
      <c r="Y104" s="13">
        <f>SUM(R104+V104+U104)*NONU_INV_RATE_M+SUM('Q.1 (iii)'!S104,'Q.1 (iii)'!W104,'Q.1 (iii)'!X104)*NONU_INV_RATE_M/2</f>
        <v>0.6136473609064097</v>
      </c>
      <c r="Z104" s="13">
        <f t="shared" si="18"/>
        <v>185.90298836289659</v>
      </c>
      <c r="AA104" s="13">
        <f t="shared" si="21"/>
        <v>-27.067475105637744</v>
      </c>
      <c r="AB104" s="24">
        <f t="shared" si="16"/>
        <v>158.83551325725884</v>
      </c>
    </row>
    <row r="105" spans="2:28" x14ac:dyDescent="0.2">
      <c r="B105">
        <f>'Q.1 (i)'!B112</f>
        <v>100</v>
      </c>
      <c r="C105">
        <f>'Q.1 (i)'!C112</f>
        <v>9</v>
      </c>
      <c r="D105">
        <f>'Q.1 (i)'!D112</f>
        <v>43</v>
      </c>
      <c r="E105" s="2">
        <f>'Q.1 (i)'!J112</f>
        <v>31.574659602181239</v>
      </c>
      <c r="F105" s="2">
        <f>'Q.1 (i)'!O112</f>
        <v>393.22990725027557</v>
      </c>
      <c r="G105" s="2">
        <f>-'Q.1 (i)'!Q112</f>
        <v>0</v>
      </c>
      <c r="H105" s="18">
        <f>'Q.1 (i)'!V112</f>
        <v>0</v>
      </c>
      <c r="J105" s="2">
        <f>-'Q.1 (i)'!$AC$13*(1+'Q.1 (i)'!$AC$14)^('Q.1 (iii)'!C105-1)/12</f>
        <v>-66.410336438785095</v>
      </c>
      <c r="K105" s="2">
        <f>-E105/'Q1 Data'!$H$1*'Q1 Data'!$H$2</f>
        <v>-19.734162251363273</v>
      </c>
      <c r="L105" s="2"/>
      <c r="M105" s="23">
        <f t="shared" si="19"/>
        <v>0.5504099425773159</v>
      </c>
      <c r="N105" s="23">
        <f>IF(C105&gt;=2,VLOOKUP(C105,'Q.1 (i)'!$AF$3:$AI$9,4,1)*'Q.1 (iii)'!M105,0)</f>
        <v>2.347673863431102E-3</v>
      </c>
      <c r="O105" s="23">
        <f>VLOOKUP(D105,'Q1 Data'!B:D,3,0)*'Q1 Data'!$H$2*(M105-N105)</f>
        <v>4.900840692917497E-5</v>
      </c>
      <c r="P105" s="23">
        <f t="shared" si="20"/>
        <v>0.54801326030695563</v>
      </c>
      <c r="R105" s="13">
        <f t="shared" si="11"/>
        <v>17.304879575440097</v>
      </c>
      <c r="S105" s="13">
        <f t="shared" si="12"/>
        <v>215.51447509373651</v>
      </c>
      <c r="T105" s="2">
        <f t="shared" si="13"/>
        <v>0</v>
      </c>
      <c r="U105">
        <f t="shared" si="14"/>
        <v>0</v>
      </c>
      <c r="W105" s="13">
        <f t="shared" si="17"/>
        <v>-36.393744989900433</v>
      </c>
      <c r="X105" s="13">
        <f>O105*-'Q.1 (i)'!H112</f>
        <v>-10.815549734650059</v>
      </c>
      <c r="Y105" s="13">
        <f>SUM(R105+V105+U105)*NONU_INV_RATE_M+SUM('Q.1 (iii)'!S105,'Q.1 (iii)'!W105,'Q.1 (iii)'!X105)*NONU_INV_RATE_M/2</f>
        <v>0.61330218910892575</v>
      </c>
      <c r="Z105" s="13">
        <f t="shared" si="18"/>
        <v>186.22336213373507</v>
      </c>
      <c r="AA105" s="13">
        <f t="shared" si="21"/>
        <v>-27.114121526671827</v>
      </c>
      <c r="AB105" s="24">
        <f t="shared" si="16"/>
        <v>159.10924060706324</v>
      </c>
    </row>
    <row r="106" spans="2:28" x14ac:dyDescent="0.2">
      <c r="B106">
        <f>'Q.1 (i)'!B113</f>
        <v>101</v>
      </c>
      <c r="C106">
        <f>'Q.1 (i)'!C113</f>
        <v>9</v>
      </c>
      <c r="D106">
        <f>'Q.1 (i)'!D113</f>
        <v>43</v>
      </c>
      <c r="E106" s="2">
        <f>'Q.1 (i)'!J113</f>
        <v>30.918077152290998</v>
      </c>
      <c r="F106" s="2">
        <f>'Q.1 (i)'!O113</f>
        <v>395.54593261530863</v>
      </c>
      <c r="G106" s="2">
        <f>-'Q.1 (i)'!Q113</f>
        <v>0</v>
      </c>
      <c r="H106" s="18">
        <f>'Q.1 (i)'!V113</f>
        <v>0</v>
      </c>
      <c r="J106" s="2">
        <f>-'Q.1 (i)'!$AC$13*(1+'Q.1 (i)'!$AC$14)^('Q.1 (iii)'!C106-1)/12</f>
        <v>-66.410336438785095</v>
      </c>
      <c r="K106" s="2">
        <f>-E106/'Q1 Data'!$H$1*'Q1 Data'!$H$2</f>
        <v>-19.323798220181871</v>
      </c>
      <c r="L106" s="2"/>
      <c r="M106" s="23">
        <f t="shared" si="19"/>
        <v>0.54801326030695563</v>
      </c>
      <c r="N106" s="23">
        <f>IF(C106&gt;=2,VLOOKUP(C106,'Q.1 (i)'!$AF$3:$AI$9,4,1)*'Q.1 (iii)'!M106,0)</f>
        <v>2.3374512495394875E-3</v>
      </c>
      <c r="O106" s="23">
        <f>VLOOKUP(D106,'Q1 Data'!B:D,3,0)*'Q1 Data'!$H$2*(M106-N106)</f>
        <v>4.8795006750690274E-5</v>
      </c>
      <c r="P106" s="23">
        <f t="shared" si="20"/>
        <v>0.54562701405066549</v>
      </c>
      <c r="R106" s="13">
        <f t="shared" si="11"/>
        <v>16.871246764576004</v>
      </c>
      <c r="S106" s="13">
        <f t="shared" si="12"/>
        <v>215.83984679922875</v>
      </c>
      <c r="T106" s="2">
        <f t="shared" si="13"/>
        <v>0</v>
      </c>
      <c r="U106">
        <f t="shared" si="14"/>
        <v>0</v>
      </c>
      <c r="W106" s="13">
        <f t="shared" si="17"/>
        <v>-36.235273573194419</v>
      </c>
      <c r="X106" s="13">
        <f>O106*-'Q.1 (i)'!H113</f>
        <v>-10.544529227860002</v>
      </c>
      <c r="Y106" s="13">
        <f>SUM(R106+V106+U106)*NONU_INV_RATE_M+SUM('Q.1 (iii)'!S106,'Q.1 (iii)'!W106,'Q.1 (iii)'!X106)*NONU_INV_RATE_M/2</f>
        <v>0.61296245863678489</v>
      </c>
      <c r="Z106" s="13">
        <f t="shared" si="18"/>
        <v>186.54425322138709</v>
      </c>
      <c r="AA106" s="13">
        <f t="shared" si="21"/>
        <v>-27.160843269033961</v>
      </c>
      <c r="AB106" s="24">
        <f t="shared" si="16"/>
        <v>159.38340995235313</v>
      </c>
    </row>
    <row r="107" spans="2:28" x14ac:dyDescent="0.2">
      <c r="B107">
        <f>'Q.1 (i)'!B114</f>
        <v>102</v>
      </c>
      <c r="C107">
        <f>'Q.1 (i)'!C114</f>
        <v>9</v>
      </c>
      <c r="D107">
        <f>'Q.1 (i)'!D114</f>
        <v>43</v>
      </c>
      <c r="E107" s="2">
        <f>'Q.1 (i)'!J114</f>
        <v>30.257507049842069</v>
      </c>
      <c r="F107" s="2">
        <f>'Q.1 (i)'!O114</f>
        <v>397.87602400430205</v>
      </c>
      <c r="G107" s="2">
        <f>-'Q.1 (i)'!Q114</f>
        <v>0</v>
      </c>
      <c r="H107" s="18">
        <f>'Q.1 (i)'!V114</f>
        <v>0</v>
      </c>
      <c r="J107" s="2">
        <f>-'Q.1 (i)'!$AC$13*(1+'Q.1 (i)'!$AC$14)^('Q.1 (iii)'!C107-1)/12</f>
        <v>-66.410336438785095</v>
      </c>
      <c r="K107" s="2">
        <f>-E107/'Q1 Data'!$H$1*'Q1 Data'!$H$2</f>
        <v>-18.91094190615129</v>
      </c>
      <c r="L107" s="2"/>
      <c r="M107" s="23">
        <f t="shared" si="19"/>
        <v>0.54562701405066549</v>
      </c>
      <c r="N107" s="23">
        <f>IF(C107&gt;=2,VLOOKUP(C107,'Q.1 (i)'!$AF$3:$AI$9,4,1)*'Q.1 (iii)'!M107,0)</f>
        <v>2.3272731485746495E-3</v>
      </c>
      <c r="O107" s="23">
        <f>VLOOKUP(D107,'Q1 Data'!B:D,3,0)*'Q1 Data'!$H$2*(M107-N107)</f>
        <v>4.8582535793109305E-5</v>
      </c>
      <c r="P107" s="23">
        <f t="shared" si="20"/>
        <v>0.54325115836629778</v>
      </c>
      <c r="R107" s="13">
        <f t="shared" si="11"/>
        <v>16.438895740522383</v>
      </c>
      <c r="S107" s="13">
        <f t="shared" si="12"/>
        <v>216.1659407526914</v>
      </c>
      <c r="T107" s="2">
        <f t="shared" si="13"/>
        <v>0</v>
      </c>
      <c r="U107">
        <f t="shared" si="14"/>
        <v>0</v>
      </c>
      <c r="W107" s="13">
        <f t="shared" si="17"/>
        <v>-36.07749219786556</v>
      </c>
      <c r="X107" s="13">
        <f>O107*-'Q.1 (i)'!H114</f>
        <v>-10.27430983782649</v>
      </c>
      <c r="Y107" s="13">
        <f>SUM(R107+V107+U107)*NONU_INV_RATE_M+SUM('Q.1 (iii)'!S107,'Q.1 (iii)'!W107,'Q.1 (iii)'!X107)*NONU_INV_RATE_M/2</f>
        <v>0.61262815246228297</v>
      </c>
      <c r="Z107" s="13">
        <f t="shared" si="18"/>
        <v>186.86566260998404</v>
      </c>
      <c r="AA107" s="13">
        <f t="shared" si="21"/>
        <v>-27.20764047601368</v>
      </c>
      <c r="AB107" s="24">
        <f t="shared" si="16"/>
        <v>159.65802213397035</v>
      </c>
    </row>
    <row r="108" spans="2:28" x14ac:dyDescent="0.2">
      <c r="B108">
        <f>'Q.1 (i)'!B115</f>
        <v>103</v>
      </c>
      <c r="C108">
        <f>'Q.1 (i)'!C115</f>
        <v>9</v>
      </c>
      <c r="D108">
        <f>'Q.1 (i)'!D115</f>
        <v>43</v>
      </c>
      <c r="E108" s="2">
        <f>'Q.1 (i)'!J115</f>
        <v>29.592925076439734</v>
      </c>
      <c r="F108" s="2">
        <f>'Q.1 (i)'!O115</f>
        <v>400.22026684509274</v>
      </c>
      <c r="G108" s="2">
        <f>-'Q.1 (i)'!Q115</f>
        <v>0</v>
      </c>
      <c r="H108" s="18">
        <f>'Q.1 (i)'!V115</f>
        <v>0</v>
      </c>
      <c r="J108" s="2">
        <f>-'Q.1 (i)'!$AC$13*(1+'Q.1 (i)'!$AC$14)^('Q.1 (iii)'!C108-1)/12</f>
        <v>-66.410336438785095</v>
      </c>
      <c r="K108" s="2">
        <f>-E108/'Q1 Data'!$H$1*'Q1 Data'!$H$2</f>
        <v>-18.495578172774831</v>
      </c>
      <c r="L108" s="2"/>
      <c r="M108" s="23">
        <f t="shared" si="19"/>
        <v>0.54325115836629778</v>
      </c>
      <c r="N108" s="23">
        <f>IF(C108&gt;=2,VLOOKUP(C108,'Q.1 (i)'!$AF$3:$AI$9,4,1)*'Q.1 (iii)'!M108,0)</f>
        <v>2.3171393667113416E-3</v>
      </c>
      <c r="O108" s="23">
        <f>VLOOKUP(D108,'Q1 Data'!B:D,3,0)*'Q1 Data'!$H$2*(M108-N108)</f>
        <v>4.8370990010271034E-5</v>
      </c>
      <c r="P108" s="23">
        <f t="shared" si="20"/>
        <v>0.54088564800957617</v>
      </c>
      <c r="R108" s="13">
        <f t="shared" si="11"/>
        <v>16.007819895552192</v>
      </c>
      <c r="S108" s="13">
        <f t="shared" si="12"/>
        <v>216.49275742960296</v>
      </c>
      <c r="T108" s="2">
        <f t="shared" si="13"/>
        <v>0</v>
      </c>
      <c r="U108">
        <f t="shared" si="14"/>
        <v>0</v>
      </c>
      <c r="W108" s="13">
        <f t="shared" si="17"/>
        <v>-35.920397859226242</v>
      </c>
      <c r="X108" s="13">
        <f>O108*-'Q.1 (i)'!H115</f>
        <v>-10.004887434720118</v>
      </c>
      <c r="Y108" s="13">
        <f>SUM(R108+V108+U108)*NONU_INV_RATE_M+SUM('Q.1 (iii)'!S108,'Q.1 (iii)'!W108,'Q.1 (iii)'!X108)*NONU_INV_RATE_M/2</f>
        <v>0.61229925364314786</v>
      </c>
      <c r="Z108" s="13">
        <f t="shared" si="18"/>
        <v>187.18759128485195</v>
      </c>
      <c r="AA108" s="13">
        <f t="shared" si="21"/>
        <v>-27.254513291074446</v>
      </c>
      <c r="AB108" s="24">
        <f t="shared" si="16"/>
        <v>159.93307799377749</v>
      </c>
    </row>
    <row r="109" spans="2:28" x14ac:dyDescent="0.2">
      <c r="B109">
        <f>'Q.1 (i)'!B116</f>
        <v>104</v>
      </c>
      <c r="C109">
        <f>'Q.1 (i)'!C116</f>
        <v>9</v>
      </c>
      <c r="D109">
        <f>'Q.1 (i)'!D116</f>
        <v>43</v>
      </c>
      <c r="E109" s="2">
        <f>'Q.1 (i)'!J116</f>
        <v>28.924306866602606</v>
      </c>
      <c r="F109" s="2">
        <f>'Q.1 (i)'!O116</f>
        <v>402.5787470843452</v>
      </c>
      <c r="G109" s="2">
        <f>-'Q.1 (i)'!Q116</f>
        <v>0</v>
      </c>
      <c r="H109" s="18">
        <f>'Q.1 (i)'!V116</f>
        <v>0</v>
      </c>
      <c r="J109" s="2">
        <f>-'Q.1 (i)'!$AC$13*(1+'Q.1 (i)'!$AC$14)^('Q.1 (iii)'!C109-1)/12</f>
        <v>-66.410336438785095</v>
      </c>
      <c r="K109" s="2">
        <f>-E109/'Q1 Data'!$H$1*'Q1 Data'!$H$2</f>
        <v>-18.077691791626627</v>
      </c>
      <c r="L109" s="2"/>
      <c r="M109" s="23">
        <f t="shared" si="19"/>
        <v>0.54088564800957617</v>
      </c>
      <c r="N109" s="23">
        <f>IF(C109&gt;=2,VLOOKUP(C109,'Q.1 (i)'!$AF$3:$AI$9,4,1)*'Q.1 (iii)'!M109,0)</f>
        <v>2.3070497109683027E-3</v>
      </c>
      <c r="O109" s="23">
        <f>VLOOKUP(D109,'Q1 Data'!B:D,3,0)*'Q1 Data'!$H$2*(M109-N109)</f>
        <v>4.8160365373632852E-5</v>
      </c>
      <c r="P109" s="23">
        <f t="shared" si="20"/>
        <v>0.53853043793323419</v>
      </c>
      <c r="R109" s="13">
        <f t="shared" si="11"/>
        <v>15.578012648973631</v>
      </c>
      <c r="S109" s="13">
        <f t="shared" si="12"/>
        <v>216.8202973094964</v>
      </c>
      <c r="T109" s="2">
        <f t="shared" si="13"/>
        <v>0</v>
      </c>
      <c r="U109">
        <f t="shared" si="14"/>
        <v>0</v>
      </c>
      <c r="W109" s="13">
        <f t="shared" si="17"/>
        <v>-35.763987565672359</v>
      </c>
      <c r="X109" s="13">
        <f>O109*-'Q.1 (i)'!H116</f>
        <v>-9.7362579056085199</v>
      </c>
      <c r="Y109" s="13">
        <f>SUM(R109+V109+U109)*NONU_INV_RATE_M+SUM('Q.1 (iii)'!S109,'Q.1 (iii)'!W109,'Q.1 (iii)'!X109)*NONU_INV_RATE_M/2</f>
        <v>0.6119757453221738</v>
      </c>
      <c r="Z109" s="13">
        <f t="shared" si="18"/>
        <v>187.51004023251136</v>
      </c>
      <c r="AA109" s="13">
        <f t="shared" si="21"/>
        <v>-27.301461857853656</v>
      </c>
      <c r="AB109" s="24">
        <f t="shared" si="16"/>
        <v>160.20857837465769</v>
      </c>
    </row>
    <row r="110" spans="2:28" x14ac:dyDescent="0.2">
      <c r="B110">
        <f>'Q.1 (i)'!B117</f>
        <v>105</v>
      </c>
      <c r="C110">
        <f>'Q.1 (i)'!C117</f>
        <v>9</v>
      </c>
      <c r="D110">
        <f>'Q.1 (i)'!D117</f>
        <v>44</v>
      </c>
      <c r="E110" s="2">
        <f>'Q.1 (i)'!J117</f>
        <v>30.903070083561794</v>
      </c>
      <c r="F110" s="2">
        <f>'Q.1 (i)'!O117</f>
        <v>404.9502132565749</v>
      </c>
      <c r="G110" s="2">
        <f>-'Q.1 (i)'!Q117</f>
        <v>0</v>
      </c>
      <c r="H110" s="18">
        <f>'Q.1 (i)'!V117</f>
        <v>0</v>
      </c>
      <c r="J110" s="2">
        <f>-'Q.1 (i)'!$AC$13*(1+'Q.1 (i)'!$AC$14)^('Q.1 (iii)'!C110-1)/12</f>
        <v>-66.410336438785095</v>
      </c>
      <c r="K110" s="2">
        <f>-E110/'Q1 Data'!$H$1*'Q1 Data'!$H$2</f>
        <v>-19.314418802226118</v>
      </c>
      <c r="L110" s="2"/>
      <c r="M110" s="23">
        <f t="shared" si="19"/>
        <v>0.53853043793323419</v>
      </c>
      <c r="N110" s="23">
        <f>IF(C110&gt;=2,VLOOKUP(C110,'Q.1 (i)'!$AF$3:$AI$9,4,1)*'Q.1 (iii)'!M110,0)</f>
        <v>2.2970039892045812E-3</v>
      </c>
      <c r="O110" s="23">
        <f>VLOOKUP(D110,'Q1 Data'!B:D,3,0)*'Q1 Data'!$H$2*(M110-N110)</f>
        <v>5.2450872766061097E-5</v>
      </c>
      <c r="P110" s="23">
        <f t="shared" si="20"/>
        <v>0.53618098307126349</v>
      </c>
      <c r="R110" s="13">
        <f t="shared" si="11"/>
        <v>16.571259390321348</v>
      </c>
      <c r="S110" s="13">
        <f t="shared" si="12"/>
        <v>217.14784343094024</v>
      </c>
      <c r="T110" s="2">
        <f t="shared" si="13"/>
        <v>0</v>
      </c>
      <c r="U110">
        <f t="shared" si="14"/>
        <v>0</v>
      </c>
      <c r="W110" s="13">
        <f t="shared" si="17"/>
        <v>-35.607959477841142</v>
      </c>
      <c r="X110" s="13">
        <f>O110*-'Q.1 (i)'!H117</f>
        <v>-10.357037118950844</v>
      </c>
      <c r="Y110" s="13">
        <f>SUM(R110+V110+U110)*NONU_INV_RATE_M+SUM('Q.1 (iii)'!S110,'Q.1 (iii)'!W110,'Q.1 (iii)'!X110)*NONU_INV_RATE_M/2</f>
        <v>0.61756514487510528</v>
      </c>
      <c r="Z110" s="13">
        <f t="shared" si="18"/>
        <v>188.37167136934471</v>
      </c>
      <c r="AA110" s="13">
        <f t="shared" si="21"/>
        <v>-27.426915351376593</v>
      </c>
      <c r="AB110" s="24">
        <f t="shared" si="16"/>
        <v>160.94475601796813</v>
      </c>
    </row>
    <row r="111" spans="2:28" x14ac:dyDescent="0.2">
      <c r="B111">
        <f>'Q.1 (i)'!B118</f>
        <v>106</v>
      </c>
      <c r="C111">
        <f>'Q.1 (i)'!C118</f>
        <v>9</v>
      </c>
      <c r="D111">
        <f>'Q.1 (i)'!D118</f>
        <v>44</v>
      </c>
      <c r="E111" s="2">
        <f>'Q.1 (i)'!J118</f>
        <v>30.163208146369904</v>
      </c>
      <c r="F111" s="2">
        <f>'Q.1 (i)'!O118</f>
        <v>407.33611419596582</v>
      </c>
      <c r="G111" s="2">
        <f>-'Q.1 (i)'!Q118</f>
        <v>0</v>
      </c>
      <c r="H111" s="18">
        <f>'Q.1 (i)'!V118</f>
        <v>0</v>
      </c>
      <c r="J111" s="2">
        <f>-'Q.1 (i)'!$AC$13*(1+'Q.1 (i)'!$AC$14)^('Q.1 (iii)'!C111-1)/12</f>
        <v>-66.410336438785095</v>
      </c>
      <c r="K111" s="2">
        <f>-E111/'Q1 Data'!$H$1*'Q1 Data'!$H$2</f>
        <v>-18.852005091481189</v>
      </c>
      <c r="L111" s="2"/>
      <c r="M111" s="23">
        <f t="shared" si="19"/>
        <v>0.53618098307126349</v>
      </c>
      <c r="N111" s="23">
        <f>IF(C111&gt;=2,VLOOKUP(C111,'Q.1 (i)'!$AF$3:$AI$9,4,1)*'Q.1 (iii)'!M111,0)</f>
        <v>2.2869828152647866E-3</v>
      </c>
      <c r="O111" s="23">
        <f>VLOOKUP(D111,'Q1 Data'!B:D,3,0)*'Q1 Data'!$H$2*(M111-N111)</f>
        <v>5.222204455254775E-5</v>
      </c>
      <c r="P111" s="23">
        <f t="shared" si="20"/>
        <v>0.53384177821144618</v>
      </c>
      <c r="R111" s="13">
        <f t="shared" si="11"/>
        <v>16.103955857819756</v>
      </c>
      <c r="S111" s="13">
        <f t="shared" si="12"/>
        <v>217.47430745681851</v>
      </c>
      <c r="T111" s="2">
        <f t="shared" si="13"/>
        <v>0</v>
      </c>
      <c r="U111">
        <f t="shared" si="14"/>
        <v>0</v>
      </c>
      <c r="W111" s="13">
        <f t="shared" si="17"/>
        <v>-35.452612096101433</v>
      </c>
      <c r="X111" s="13">
        <f>O111*-'Q.1 (i)'!H118</f>
        <v>-10.064972411137349</v>
      </c>
      <c r="Y111" s="13">
        <f>SUM(R111+V111+U111)*NONU_INV_RATE_M+SUM('Q.1 (iii)'!S111,'Q.1 (iii)'!W111,'Q.1 (iii)'!X111)*NONU_INV_RATE_M/2</f>
        <v>0.6170793420876759</v>
      </c>
      <c r="Z111" s="13">
        <f t="shared" si="18"/>
        <v>188.67775814948715</v>
      </c>
      <c r="AA111" s="13">
        <f t="shared" si="21"/>
        <v>-27.471481586565329</v>
      </c>
      <c r="AB111" s="24">
        <f t="shared" si="16"/>
        <v>161.20627656292183</v>
      </c>
    </row>
    <row r="112" spans="2:28" x14ac:dyDescent="0.2">
      <c r="B112">
        <f>'Q.1 (i)'!B119</f>
        <v>107</v>
      </c>
      <c r="C112">
        <f>'Q.1 (i)'!C119</f>
        <v>9</v>
      </c>
      <c r="D112">
        <f>'Q.1 (i)'!D119</f>
        <v>44</v>
      </c>
      <c r="E112" s="2">
        <f>'Q.1 (i)'!J119</f>
        <v>29.418842777959259</v>
      </c>
      <c r="F112" s="2">
        <f>'Q.1 (i)'!O119</f>
        <v>409.73653776482934</v>
      </c>
      <c r="G112" s="2">
        <f>-'Q.1 (i)'!Q119</f>
        <v>0</v>
      </c>
      <c r="H112" s="18">
        <f>'Q.1 (i)'!V119</f>
        <v>0</v>
      </c>
      <c r="J112" s="2">
        <f>-'Q.1 (i)'!$AC$13*(1+'Q.1 (i)'!$AC$14)^('Q.1 (iii)'!C112-1)/12</f>
        <v>-66.410336438785095</v>
      </c>
      <c r="K112" s="2">
        <f>-E112/'Q1 Data'!$H$1*'Q1 Data'!$H$2</f>
        <v>-18.386776736224537</v>
      </c>
      <c r="L112" s="2"/>
      <c r="M112" s="23">
        <f t="shared" si="19"/>
        <v>0.53384177821144618</v>
      </c>
      <c r="N112" s="23">
        <f>IF(C112&gt;=2,VLOOKUP(C112,'Q.1 (i)'!$AF$3:$AI$9,4,1)*'Q.1 (iii)'!M112,0)</f>
        <v>2.2770053608516467E-3</v>
      </c>
      <c r="O112" s="23">
        <f>VLOOKUP(D112,'Q1 Data'!B:D,3,0)*'Q1 Data'!$H$2*(M112-N112)</f>
        <v>5.1994214651331951E-5</v>
      </c>
      <c r="P112" s="23">
        <f t="shared" si="20"/>
        <v>0.53151277863594315</v>
      </c>
      <c r="R112" s="13">
        <f t="shared" si="11"/>
        <v>15.638020478793267</v>
      </c>
      <c r="S112" s="13">
        <f t="shared" si="12"/>
        <v>217.80150962555055</v>
      </c>
      <c r="T112" s="2">
        <f t="shared" si="13"/>
        <v>0</v>
      </c>
      <c r="U112">
        <f t="shared" si="14"/>
        <v>0</v>
      </c>
      <c r="W112" s="13">
        <f t="shared" si="17"/>
        <v>-35.297942450726488</v>
      </c>
      <c r="X112" s="13">
        <f>O112*-'Q.1 (i)'!H119</f>
        <v>-9.7737627992457927</v>
      </c>
      <c r="Y112" s="13">
        <f>SUM(R112+V112+U112)*NONU_INV_RATE_M+SUM('Q.1 (iii)'!S112,'Q.1 (iii)'!W112,'Q.1 (iii)'!X112)*NONU_INV_RATE_M/2</f>
        <v>0.61659940776058086</v>
      </c>
      <c r="Z112" s="13">
        <f t="shared" si="18"/>
        <v>188.98442426213214</v>
      </c>
      <c r="AA112" s="13">
        <f t="shared" si="21"/>
        <v>-27.51613217256644</v>
      </c>
      <c r="AB112" s="24">
        <f t="shared" si="16"/>
        <v>161.46829208956569</v>
      </c>
    </row>
    <row r="113" spans="2:28" x14ac:dyDescent="0.2">
      <c r="B113">
        <f>'Q.1 (i)'!B120</f>
        <v>108</v>
      </c>
      <c r="C113">
        <f>'Q.1 (i)'!C120</f>
        <v>9</v>
      </c>
      <c r="D113">
        <f>'Q.1 (i)'!D120</f>
        <v>44</v>
      </c>
      <c r="E113" s="2">
        <f>'Q.1 (i)'!J120</f>
        <v>28.669946566603777</v>
      </c>
      <c r="F113" s="2">
        <f>'Q.1 (i)'!O120</f>
        <v>412.15157236028426</v>
      </c>
      <c r="G113" s="2">
        <f>-'Q.1 (i)'!Q120</f>
        <v>0</v>
      </c>
      <c r="H113" s="18">
        <f>'Q.1 (i)'!V120</f>
        <v>0</v>
      </c>
      <c r="J113" s="2">
        <f>-'Q.1 (i)'!$AC$13*(1+'Q.1 (i)'!$AC$14)^('Q.1 (iii)'!C113-1)/12</f>
        <v>-66.410336438785095</v>
      </c>
      <c r="K113" s="2">
        <f>-E113/'Q1 Data'!$H$1*'Q1 Data'!$H$2</f>
        <v>-17.918716604127358</v>
      </c>
      <c r="L113" s="2"/>
      <c r="M113" s="23">
        <f t="shared" si="19"/>
        <v>0.53151277863594315</v>
      </c>
      <c r="N113" s="23">
        <f>IF(C113&gt;=2,VLOOKUP(C113,'Q.1 (i)'!$AF$3:$AI$9,4,1)*'Q.1 (iii)'!M113,0)</f>
        <v>2.2670714352293229E-3</v>
      </c>
      <c r="O113" s="23">
        <f>VLOOKUP(D113,'Q1 Data'!B:D,3,0)*'Q1 Data'!$H$2*(M113-N113)</f>
        <v>5.1767378707061581E-5</v>
      </c>
      <c r="P113" s="23">
        <f t="shared" si="20"/>
        <v>0.5291939398220068</v>
      </c>
      <c r="R113" s="13">
        <f t="shared" si="11"/>
        <v>15.173446146048894</v>
      </c>
      <c r="S113" s="13">
        <f t="shared" si="12"/>
        <v>218.12945038770482</v>
      </c>
      <c r="T113" s="2">
        <f t="shared" si="13"/>
        <v>0</v>
      </c>
      <c r="U113">
        <f t="shared" si="14"/>
        <v>0</v>
      </c>
      <c r="W113" s="13">
        <f t="shared" si="17"/>
        <v>-35.143947584945664</v>
      </c>
      <c r="X113" s="13">
        <f>O113*-'Q.1 (i)'!H120</f>
        <v>-9.483403841280559</v>
      </c>
      <c r="Y113" s="13">
        <f>SUM(R113+V113+U113)*NONU_INV_RATE_M+SUM('Q.1 (iii)'!S113,'Q.1 (iii)'!W113,'Q.1 (iii)'!X113)*NONU_INV_RATE_M/2</f>
        <v>0.61612532265570985</v>
      </c>
      <c r="Z113" s="13">
        <f t="shared" si="18"/>
        <v>189.29167043018319</v>
      </c>
      <c r="AA113" s="13">
        <f t="shared" si="21"/>
        <v>-27.560867214634673</v>
      </c>
      <c r="AB113" s="24">
        <f t="shared" si="16"/>
        <v>161.73080321554852</v>
      </c>
    </row>
    <row r="114" spans="2:28" x14ac:dyDescent="0.2">
      <c r="B114">
        <f>'Q.1 (i)'!B121</f>
        <v>109</v>
      </c>
      <c r="C114">
        <f>'Q.1 (i)'!C121</f>
        <v>10</v>
      </c>
      <c r="D114">
        <f>'Q.1 (i)'!D121</f>
        <v>44</v>
      </c>
      <c r="E114" s="2">
        <f>'Q.1 (i)'!J121</f>
        <v>27.916491933726267</v>
      </c>
      <c r="F114" s="2">
        <f>'Q.1 (i)'!O121</f>
        <v>414.58130691751012</v>
      </c>
      <c r="G114" s="2">
        <f>-'Q.1 (i)'!Q121</f>
        <v>0</v>
      </c>
      <c r="H114" s="18">
        <f>'Q.1 (i)'!V121</f>
        <v>0</v>
      </c>
      <c r="J114" s="2">
        <f>-'Q.1 (i)'!$AC$13*(1+'Q.1 (i)'!$AC$14)^('Q.1 (iii)'!C114-1)/12</f>
        <v>-70.394956625112201</v>
      </c>
      <c r="K114" s="2">
        <f>-E114/'Q1 Data'!$H$1*'Q1 Data'!$H$2</f>
        <v>-17.447807458578914</v>
      </c>
      <c r="L114" s="2"/>
      <c r="M114" s="23">
        <f t="shared" si="19"/>
        <v>0.5291939398220068</v>
      </c>
      <c r="N114" s="23">
        <f>IF(C114&gt;=2,VLOOKUP(C114,'Q.1 (i)'!$AF$3:$AI$9,4,1)*'Q.1 (iii)'!M114,0)</f>
        <v>2.2571808484941037E-3</v>
      </c>
      <c r="O114" s="23">
        <f>VLOOKUP(D114,'Q1 Data'!B:D,3,0)*'Q1 Data'!$H$2*(M114-N114)</f>
        <v>5.1541532383385701E-5</v>
      </c>
      <c r="P114" s="23">
        <f t="shared" si="20"/>
        <v>0.52688521744112926</v>
      </c>
      <c r="R114" s="13">
        <f t="shared" si="11"/>
        <v>14.710225781467928</v>
      </c>
      <c r="S114" s="13">
        <f t="shared" si="12"/>
        <v>218.4581301981159</v>
      </c>
      <c r="T114" s="2">
        <f t="shared" si="13"/>
        <v>0</v>
      </c>
      <c r="U114">
        <f t="shared" si="14"/>
        <v>0</v>
      </c>
      <c r="W114" s="13">
        <f t="shared" si="17"/>
        <v>-37.090062028181102</v>
      </c>
      <c r="X114" s="13">
        <f>O114*-'Q.1 (i)'!H121</f>
        <v>-9.1938911134174557</v>
      </c>
      <c r="Y114" s="13">
        <f>SUM(R114+V114+U114)*NONU_INV_RATE_M+SUM('Q.1 (iii)'!S114,'Q.1 (iii)'!W114,'Q.1 (iii)'!X114)*NONU_INV_RATE_M/2</f>
        <v>0.60931160286837804</v>
      </c>
      <c r="Z114" s="13">
        <f t="shared" si="18"/>
        <v>187.49371444085364</v>
      </c>
      <c r="AA114" s="13">
        <f t="shared" si="21"/>
        <v>-27.299084822588291</v>
      </c>
      <c r="AB114" s="24">
        <f t="shared" si="16"/>
        <v>160.19462961826534</v>
      </c>
    </row>
    <row r="115" spans="2:28" x14ac:dyDescent="0.2">
      <c r="B115">
        <f>'Q.1 (i)'!B122</f>
        <v>110</v>
      </c>
      <c r="C115">
        <f>'Q.1 (i)'!C122</f>
        <v>10</v>
      </c>
      <c r="D115">
        <f>'Q.1 (i)'!D122</f>
        <v>44</v>
      </c>
      <c r="E115" s="2">
        <f>'Q.1 (i)'!J122</f>
        <v>27.158451132882721</v>
      </c>
      <c r="F115" s="2">
        <f>'Q.1 (i)'!O122</f>
        <v>417.02583091301949</v>
      </c>
      <c r="G115" s="2">
        <f>-'Q.1 (i)'!Q122</f>
        <v>0</v>
      </c>
      <c r="H115" s="18">
        <f>'Q.1 (i)'!V122</f>
        <v>0</v>
      </c>
      <c r="J115" s="2">
        <f>-'Q.1 (i)'!$AC$13*(1+'Q.1 (i)'!$AC$14)^('Q.1 (iii)'!C115-1)/12</f>
        <v>-70.394956625112201</v>
      </c>
      <c r="K115" s="2">
        <f>-E115/'Q1 Data'!$H$1*'Q1 Data'!$H$2</f>
        <v>-16.9740319580517</v>
      </c>
      <c r="L115" s="2"/>
      <c r="M115" s="23">
        <f t="shared" si="19"/>
        <v>0.52688521744112926</v>
      </c>
      <c r="N115" s="23">
        <f>IF(C115&gt;=2,VLOOKUP(C115,'Q.1 (i)'!$AF$3:$AI$9,4,1)*'Q.1 (iii)'!M115,0)</f>
        <v>2.2473334115707721E-3</v>
      </c>
      <c r="O115" s="23">
        <f>VLOOKUP(D115,'Q1 Data'!B:D,3,0)*'Q1 Data'!$H$2*(M115-N115)</f>
        <v>5.1316671362871615E-5</v>
      </c>
      <c r="P115" s="23">
        <f t="shared" si="20"/>
        <v>0.52458656735819564</v>
      </c>
      <c r="R115" s="13">
        <f t="shared" si="11"/>
        <v>14.248352335875756</v>
      </c>
      <c r="S115" s="13">
        <f t="shared" si="12"/>
        <v>218.78754951587499</v>
      </c>
      <c r="T115" s="2">
        <f t="shared" si="13"/>
        <v>0</v>
      </c>
      <c r="U115">
        <f t="shared" si="14"/>
        <v>0</v>
      </c>
      <c r="W115" s="13">
        <f t="shared" si="17"/>
        <v>-36.928248655296684</v>
      </c>
      <c r="X115" s="13">
        <f>O115*-'Q.1 (i)'!H122</f>
        <v>-8.9052202099223479</v>
      </c>
      <c r="Y115" s="13">
        <f>SUM(R115+V115+U115)*NONU_INV_RATE_M+SUM('Q.1 (iii)'!S115,'Q.1 (iii)'!W115,'Q.1 (iii)'!X115)*NONU_INV_RATE_M/2</f>
        <v>0.60887684232696382</v>
      </c>
      <c r="Z115" s="13">
        <f t="shared" si="18"/>
        <v>187.8113098288587</v>
      </c>
      <c r="AA115" s="13">
        <f t="shared" si="21"/>
        <v>-27.345326711081828</v>
      </c>
      <c r="AB115" s="24">
        <f t="shared" si="16"/>
        <v>160.46598311777686</v>
      </c>
    </row>
    <row r="116" spans="2:28" x14ac:dyDescent="0.2">
      <c r="B116">
        <f>'Q.1 (i)'!B123</f>
        <v>111</v>
      </c>
      <c r="C116">
        <f>'Q.1 (i)'!C123</f>
        <v>10</v>
      </c>
      <c r="D116">
        <f>'Q.1 (i)'!D123</f>
        <v>44</v>
      </c>
      <c r="E116" s="2">
        <f>'Q.1 (i)'!J123</f>
        <v>26.395796248740641</v>
      </c>
      <c r="F116" s="2">
        <f>'Q.1 (i)'!O123</f>
        <v>419.48523436795494</v>
      </c>
      <c r="G116" s="2">
        <f>-'Q.1 (i)'!Q123</f>
        <v>0</v>
      </c>
      <c r="H116" s="18">
        <f>'Q.1 (i)'!V123</f>
        <v>0</v>
      </c>
      <c r="J116" s="2">
        <f>-'Q.1 (i)'!$AC$13*(1+'Q.1 (i)'!$AC$14)^('Q.1 (iii)'!C116-1)/12</f>
        <v>-70.394956625112201</v>
      </c>
      <c r="K116" s="2">
        <f>-E116/'Q1 Data'!$H$1*'Q1 Data'!$H$2</f>
        <v>-16.4973726554629</v>
      </c>
      <c r="L116" s="2"/>
      <c r="M116" s="23">
        <f t="shared" si="19"/>
        <v>0.52458656735819564</v>
      </c>
      <c r="N116" s="23">
        <f>IF(C116&gt;=2,VLOOKUP(C116,'Q.1 (i)'!$AF$3:$AI$9,4,1)*'Q.1 (iii)'!M116,0)</f>
        <v>2.2375289362089939E-3</v>
      </c>
      <c r="O116" s="23">
        <f>VLOOKUP(D116,'Q1 Data'!B:D,3,0)*'Q1 Data'!$H$2*(M116-N116)</f>
        <v>5.1092791346922369E-5</v>
      </c>
      <c r="P116" s="23">
        <f t="shared" si="20"/>
        <v>0.52229794563063969</v>
      </c>
      <c r="R116" s="13">
        <f t="shared" si="11"/>
        <v>13.787818788912356</v>
      </c>
      <c r="S116" s="13">
        <f t="shared" si="12"/>
        <v>219.11770880432297</v>
      </c>
      <c r="T116" s="2">
        <f t="shared" si="13"/>
        <v>0</v>
      </c>
      <c r="U116">
        <f t="shared" si="14"/>
        <v>0</v>
      </c>
      <c r="W116" s="13">
        <f t="shared" si="17"/>
        <v>-36.767141228054093</v>
      </c>
      <c r="X116" s="13">
        <f>O116*-'Q.1 (i)'!H123</f>
        <v>-8.617386743070222</v>
      </c>
      <c r="Y116" s="13">
        <f>SUM(R116+V116+U116)*NONU_INV_RATE_M+SUM('Q.1 (iii)'!S116,'Q.1 (iii)'!W116,'Q.1 (iii)'!X116)*NONU_INV_RATE_M/2</f>
        <v>0.60844775308524091</v>
      </c>
      <c r="Z116" s="13">
        <f t="shared" si="18"/>
        <v>188.12944737519624</v>
      </c>
      <c r="AA116" s="13">
        <f t="shared" si="21"/>
        <v>-27.391647537828572</v>
      </c>
      <c r="AB116" s="24">
        <f t="shared" si="16"/>
        <v>160.73779983736767</v>
      </c>
    </row>
    <row r="117" spans="2:28" x14ac:dyDescent="0.2">
      <c r="B117">
        <f>'Q.1 (i)'!B124</f>
        <v>112</v>
      </c>
      <c r="C117">
        <f>'Q.1 (i)'!C124</f>
        <v>10</v>
      </c>
      <c r="D117">
        <f>'Q.1 (i)'!D124</f>
        <v>44</v>
      </c>
      <c r="E117" s="2">
        <f>'Q.1 (i)'!J124</f>
        <v>25.628499196050985</v>
      </c>
      <c r="F117" s="2">
        <f>'Q.1 (i)'!O124</f>
        <v>421.95960785140869</v>
      </c>
      <c r="G117" s="2">
        <f>-'Q.1 (i)'!Q124</f>
        <v>0</v>
      </c>
      <c r="H117" s="18">
        <f>'Q.1 (i)'!V124</f>
        <v>0</v>
      </c>
      <c r="J117" s="2">
        <f>-'Q.1 (i)'!$AC$13*(1+'Q.1 (i)'!$AC$14)^('Q.1 (iii)'!C117-1)/12</f>
        <v>-70.394956625112201</v>
      </c>
      <c r="K117" s="2">
        <f>-E117/'Q1 Data'!$H$1*'Q1 Data'!$H$2</f>
        <v>-16.017811997531865</v>
      </c>
      <c r="L117" s="2"/>
      <c r="M117" s="23">
        <f t="shared" si="19"/>
        <v>0.52229794563063969</v>
      </c>
      <c r="N117" s="23">
        <f>IF(C117&gt;=2,VLOOKUP(C117,'Q.1 (i)'!$AF$3:$AI$9,4,1)*'Q.1 (iii)'!M117,0)</f>
        <v>2.2277672349797161E-3</v>
      </c>
      <c r="O117" s="23">
        <f>VLOOKUP(D117,'Q1 Data'!B:D,3,0)*'Q1 Data'!$H$2*(M117-N117)</f>
        <v>5.0869888055694543E-5</v>
      </c>
      <c r="P117" s="23">
        <f t="shared" si="20"/>
        <v>0.52001930850760425</v>
      </c>
      <c r="R117" s="13">
        <f t="shared" si="11"/>
        <v>13.328618148903264</v>
      </c>
      <c r="S117" s="13">
        <f t="shared" si="12"/>
        <v>219.44860853104484</v>
      </c>
      <c r="T117" s="2">
        <f t="shared" si="13"/>
        <v>0</v>
      </c>
      <c r="U117">
        <f t="shared" si="14"/>
        <v>0</v>
      </c>
      <c r="W117" s="13">
        <f t="shared" si="17"/>
        <v>-36.606736666613642</v>
      </c>
      <c r="X117" s="13">
        <f>O117*-'Q.1 (i)'!H124</f>
        <v>-8.3303863430645393</v>
      </c>
      <c r="Y117" s="13">
        <f>SUM(R117+V117+U117)*NONU_INV_RATE_M+SUM('Q.1 (iii)'!S117,'Q.1 (iii)'!W117,'Q.1 (iii)'!X117)*NONU_INV_RATE_M/2</f>
        <v>0.60802431680858415</v>
      </c>
      <c r="Z117" s="13">
        <f t="shared" si="18"/>
        <v>188.44812798707852</v>
      </c>
      <c r="AA117" s="13">
        <f t="shared" si="21"/>
        <v>-27.438047434918634</v>
      </c>
      <c r="AB117" s="24">
        <f t="shared" si="16"/>
        <v>161.01008055215988</v>
      </c>
    </row>
    <row r="118" spans="2:28" x14ac:dyDescent="0.2">
      <c r="B118">
        <f>'Q.1 (i)'!B125</f>
        <v>113</v>
      </c>
      <c r="C118">
        <f>'Q.1 (i)'!C125</f>
        <v>10</v>
      </c>
      <c r="D118">
        <f>'Q.1 (i)'!D125</f>
        <v>44</v>
      </c>
      <c r="E118" s="2">
        <f>'Q.1 (i)'!J125</f>
        <v>24.856531718613883</v>
      </c>
      <c r="F118" s="2">
        <f>'Q.1 (i)'!O125</f>
        <v>424.4490424837486</v>
      </c>
      <c r="G118" s="2">
        <f>-'Q.1 (i)'!Q125</f>
        <v>0</v>
      </c>
      <c r="H118" s="18">
        <f>'Q.1 (i)'!V125</f>
        <v>0</v>
      </c>
      <c r="J118" s="2">
        <f>-'Q.1 (i)'!$AC$13*(1+'Q.1 (i)'!$AC$14)^('Q.1 (iii)'!C118-1)/12</f>
        <v>-70.394956625112201</v>
      </c>
      <c r="K118" s="2">
        <f>-E118/'Q1 Data'!$H$1*'Q1 Data'!$H$2</f>
        <v>-15.535332324133677</v>
      </c>
      <c r="L118" s="2"/>
      <c r="M118" s="23">
        <f t="shared" si="19"/>
        <v>0.52001930850760425</v>
      </c>
      <c r="N118" s="23">
        <f>IF(C118&gt;=2,VLOOKUP(C118,'Q.1 (i)'!$AF$3:$AI$9,4,1)*'Q.1 (iii)'!M118,0)</f>
        <v>2.2180481212715863E-3</v>
      </c>
      <c r="O118" s="23">
        <f>VLOOKUP(D118,'Q1 Data'!B:D,3,0)*'Q1 Data'!$H$2*(M118-N118)</f>
        <v>5.0647957228016474E-5</v>
      </c>
      <c r="P118" s="23">
        <f t="shared" si="20"/>
        <v>0.5177506124291047</v>
      </c>
      <c r="R118" s="13">
        <f t="shared" si="11"/>
        <v>12.870743452731125</v>
      </c>
      <c r="S118" s="13">
        <f t="shared" si="12"/>
        <v>219.78024916785708</v>
      </c>
      <c r="T118" s="2">
        <f t="shared" si="13"/>
        <v>0</v>
      </c>
      <c r="U118">
        <f t="shared" si="14"/>
        <v>0</v>
      </c>
      <c r="W118" s="13">
        <f t="shared" si="17"/>
        <v>-36.4470319045721</v>
      </c>
      <c r="X118" s="13">
        <f>O118*-'Q.1 (i)'!H125</f>
        <v>-8.0442146579569531</v>
      </c>
      <c r="Y118" s="13">
        <f>SUM(R118+V118+U118)*NONU_INV_RATE_M+SUM('Q.1 (iii)'!S118,'Q.1 (iii)'!W118,'Q.1 (iii)'!X118)*NONU_INV_RATE_M/2</f>
        <v>0.60760651525322629</v>
      </c>
      <c r="Z118" s="13">
        <f t="shared" si="18"/>
        <v>188.76735257331237</v>
      </c>
      <c r="AA118" s="13">
        <f t="shared" si="21"/>
        <v>-27.484526534674281</v>
      </c>
      <c r="AB118" s="24">
        <f t="shared" si="16"/>
        <v>161.28282603863809</v>
      </c>
    </row>
    <row r="119" spans="2:28" x14ac:dyDescent="0.2">
      <c r="B119">
        <f>'Q.1 (i)'!B126</f>
        <v>114</v>
      </c>
      <c r="C119">
        <f>'Q.1 (i)'!C126</f>
        <v>10</v>
      </c>
      <c r="D119">
        <f>'Q.1 (i)'!D126</f>
        <v>44</v>
      </c>
      <c r="E119" s="2">
        <f>'Q.1 (i)'!J126</f>
        <v>24.079865388238137</v>
      </c>
      <c r="F119" s="2">
        <f>'Q.1 (i)'!O126</f>
        <v>426.95362993998424</v>
      </c>
      <c r="G119" s="2">
        <f>-'Q.1 (i)'!Q126</f>
        <v>0</v>
      </c>
      <c r="H119" s="18">
        <f>'Q.1 (i)'!V126</f>
        <v>0</v>
      </c>
      <c r="J119" s="2">
        <f>-'Q.1 (i)'!$AC$13*(1+'Q.1 (i)'!$AC$14)^('Q.1 (iii)'!C119-1)/12</f>
        <v>-70.394956625112201</v>
      </c>
      <c r="K119" s="2">
        <f>-E119/'Q1 Data'!$H$1*'Q1 Data'!$H$2</f>
        <v>-15.049915867648835</v>
      </c>
      <c r="L119" s="2"/>
      <c r="M119" s="23">
        <f t="shared" si="19"/>
        <v>0.5177506124291047</v>
      </c>
      <c r="N119" s="23">
        <f>IF(C119&gt;=2,VLOOKUP(C119,'Q.1 (i)'!$AF$3:$AI$9,4,1)*'Q.1 (iii)'!M119,0)</f>
        <v>2.2083714092873841E-3</v>
      </c>
      <c r="O119" s="23">
        <f>VLOOKUP(D119,'Q1 Data'!B:D,3,0)*'Q1 Data'!$H$2*(M119-N119)</f>
        <v>5.0426994621306778E-5</v>
      </c>
      <c r="P119" s="23">
        <f t="shared" si="20"/>
        <v>0.51549181402519595</v>
      </c>
      <c r="R119" s="13">
        <f t="shared" si="11"/>
        <v>12.414187765707821</v>
      </c>
      <c r="S119" s="13">
        <f t="shared" si="12"/>
        <v>220.11263119080522</v>
      </c>
      <c r="T119" s="2">
        <f t="shared" si="13"/>
        <v>0</v>
      </c>
      <c r="U119">
        <f t="shared" si="14"/>
        <v>0</v>
      </c>
      <c r="W119" s="13">
        <f t="shared" si="17"/>
        <v>-36.288023888904071</v>
      </c>
      <c r="X119" s="13">
        <f>O119*-'Q.1 (i)'!H126</f>
        <v>-7.7588673535673882</v>
      </c>
      <c r="Y119" s="13">
        <f>SUM(R119+V119+U119)*NONU_INV_RATE_M+SUM('Q.1 (iii)'!S119,'Q.1 (iii)'!W119,'Q.1 (iii)'!X119)*NONU_INV_RATE_M/2</f>
        <v>0.6071943302658972</v>
      </c>
      <c r="Z119" s="13">
        <f t="shared" si="18"/>
        <v>189.08712204430748</v>
      </c>
      <c r="AA119" s="13">
        <f t="shared" si="21"/>
        <v>-27.531084969651172</v>
      </c>
      <c r="AB119" s="24">
        <f t="shared" si="16"/>
        <v>161.5560370746563</v>
      </c>
    </row>
    <row r="120" spans="2:28" x14ac:dyDescent="0.2">
      <c r="B120">
        <f>'Q.1 (i)'!B127</f>
        <v>115</v>
      </c>
      <c r="C120">
        <f>'Q.1 (i)'!C127</f>
        <v>10</v>
      </c>
      <c r="D120">
        <f>'Q.1 (i)'!D127</f>
        <v>44</v>
      </c>
      <c r="E120" s="2">
        <f>'Q.1 (i)'!J127</f>
        <v>23.298471603694285</v>
      </c>
      <c r="F120" s="2">
        <f>'Q.1 (i)'!O127</f>
        <v>429.47346245313202</v>
      </c>
      <c r="G120" s="2">
        <f>-'Q.1 (i)'!Q127</f>
        <v>0</v>
      </c>
      <c r="H120" s="18">
        <f>'Q.1 (i)'!V127</f>
        <v>0</v>
      </c>
      <c r="J120" s="2">
        <f>-'Q.1 (i)'!$AC$13*(1+'Q.1 (i)'!$AC$14)^('Q.1 (iii)'!C120-1)/12</f>
        <v>-70.394956625112201</v>
      </c>
      <c r="K120" s="2">
        <f>-E120/'Q1 Data'!$H$1*'Q1 Data'!$H$2</f>
        <v>-14.561544752308928</v>
      </c>
      <c r="L120" s="2"/>
      <c r="M120" s="23">
        <f t="shared" si="19"/>
        <v>0.51549181402519595</v>
      </c>
      <c r="N120" s="23">
        <f>IF(C120&gt;=2,VLOOKUP(C120,'Q.1 (i)'!$AF$3:$AI$9,4,1)*'Q.1 (iii)'!M120,0)</f>
        <v>2.1987369140404681E-3</v>
      </c>
      <c r="O120" s="23">
        <f>VLOOKUP(D120,'Q1 Data'!B:D,3,0)*'Q1 Data'!$H$2*(M120-N120)</f>
        <v>5.0206996011493219E-5</v>
      </c>
      <c r="P120" s="23">
        <f t="shared" si="20"/>
        <v>0.51324287011514402</v>
      </c>
      <c r="R120" s="13">
        <f t="shared" si="11"/>
        <v>11.958944181447116</v>
      </c>
      <c r="S120" s="13">
        <f t="shared" si="12"/>
        <v>220.44575508015043</v>
      </c>
      <c r="T120" s="2">
        <f t="shared" si="13"/>
        <v>0</v>
      </c>
      <c r="U120">
        <f t="shared" si="14"/>
        <v>0</v>
      </c>
      <c r="W120" s="13">
        <f t="shared" si="17"/>
        <v>-36.129709579903661</v>
      </c>
      <c r="X120" s="13">
        <f>O120*-'Q.1 (i)'!H127</f>
        <v>-7.4743401134044483</v>
      </c>
      <c r="Y120" s="13">
        <f>SUM(R120+V120+U120)*NONU_INV_RATE_M+SUM('Q.1 (iii)'!S120,'Q.1 (iii)'!W120,'Q.1 (iii)'!X120)*NONU_INV_RATE_M/2</f>
        <v>0.60678774378342959</v>
      </c>
      <c r="Z120" s="13">
        <f t="shared" si="18"/>
        <v>189.40743731207289</v>
      </c>
      <c r="AA120" s="13">
        <f t="shared" si="21"/>
        <v>-27.577722872637814</v>
      </c>
      <c r="AB120" s="24">
        <f t="shared" si="16"/>
        <v>161.82971443943507</v>
      </c>
    </row>
    <row r="121" spans="2:28" x14ac:dyDescent="0.2">
      <c r="B121">
        <f>'Q.1 (i)'!B128</f>
        <v>116</v>
      </c>
      <c r="C121">
        <f>'Q.1 (i)'!C128</f>
        <v>10</v>
      </c>
      <c r="D121">
        <f>'Q.1 (i)'!D128</f>
        <v>44</v>
      </c>
      <c r="E121" s="2">
        <f>'Q.1 (i)'!J128</f>
        <v>22.512321589661433</v>
      </c>
      <c r="F121" s="2">
        <f>'Q.1 (i)'!O128</f>
        <v>432.00863281762213</v>
      </c>
      <c r="G121" s="2">
        <f>-'Q.1 (i)'!Q128</f>
        <v>0</v>
      </c>
      <c r="H121" s="18">
        <f>'Q.1 (i)'!V128</f>
        <v>0</v>
      </c>
      <c r="J121" s="2">
        <f>-'Q.1 (i)'!$AC$13*(1+'Q.1 (i)'!$AC$14)^('Q.1 (iii)'!C121-1)/12</f>
        <v>-70.394956625112201</v>
      </c>
      <c r="K121" s="2">
        <f>-E121/'Q1 Data'!$H$1*'Q1 Data'!$H$2</f>
        <v>-14.070200993538394</v>
      </c>
      <c r="L121" s="2"/>
      <c r="M121" s="23">
        <f t="shared" si="19"/>
        <v>0.51324287011514402</v>
      </c>
      <c r="N121" s="23">
        <f>IF(C121&gt;=2,VLOOKUP(C121,'Q.1 (i)'!$AF$3:$AI$9,4,1)*'Q.1 (iii)'!M121,0)</f>
        <v>2.1891444513512429E-3</v>
      </c>
      <c r="O121" s="23">
        <f>VLOOKUP(D121,'Q1 Data'!B:D,3,0)*'Q1 Data'!$H$2*(M121-N121)</f>
        <v>4.998795719293202E-5</v>
      </c>
      <c r="P121" s="23">
        <f t="shared" si="20"/>
        <v>0.5110037377065999</v>
      </c>
      <c r="R121" s="13">
        <f t="shared" si="11"/>
        <v>11.505005821737914</v>
      </c>
      <c r="S121" s="13">
        <f t="shared" si="12"/>
        <v>220.77962132036726</v>
      </c>
      <c r="T121" s="2">
        <f t="shared" si="13"/>
        <v>0</v>
      </c>
      <c r="U121">
        <f t="shared" si="14"/>
        <v>0</v>
      </c>
      <c r="W121" s="13">
        <f t="shared" si="17"/>
        <v>-35.97208595112631</v>
      </c>
      <c r="X121" s="13">
        <f>O121*-'Q.1 (i)'!H128</f>
        <v>-7.1906286385861957</v>
      </c>
      <c r="Y121" s="13">
        <f>SUM(R121+V121+U121)*NONU_INV_RATE_M+SUM('Q.1 (iii)'!S121,'Q.1 (iii)'!W121,'Q.1 (iii)'!X121)*NONU_INV_RATE_M/2</f>
        <v>0.60638673783240171</v>
      </c>
      <c r="Z121" s="13">
        <f t="shared" si="18"/>
        <v>189.72829929022507</v>
      </c>
      <c r="AA121" s="13">
        <f t="shared" si="21"/>
        <v>-27.624440376656771</v>
      </c>
      <c r="AB121" s="24">
        <f t="shared" si="16"/>
        <v>162.1038589135683</v>
      </c>
    </row>
    <row r="122" spans="2:28" x14ac:dyDescent="0.2">
      <c r="B122">
        <f>'Q.1 (i)'!B129</f>
        <v>117</v>
      </c>
      <c r="C122">
        <f>'Q.1 (i)'!C129</f>
        <v>10</v>
      </c>
      <c r="D122">
        <f>'Q.1 (i)'!D129</f>
        <v>45</v>
      </c>
      <c r="E122" s="2">
        <f>'Q.1 (i)'!J129</f>
        <v>23.89146101164858</v>
      </c>
      <c r="F122" s="2">
        <f>'Q.1 (i)'!O129</f>
        <v>434.55813935962306</v>
      </c>
      <c r="G122" s="2">
        <f>-'Q.1 (i)'!Q129</f>
        <v>0</v>
      </c>
      <c r="H122" s="18">
        <f>'Q.1 (i)'!V129</f>
        <v>0</v>
      </c>
      <c r="J122" s="2">
        <f>-'Q.1 (i)'!$AC$13*(1+'Q.1 (i)'!$AC$14)^('Q.1 (iii)'!C122-1)/12</f>
        <v>-70.394956625112201</v>
      </c>
      <c r="K122" s="2">
        <f>-E122/'Q1 Data'!$H$1*'Q1 Data'!$H$2</f>
        <v>-14.932163132280362</v>
      </c>
      <c r="L122" s="2"/>
      <c r="M122" s="23">
        <f t="shared" si="19"/>
        <v>0.5110037377065999</v>
      </c>
      <c r="N122" s="23">
        <f>IF(C122&gt;=2,VLOOKUP(C122,'Q.1 (i)'!$AF$3:$AI$9,4,1)*'Q.1 (iii)'!M122,0)</f>
        <v>2.1795938378436353E-3</v>
      </c>
      <c r="O122" s="23">
        <f>VLOOKUP(D122,'Q1 Data'!B:D,3,0)*'Q1 Data'!$H$2*(M122-N122)</f>
        <v>5.4742132111099667E-5</v>
      </c>
      <c r="P122" s="23">
        <f t="shared" si="20"/>
        <v>0.5087694017366452</v>
      </c>
      <c r="R122" s="13">
        <f t="shared" si="11"/>
        <v>12.15655219502586</v>
      </c>
      <c r="S122" s="13">
        <f t="shared" si="12"/>
        <v>221.11367322085988</v>
      </c>
      <c r="T122" s="2">
        <f t="shared" si="13"/>
        <v>0</v>
      </c>
      <c r="U122">
        <f t="shared" si="14"/>
        <v>0</v>
      </c>
      <c r="W122" s="13">
        <f t="shared" si="17"/>
        <v>-35.81479996743542</v>
      </c>
      <c r="X122" s="13">
        <f>O122*-'Q.1 (i)'!H129</f>
        <v>-7.5978451218911616</v>
      </c>
      <c r="Y122" s="13">
        <f>SUM(R122+V122+U122)*NONU_INV_RATE_M+SUM('Q.1 (iii)'!S122,'Q.1 (iii)'!W122,'Q.1 (iii)'!X122)*NONU_INV_RATE_M/2</f>
        <v>0.61057953642775864</v>
      </c>
      <c r="Z122" s="13">
        <f t="shared" si="18"/>
        <v>190.46815986298691</v>
      </c>
      <c r="AA122" s="13">
        <f t="shared" si="21"/>
        <v>-27.732164076050896</v>
      </c>
      <c r="AB122" s="24">
        <f t="shared" si="16"/>
        <v>162.735995786936</v>
      </c>
    </row>
    <row r="123" spans="2:28" x14ac:dyDescent="0.2">
      <c r="B123">
        <f>'Q.1 (i)'!B130</f>
        <v>118</v>
      </c>
      <c r="C123">
        <f>'Q.1 (i)'!C130</f>
        <v>10</v>
      </c>
      <c r="D123">
        <f>'Q.1 (i)'!D130</f>
        <v>45</v>
      </c>
      <c r="E123" s="2">
        <f>'Q.1 (i)'!J130</f>
        <v>23.016587940017502</v>
      </c>
      <c r="F123" s="2">
        <f>'Q.1 (i)'!O130</f>
        <v>437.12320447306683</v>
      </c>
      <c r="G123" s="2">
        <f>-'Q.1 (i)'!Q130</f>
        <v>0</v>
      </c>
      <c r="H123" s="18">
        <f>'Q.1 (i)'!V130</f>
        <v>0</v>
      </c>
      <c r="I123" s="2"/>
      <c r="J123" s="2">
        <f>-'Q.1 (i)'!$AC$13*(1+'Q.1 (i)'!$AC$14)^('Q.1 (iii)'!C123-1)/12</f>
        <v>-70.394956625112201</v>
      </c>
      <c r="K123" s="2">
        <f>-E123/'Q1 Data'!$H$1*'Q1 Data'!$H$2</f>
        <v>-14.385367462510938</v>
      </c>
      <c r="M123" s="23">
        <f t="shared" si="19"/>
        <v>0.5087694017366452</v>
      </c>
      <c r="N123" s="23">
        <f>IF(C123&gt;=2,VLOOKUP(C123,'Q.1 (i)'!$AF$3:$AI$9,4,1)*'Q.1 (iii)'!M123,0)</f>
        <v>2.1700636826756082E-3</v>
      </c>
      <c r="O123" s="23">
        <f>VLOOKUP(D123,'Q1 Data'!B:D,3,0)*'Q1 Data'!$H$2*(M123-N123)</f>
        <v>5.4502775124403669E-5</v>
      </c>
      <c r="P123" s="23">
        <f t="shared" si="20"/>
        <v>0.5065448352788452</v>
      </c>
      <c r="R123" s="13">
        <f t="shared" si="11"/>
        <v>11.660188214673846</v>
      </c>
      <c r="S123" s="13">
        <f t="shared" si="12"/>
        <v>221.44632603408567</v>
      </c>
      <c r="T123" s="2">
        <f t="shared" si="13"/>
        <v>0</v>
      </c>
      <c r="U123">
        <f t="shared" si="14"/>
        <v>0</v>
      </c>
      <c r="W123" s="13">
        <f t="shared" si="17"/>
        <v>-35.658201708128914</v>
      </c>
      <c r="X123" s="13">
        <f>O123*-'Q.1 (i)'!H130</f>
        <v>-7.2876176341711538</v>
      </c>
      <c r="Y123" s="13">
        <f>SUM(R123+V123+U123)*NONU_INV_RATE_M+SUM('Q.1 (iii)'!S123,'Q.1 (iii)'!W123,'Q.1 (iii)'!X123)*NONU_INV_RATE_M/2</f>
        <v>0.60999544793914684</v>
      </c>
      <c r="Z123" s="13">
        <f t="shared" si="18"/>
        <v>190.7706903543986</v>
      </c>
      <c r="AA123" s="13">
        <f t="shared" si="21"/>
        <v>-27.776212515600438</v>
      </c>
      <c r="AB123" s="24">
        <f t="shared" si="16"/>
        <v>162.99447783879816</v>
      </c>
    </row>
    <row r="124" spans="2:28" x14ac:dyDescent="0.2">
      <c r="B124">
        <f>'Q.1 (i)'!B131</f>
        <v>119</v>
      </c>
      <c r="C124">
        <f>'Q.1 (i)'!C131</f>
        <v>10</v>
      </c>
      <c r="D124">
        <f>'Q.1 (i)'!D131</f>
        <v>45</v>
      </c>
      <c r="E124" s="2">
        <f>'Q.1 (i)'!J131</f>
        <v>22.136375884169961</v>
      </c>
      <c r="F124" s="2">
        <f>'Q.1 (i)'!O131</f>
        <v>439.70392310540228</v>
      </c>
      <c r="G124" s="2">
        <f>-'Q.1 (i)'!Q131</f>
        <v>0</v>
      </c>
      <c r="H124" s="18">
        <f>'Q.1 (i)'!V131</f>
        <v>0</v>
      </c>
      <c r="I124" s="2"/>
      <c r="J124" s="2">
        <f>-'Q.1 (i)'!$AC$13*(1+'Q.1 (i)'!$AC$14)^('Q.1 (iii)'!C124-1)/12</f>
        <v>-70.394956625112201</v>
      </c>
      <c r="K124" s="2">
        <f>-E124/'Q1 Data'!$H$1*'Q1 Data'!$H$2</f>
        <v>-13.835234927606225</v>
      </c>
      <c r="M124" s="23">
        <f t="shared" si="19"/>
        <v>0.5065448352788452</v>
      </c>
      <c r="N124" s="23">
        <f>IF(C124&gt;=2,VLOOKUP(C124,'Q.1 (i)'!$AF$3:$AI$9,4,1)*'Q.1 (iii)'!M124,0)</f>
        <v>2.1605751975912221E-3</v>
      </c>
      <c r="O124" s="23">
        <f>VLOOKUP(D124,'Q1 Data'!B:D,3,0)*'Q1 Data'!$H$2*(M124-N124)</f>
        <v>5.4264464713076045E-5</v>
      </c>
      <c r="P124" s="23">
        <f t="shared" si="20"/>
        <v>0.5043299956165409</v>
      </c>
      <c r="R124" s="13">
        <f t="shared" si="11"/>
        <v>11.16523957121758</v>
      </c>
      <c r="S124" s="13">
        <f t="shared" si="12"/>
        <v>221.7797379103429</v>
      </c>
      <c r="T124" s="2">
        <f t="shared" si="13"/>
        <v>0</v>
      </c>
      <c r="U124">
        <f t="shared" si="14"/>
        <v>0</v>
      </c>
      <c r="W124" s="13">
        <f t="shared" si="17"/>
        <v>-35.502288166169421</v>
      </c>
      <c r="X124" s="13">
        <f>O124*-'Q.1 (i)'!H131</f>
        <v>-6.9782747320109859</v>
      </c>
      <c r="Y124" s="13">
        <f>SUM(R124+V124+U124)*NONU_INV_RATE_M+SUM('Q.1 (iii)'!S124,'Q.1 (iii)'!W124,'Q.1 (iii)'!X124)*NONU_INV_RATE_M/2</f>
        <v>0.60941746613024339</v>
      </c>
      <c r="Z124" s="13">
        <f t="shared" si="18"/>
        <v>191.07383204951032</v>
      </c>
      <c r="AA124" s="13">
        <f t="shared" si="21"/>
        <v>-27.820349946408705</v>
      </c>
      <c r="AB124" s="24">
        <f t="shared" si="16"/>
        <v>163.25348210310162</v>
      </c>
    </row>
    <row r="125" spans="2:28" x14ac:dyDescent="0.2">
      <c r="B125">
        <f>'Q.1 (i)'!B132</f>
        <v>120</v>
      </c>
      <c r="C125">
        <f>'Q.1 (i)'!C132</f>
        <v>10</v>
      </c>
      <c r="D125">
        <f>'Q.1 (i)'!D132</f>
        <v>45</v>
      </c>
      <c r="E125" s="2">
        <f>'Q.1 (i)'!J132</f>
        <v>21.250792262519649</v>
      </c>
      <c r="F125" s="2">
        <f>'Q.1 (i)'!O132</f>
        <v>442.30039078350455</v>
      </c>
      <c r="G125" s="2">
        <f>-'Q.1 (i)'!Q132</f>
        <v>-5613.7151639624353</v>
      </c>
      <c r="H125" s="18">
        <f>'Q.1 (i)'!V132</f>
        <v>0</v>
      </c>
      <c r="I125" s="2"/>
      <c r="J125" s="2">
        <f>-'Q.1 (i)'!$AC$13*(1+'Q.1 (i)'!$AC$14)^('Q.1 (iii)'!C125-1)/12</f>
        <v>-70.394956625112201</v>
      </c>
      <c r="K125" s="2">
        <f>-E125/'Q1 Data'!$H$1*'Q1 Data'!$H$2</f>
        <v>-13.281745164074779</v>
      </c>
      <c r="M125" s="23">
        <f t="shared" si="19"/>
        <v>0.5043299956165409</v>
      </c>
      <c r="N125" s="23">
        <f>IF(C125&gt;=2,VLOOKUP(C125,'Q.1 (i)'!$AF$3:$AI$9,4,1)*'Q.1 (iii)'!M125,0)</f>
        <v>2.1511282003903098E-3</v>
      </c>
      <c r="O125" s="23">
        <f>VLOOKUP(D125,'Q1 Data'!B:D,3,0)*'Q1 Data'!$H$2*(M125-N125)</f>
        <v>5.4027196301023101E-5</v>
      </c>
      <c r="P125" s="23">
        <f t="shared" si="20"/>
        <v>0.5021248402198496</v>
      </c>
      <c r="R125" s="13">
        <f t="shared" si="11"/>
        <v>10.671698790088014</v>
      </c>
      <c r="S125" s="13">
        <f t="shared" si="12"/>
        <v>222.11390930138111</v>
      </c>
      <c r="T125" s="2">
        <f t="shared" si="13"/>
        <v>-2818.7858297443845</v>
      </c>
      <c r="U125">
        <f t="shared" si="14"/>
        <v>0</v>
      </c>
      <c r="W125" s="13">
        <f t="shared" si="17"/>
        <v>-35.34705634766771</v>
      </c>
      <c r="X125" s="13">
        <f>O125*-'Q.1 (i)'!H132</f>
        <v>-6.6698117438050071</v>
      </c>
      <c r="Y125" s="13">
        <f>SUM(R125+V125+U125)*NONU_INV_RATE_M+SUM('Q.1 (iii)'!S125,'Q.1 (iii)'!W125,'Q.1 (iii)'!X125)*NONU_INV_RATE_M/2</f>
        <v>0.60884557035192621</v>
      </c>
      <c r="Z125" s="13">
        <f t="shared" si="18"/>
        <v>-2627.4082441740361</v>
      </c>
      <c r="AA125" s="13">
        <f t="shared" si="21"/>
        <v>382.55064035173967</v>
      </c>
      <c r="AB125" s="24">
        <f t="shared" si="16"/>
        <v>-2244.8576038222964</v>
      </c>
    </row>
    <row r="126" spans="2:28" x14ac:dyDescent="0.2">
      <c r="B126" t="str">
        <f>'Q.1 (i)'!B133</f>
        <v/>
      </c>
      <c r="E126" s="2"/>
      <c r="G126" s="2"/>
      <c r="J126" s="2"/>
      <c r="K126" s="2"/>
    </row>
    <row r="127" spans="2:28" x14ac:dyDescent="0.2">
      <c r="E127" s="2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5"/>
  <sheetViews>
    <sheetView workbookViewId="0"/>
  </sheetViews>
  <sheetFormatPr defaultRowHeight="14.25" x14ac:dyDescent="0.2"/>
  <cols>
    <col min="5" max="5" width="9.625" customWidth="1"/>
    <col min="7" max="7" width="9.625" customWidth="1"/>
    <col min="11" max="11" width="9.875" customWidth="1"/>
  </cols>
  <sheetData>
    <row r="2" spans="2:11" x14ac:dyDescent="0.2">
      <c r="B2" s="27" t="s">
        <v>61</v>
      </c>
      <c r="C2" s="27"/>
      <c r="D2" s="27"/>
      <c r="E2" s="27">
        <v>1</v>
      </c>
      <c r="F2" s="27">
        <v>1</v>
      </c>
      <c r="G2" s="27"/>
      <c r="H2" s="27"/>
      <c r="I2" s="27"/>
      <c r="J2" s="27"/>
      <c r="K2" s="27">
        <v>1</v>
      </c>
    </row>
    <row r="3" spans="2:11" ht="42.75" x14ac:dyDescent="0.2">
      <c r="C3" s="8" t="s">
        <v>15</v>
      </c>
      <c r="D3" s="8" t="s">
        <v>16</v>
      </c>
      <c r="E3" s="8" t="s">
        <v>54</v>
      </c>
      <c r="F3" s="8" t="s">
        <v>38</v>
      </c>
      <c r="G3" s="8" t="s">
        <v>55</v>
      </c>
      <c r="J3" s="8" t="s">
        <v>40</v>
      </c>
      <c r="K3" s="2">
        <f>SUM(G5:G124)</f>
        <v>12156.080391185147</v>
      </c>
    </row>
    <row r="4" spans="2:11" x14ac:dyDescent="0.2">
      <c r="C4">
        <v>0</v>
      </c>
      <c r="D4">
        <v>0</v>
      </c>
    </row>
    <row r="5" spans="2:11" x14ac:dyDescent="0.2">
      <c r="C5">
        <f t="shared" ref="C5:C68" si="0">+IF(C4&gt;=POL_TERM_M,"",C4+1)</f>
        <v>1</v>
      </c>
      <c r="D5">
        <f>IF(MOD(C5,12)=1,D4+1,D4)</f>
        <v>1</v>
      </c>
      <c r="E5" s="13">
        <f>'Q.1 (iii)'!AB6</f>
        <v>-1860.1594546555716</v>
      </c>
      <c r="F5">
        <f t="shared" ref="F5:F36" si="1">(1+RDR_M)^(-C5)</f>
        <v>0.99060039794300325</v>
      </c>
      <c r="G5" s="13">
        <f t="shared" ref="G5:G68" si="2">E5*F5</f>
        <v>-1842.674696019249</v>
      </c>
    </row>
    <row r="6" spans="2:11" x14ac:dyDescent="0.2">
      <c r="C6">
        <f t="shared" si="0"/>
        <v>2</v>
      </c>
      <c r="D6">
        <f t="shared" ref="D6:D69" si="3">IF(MOD(C6,12)=1,D5+1,D5)</f>
        <v>1</v>
      </c>
      <c r="E6" s="13">
        <f>'Q.1 (iii)'!AB7</f>
        <v>31.09302462352208</v>
      </c>
      <c r="F6">
        <f t="shared" si="1"/>
        <v>0.98128914840483639</v>
      </c>
      <c r="G6" s="13">
        <f t="shared" si="2"/>
        <v>30.51124765414659</v>
      </c>
    </row>
    <row r="7" spans="2:11" x14ac:dyDescent="0.2">
      <c r="C7">
        <f t="shared" si="0"/>
        <v>3</v>
      </c>
      <c r="D7">
        <f t="shared" si="3"/>
        <v>1</v>
      </c>
      <c r="E7" s="13">
        <f>'Q.1 (iii)'!AB8</f>
        <v>31.304240538792701</v>
      </c>
      <c r="F7">
        <f t="shared" si="1"/>
        <v>0.97206542090698167</v>
      </c>
      <c r="G7" s="13">
        <f t="shared" si="2"/>
        <v>30.429769755514926</v>
      </c>
    </row>
    <row r="8" spans="2:11" x14ac:dyDescent="0.2">
      <c r="C8">
        <f t="shared" si="0"/>
        <v>4</v>
      </c>
      <c r="D8">
        <f t="shared" si="3"/>
        <v>1</v>
      </c>
      <c r="E8" s="13">
        <f>'Q.1 (iii)'!AB9</f>
        <v>31.516713931632019</v>
      </c>
      <c r="F8">
        <f t="shared" si="1"/>
        <v>0.96292839277708897</v>
      </c>
      <c r="G8" s="13">
        <f t="shared" si="2"/>
        <v>30.348338691801708</v>
      </c>
    </row>
    <row r="9" spans="2:11" x14ac:dyDescent="0.2">
      <c r="C9">
        <f t="shared" si="0"/>
        <v>5</v>
      </c>
      <c r="D9">
        <f t="shared" si="3"/>
        <v>1</v>
      </c>
      <c r="E9" s="13">
        <f>'Q.1 (iii)'!AB10</f>
        <v>31.730452296250025</v>
      </c>
      <c r="F9">
        <f t="shared" si="1"/>
        <v>0.9538772490756009</v>
      </c>
      <c r="G9" s="13">
        <f t="shared" si="2"/>
        <v>30.266956548271558</v>
      </c>
    </row>
    <row r="10" spans="2:11" x14ac:dyDescent="0.2">
      <c r="C10">
        <f t="shared" si="0"/>
        <v>6</v>
      </c>
      <c r="D10">
        <f t="shared" si="3"/>
        <v>1</v>
      </c>
      <c r="E10" s="13">
        <f>'Q.1 (iii)'!AB11</f>
        <v>31.94546317151946</v>
      </c>
      <c r="F10">
        <f t="shared" si="1"/>
        <v>0.94491118252306738</v>
      </c>
      <c r="G10" s="13">
        <f t="shared" si="2"/>
        <v>30.185625381647551</v>
      </c>
    </row>
    <row r="11" spans="2:11" x14ac:dyDescent="0.2">
      <c r="C11">
        <f t="shared" si="0"/>
        <v>7</v>
      </c>
      <c r="D11">
        <f t="shared" si="3"/>
        <v>1</v>
      </c>
      <c r="E11" s="13">
        <f>'Q.1 (iii)'!AB12</f>
        <v>32.161754141242064</v>
      </c>
      <c r="F11">
        <f t="shared" si="1"/>
        <v>0.93602939342814429</v>
      </c>
      <c r="G11" s="13">
        <f t="shared" si="2"/>
        <v>30.104347220411917</v>
      </c>
    </row>
    <row r="12" spans="2:11" x14ac:dyDescent="0.2">
      <c r="C12">
        <f t="shared" si="0"/>
        <v>8</v>
      </c>
      <c r="D12">
        <f t="shared" si="3"/>
        <v>1</v>
      </c>
      <c r="E12" s="13">
        <f>'Q.1 (iii)'!AB13</f>
        <v>32.379332834416786</v>
      </c>
      <c r="F12">
        <f t="shared" si="1"/>
        <v>0.92723108961626777</v>
      </c>
      <c r="G12" s="13">
        <f t="shared" si="2"/>
        <v>30.023124065104071</v>
      </c>
    </row>
    <row r="13" spans="2:11" x14ac:dyDescent="0.2">
      <c r="C13">
        <f t="shared" si="0"/>
        <v>9</v>
      </c>
      <c r="D13">
        <f t="shared" si="3"/>
        <v>1</v>
      </c>
      <c r="E13" s="13">
        <f>'Q.1 (iii)'!AB14</f>
        <v>34.009669332737616</v>
      </c>
      <c r="F13">
        <f t="shared" si="1"/>
        <v>0.91851548635899949</v>
      </c>
      <c r="G13" s="13">
        <f t="shared" si="2"/>
        <v>31.238407968068241</v>
      </c>
    </row>
    <row r="14" spans="2:11" x14ac:dyDescent="0.2">
      <c r="C14">
        <f t="shared" si="0"/>
        <v>10</v>
      </c>
      <c r="D14">
        <f t="shared" si="3"/>
        <v>1</v>
      </c>
      <c r="E14" s="13">
        <f>'Q.1 (iii)'!AB15</f>
        <v>34.22703461657818</v>
      </c>
      <c r="F14">
        <f t="shared" si="1"/>
        <v>0.90988180630403592</v>
      </c>
      <c r="G14" s="13">
        <f t="shared" si="2"/>
        <v>31.142556081362919</v>
      </c>
    </row>
    <row r="15" spans="2:11" x14ac:dyDescent="0.2">
      <c r="C15">
        <f t="shared" si="0"/>
        <v>11</v>
      </c>
      <c r="D15">
        <f t="shared" si="3"/>
        <v>1</v>
      </c>
      <c r="E15" s="13">
        <f>'Q.1 (iii)'!AB16</f>
        <v>34.445694947061028</v>
      </c>
      <c r="F15">
        <f t="shared" si="1"/>
        <v>0.90132927940587659</v>
      </c>
      <c r="G15" s="13">
        <f t="shared" si="2"/>
        <v>31.046913405269162</v>
      </c>
    </row>
    <row r="16" spans="2:11" x14ac:dyDescent="0.2">
      <c r="C16">
        <f t="shared" si="0"/>
        <v>12</v>
      </c>
      <c r="D16">
        <f t="shared" si="3"/>
        <v>1</v>
      </c>
      <c r="E16" s="13">
        <f>'Q.1 (iii)'!AB17</f>
        <v>75.135321301373466</v>
      </c>
      <c r="F16">
        <f t="shared" si="1"/>
        <v>0.89285714285714168</v>
      </c>
      <c r="G16" s="13">
        <f t="shared" si="2"/>
        <v>67.085108304797643</v>
      </c>
    </row>
    <row r="17" spans="3:7" x14ac:dyDescent="0.2">
      <c r="C17">
        <f t="shared" si="0"/>
        <v>13</v>
      </c>
      <c r="D17">
        <f t="shared" si="3"/>
        <v>2</v>
      </c>
      <c r="E17" s="13">
        <f>'Q.1 (iii)'!AB18</f>
        <v>229.15864627753029</v>
      </c>
      <c r="F17">
        <f t="shared" si="1"/>
        <v>0.88446464102053757</v>
      </c>
      <c r="G17" s="13">
        <f t="shared" si="2"/>
        <v>202.68271981660817</v>
      </c>
    </row>
    <row r="18" spans="3:7" x14ac:dyDescent="0.2">
      <c r="C18">
        <f t="shared" si="0"/>
        <v>14</v>
      </c>
      <c r="D18">
        <f t="shared" si="3"/>
        <v>2</v>
      </c>
      <c r="E18" s="13">
        <f>'Q.1 (iii)'!AB19</f>
        <v>228.47294991501892</v>
      </c>
      <c r="F18">
        <f t="shared" si="1"/>
        <v>0.87615102536145995</v>
      </c>
      <c r="G18" s="13">
        <f t="shared" si="2"/>
        <v>200.17680933540132</v>
      </c>
    </row>
    <row r="19" spans="3:7" x14ac:dyDescent="0.2">
      <c r="C19">
        <f t="shared" si="0"/>
        <v>15</v>
      </c>
      <c r="D19">
        <f t="shared" si="3"/>
        <v>2</v>
      </c>
      <c r="E19" s="13">
        <f>'Q.1 (iii)'!AB20</f>
        <v>227.78951806814646</v>
      </c>
      <c r="F19">
        <f t="shared" si="1"/>
        <v>0.86791555438123247</v>
      </c>
      <c r="G19" s="13">
        <f t="shared" si="2"/>
        <v>197.70206585634909</v>
      </c>
    </row>
    <row r="20" spans="3:7" x14ac:dyDescent="0.2">
      <c r="C20">
        <f t="shared" si="0"/>
        <v>16</v>
      </c>
      <c r="D20">
        <f t="shared" si="3"/>
        <v>2</v>
      </c>
      <c r="E20" s="13">
        <f>'Q.1 (iii)'!AB21</f>
        <v>227.10834148739104</v>
      </c>
      <c r="F20">
        <f t="shared" si="1"/>
        <v>0.8597574935509712</v>
      </c>
      <c r="G20" s="13">
        <f t="shared" si="2"/>
        <v>195.25809844171738</v>
      </c>
    </row>
    <row r="21" spans="3:7" x14ac:dyDescent="0.2">
      <c r="C21">
        <f t="shared" si="0"/>
        <v>17</v>
      </c>
      <c r="D21">
        <f t="shared" si="3"/>
        <v>2</v>
      </c>
      <c r="E21" s="13">
        <f>'Q.1 (iii)'!AB22</f>
        <v>226.4294109743681</v>
      </c>
      <c r="F21">
        <f t="shared" si="1"/>
        <v>0.85167611524607123</v>
      </c>
      <c r="G21" s="13">
        <f t="shared" si="2"/>
        <v>192.84452111610594</v>
      </c>
    </row>
    <row r="22" spans="3:7" x14ac:dyDescent="0.2">
      <c r="C22">
        <f t="shared" si="0"/>
        <v>18</v>
      </c>
      <c r="D22">
        <f t="shared" si="3"/>
        <v>2</v>
      </c>
      <c r="E22" s="13">
        <f>'Q.1 (iii)'!AB23</f>
        <v>225.75271738146532</v>
      </c>
      <c r="F22">
        <f t="shared" si="1"/>
        <v>0.84367069868130917</v>
      </c>
      <c r="G22" s="13">
        <f t="shared" si="2"/>
        <v>190.46095280242497</v>
      </c>
    </row>
    <row r="23" spans="3:7" x14ac:dyDescent="0.2">
      <c r="C23">
        <f t="shared" si="0"/>
        <v>19</v>
      </c>
      <c r="D23">
        <f t="shared" si="3"/>
        <v>2</v>
      </c>
      <c r="E23" s="13">
        <f>'Q.1 (iii)'!AB24</f>
        <v>225.07825161148116</v>
      </c>
      <c r="F23">
        <f t="shared" si="1"/>
        <v>0.83574052984655645</v>
      </c>
      <c r="G23" s="13">
        <f t="shared" si="2"/>
        <v>188.10701725871581</v>
      </c>
    </row>
    <row r="24" spans="3:7" x14ac:dyDescent="0.2">
      <c r="C24">
        <f t="shared" si="0"/>
        <v>20</v>
      </c>
      <c r="D24">
        <f t="shared" si="3"/>
        <v>2</v>
      </c>
      <c r="E24" s="13">
        <f>'Q.1 (iii)'!AB25</f>
        <v>224.40600461726723</v>
      </c>
      <c r="F24">
        <f t="shared" si="1"/>
        <v>0.82788490144309523</v>
      </c>
      <c r="G24" s="13">
        <f t="shared" si="2"/>
        <v>185.78234301580505</v>
      </c>
    </row>
    <row r="25" spans="3:7" x14ac:dyDescent="0.2">
      <c r="C25">
        <f t="shared" si="0"/>
        <v>21</v>
      </c>
      <c r="D25">
        <f t="shared" si="3"/>
        <v>2</v>
      </c>
      <c r="E25" s="13">
        <f>'Q.1 (iii)'!AB26</f>
        <v>225.02923281571344</v>
      </c>
      <c r="F25">
        <f t="shared" si="1"/>
        <v>0.82010311282053416</v>
      </c>
      <c r="G25" s="13">
        <f t="shared" si="2"/>
        <v>184.54717430778328</v>
      </c>
    </row>
    <row r="26" spans="3:7" x14ac:dyDescent="0.2">
      <c r="C26">
        <f t="shared" si="0"/>
        <v>22</v>
      </c>
      <c r="D26">
        <f t="shared" si="3"/>
        <v>2</v>
      </c>
      <c r="E26" s="13">
        <f>'Q.1 (iii)'!AB27</f>
        <v>224.34259868502778</v>
      </c>
      <c r="F26">
        <f t="shared" si="1"/>
        <v>0.81239446991431674</v>
      </c>
      <c r="G26" s="13">
        <f t="shared" si="2"/>
        <v>182.25468653792345</v>
      </c>
    </row>
    <row r="27" spans="3:7" x14ac:dyDescent="0.2">
      <c r="C27">
        <f t="shared" si="0"/>
        <v>23</v>
      </c>
      <c r="D27">
        <f t="shared" si="3"/>
        <v>2</v>
      </c>
      <c r="E27" s="13">
        <f>'Q.1 (iii)'!AB28</f>
        <v>223.65834567317384</v>
      </c>
      <c r="F27">
        <f t="shared" si="1"/>
        <v>0.80475828518381731</v>
      </c>
      <c r="G27" s="13">
        <f t="shared" si="2"/>
        <v>179.99090673099283</v>
      </c>
    </row>
    <row r="28" spans="3:7" x14ac:dyDescent="0.2">
      <c r="C28">
        <f t="shared" si="0"/>
        <v>24</v>
      </c>
      <c r="D28">
        <f t="shared" si="3"/>
        <v>2</v>
      </c>
      <c r="E28" s="13">
        <f>'Q.1 (iii)'!AB29</f>
        <v>327.76447596047791</v>
      </c>
      <c r="F28">
        <f t="shared" si="1"/>
        <v>0.79719387755101845</v>
      </c>
      <c r="G28" s="13">
        <f t="shared" si="2"/>
        <v>261.29183351441094</v>
      </c>
    </row>
    <row r="29" spans="3:7" x14ac:dyDescent="0.2">
      <c r="C29">
        <f t="shared" si="0"/>
        <v>25</v>
      </c>
      <c r="D29">
        <f t="shared" si="3"/>
        <v>3</v>
      </c>
      <c r="E29" s="13">
        <f>'Q.1 (iii)'!AB30</f>
        <v>227.8008330756065</v>
      </c>
      <c r="F29">
        <f t="shared" si="1"/>
        <v>0.78970057233976476</v>
      </c>
      <c r="G29" s="13">
        <f t="shared" si="2"/>
        <v>179.89444825928166</v>
      </c>
    </row>
    <row r="30" spans="3:7" x14ac:dyDescent="0.2">
      <c r="C30">
        <f t="shared" si="0"/>
        <v>26</v>
      </c>
      <c r="D30">
        <f t="shared" si="3"/>
        <v>3</v>
      </c>
      <c r="E30" s="13">
        <f>'Q.1 (iii)'!AB31</f>
        <v>227.66655255067076</v>
      </c>
      <c r="F30">
        <f t="shared" si="1"/>
        <v>0.78227770121558826</v>
      </c>
      <c r="G30" s="13">
        <f t="shared" si="2"/>
        <v>178.09846737301663</v>
      </c>
    </row>
    <row r="31" spans="3:7" x14ac:dyDescent="0.2">
      <c r="C31">
        <f t="shared" si="0"/>
        <v>27</v>
      </c>
      <c r="D31">
        <f t="shared" si="3"/>
        <v>3</v>
      </c>
      <c r="E31" s="13">
        <f>'Q.1 (iii)'!AB32</f>
        <v>227.53240356895583</v>
      </c>
      <c r="F31">
        <f t="shared" si="1"/>
        <v>0.77492460212609937</v>
      </c>
      <c r="G31" s="13">
        <f t="shared" si="2"/>
        <v>176.32045730646817</v>
      </c>
    </row>
    <row r="32" spans="3:7" x14ac:dyDescent="0.2">
      <c r="C32">
        <f t="shared" si="0"/>
        <v>28</v>
      </c>
      <c r="D32">
        <f t="shared" si="3"/>
        <v>3</v>
      </c>
      <c r="E32" s="13">
        <f>'Q.1 (iii)'!AB33</f>
        <v>227.398385681859</v>
      </c>
      <c r="F32">
        <f t="shared" si="1"/>
        <v>0.76764061924193761</v>
      </c>
      <c r="G32" s="13">
        <f t="shared" si="2"/>
        <v>174.5602375994392</v>
      </c>
    </row>
    <row r="33" spans="3:7" x14ac:dyDescent="0.2">
      <c r="C33">
        <f t="shared" si="0"/>
        <v>29</v>
      </c>
      <c r="D33">
        <f t="shared" si="3"/>
        <v>3</v>
      </c>
      <c r="E33" s="13">
        <f>'Q.1 (iii)'!AB34</f>
        <v>227.26449844348176</v>
      </c>
      <c r="F33">
        <f t="shared" si="1"/>
        <v>0.76042510289827692</v>
      </c>
      <c r="G33" s="13">
        <f t="shared" si="2"/>
        <v>172.81762961400992</v>
      </c>
    </row>
    <row r="34" spans="3:7" x14ac:dyDescent="0.2">
      <c r="C34">
        <f t="shared" si="0"/>
        <v>30</v>
      </c>
      <c r="D34">
        <f t="shared" si="3"/>
        <v>3</v>
      </c>
      <c r="E34" s="13">
        <f>'Q.1 (iii)'!AB35</f>
        <v>227.13074141061213</v>
      </c>
      <c r="F34">
        <f t="shared" si="1"/>
        <v>0.75327740953688216</v>
      </c>
      <c r="G34" s="13">
        <f t="shared" si="2"/>
        <v>171.09245651597735</v>
      </c>
    </row>
    <row r="35" spans="3:7" x14ac:dyDescent="0.2">
      <c r="C35">
        <f t="shared" si="0"/>
        <v>31</v>
      </c>
      <c r="D35">
        <f t="shared" si="3"/>
        <v>3</v>
      </c>
      <c r="E35" s="13">
        <f>'Q.1 (iii)'!AB36</f>
        <v>226.9971141427076</v>
      </c>
      <c r="F35">
        <f t="shared" si="1"/>
        <v>0.74619690164871011</v>
      </c>
      <c r="G35" s="13">
        <f t="shared" si="2"/>
        <v>169.38454325648701</v>
      </c>
    </row>
    <row r="36" spans="3:7" x14ac:dyDescent="0.2">
      <c r="C36">
        <f t="shared" si="0"/>
        <v>32</v>
      </c>
      <c r="D36">
        <f t="shared" si="3"/>
        <v>3</v>
      </c>
      <c r="E36" s="13">
        <f>'Q.1 (iii)'!AB37</f>
        <v>226.86361620187623</v>
      </c>
      <c r="F36">
        <f t="shared" si="1"/>
        <v>0.73918294771704829</v>
      </c>
      <c r="G36" s="13">
        <f t="shared" si="2"/>
        <v>167.69371655385197</v>
      </c>
    </row>
    <row r="37" spans="3:7" x14ac:dyDescent="0.2">
      <c r="C37">
        <f t="shared" si="0"/>
        <v>33</v>
      </c>
      <c r="D37">
        <f t="shared" si="3"/>
        <v>3</v>
      </c>
      <c r="E37" s="13">
        <f>'Q.1 (iii)'!AB38</f>
        <v>227.88136819405517</v>
      </c>
      <c r="F37">
        <f t="shared" ref="F37:F68" si="4">(1+RDR_M)^(-C37)</f>
        <v>0.73223492216119024</v>
      </c>
      <c r="G37" s="13">
        <f t="shared" si="2"/>
        <v>166.86269590155953</v>
      </c>
    </row>
    <row r="38" spans="3:7" x14ac:dyDescent="0.2">
      <c r="C38">
        <f t="shared" si="0"/>
        <v>34</v>
      </c>
      <c r="D38">
        <f t="shared" si="3"/>
        <v>3</v>
      </c>
      <c r="E38" s="13">
        <f>'Q.1 (iii)'!AB39</f>
        <v>227.73342927823563</v>
      </c>
      <c r="F38">
        <f t="shared" si="4"/>
        <v>0.72535220528063904</v>
      </c>
      <c r="G38" s="13">
        <f t="shared" si="2"/>
        <v>165.18694514309067</v>
      </c>
    </row>
    <row r="39" spans="3:7" x14ac:dyDescent="0.2">
      <c r="C39">
        <f t="shared" si="0"/>
        <v>35</v>
      </c>
      <c r="D39">
        <f t="shared" si="3"/>
        <v>3</v>
      </c>
      <c r="E39" s="13">
        <f>'Q.1 (iii)'!AB40</f>
        <v>227.58572163048697</v>
      </c>
      <c r="F39">
        <f t="shared" si="4"/>
        <v>0.71853418319983597</v>
      </c>
      <c r="G39" s="13">
        <f t="shared" si="2"/>
        <v>163.52812059970719</v>
      </c>
    </row>
    <row r="40" spans="3:7" x14ac:dyDescent="0.2">
      <c r="C40">
        <f t="shared" si="0"/>
        <v>36</v>
      </c>
      <c r="D40">
        <f t="shared" si="3"/>
        <v>3</v>
      </c>
      <c r="E40" s="13">
        <f>'Q.1 (iii)'!AB41</f>
        <v>295.88997713663503</v>
      </c>
      <c r="F40">
        <f t="shared" si="4"/>
        <v>0.71178024781340832</v>
      </c>
      <c r="G40" s="13">
        <f t="shared" si="2"/>
        <v>210.6086412518178</v>
      </c>
    </row>
    <row r="41" spans="3:7" x14ac:dyDescent="0.2">
      <c r="C41">
        <f t="shared" si="0"/>
        <v>37</v>
      </c>
      <c r="D41">
        <f t="shared" si="3"/>
        <v>4</v>
      </c>
      <c r="E41" s="13">
        <f>'Q.1 (iii)'!AB42</f>
        <v>293.71814157463496</v>
      </c>
      <c r="F41">
        <f t="shared" si="4"/>
        <v>0.70508979673193173</v>
      </c>
      <c r="G41" s="13">
        <f t="shared" si="2"/>
        <v>207.0976647393401</v>
      </c>
    </row>
    <row r="42" spans="3:7" x14ac:dyDescent="0.2">
      <c r="C42">
        <f t="shared" si="0"/>
        <v>38</v>
      </c>
      <c r="D42">
        <f t="shared" si="3"/>
        <v>4</v>
      </c>
      <c r="E42" s="13">
        <f>'Q.1 (iii)'!AB43</f>
        <v>293.54659079593551</v>
      </c>
      <c r="F42">
        <f t="shared" si="4"/>
        <v>0.69846223322820278</v>
      </c>
      <c r="G42" s="13">
        <f t="shared" si="2"/>
        <v>205.03120736385452</v>
      </c>
    </row>
    <row r="43" spans="3:7" x14ac:dyDescent="0.2">
      <c r="C43">
        <f t="shared" si="0"/>
        <v>39</v>
      </c>
      <c r="D43">
        <f t="shared" si="3"/>
        <v>4</v>
      </c>
      <c r="E43" s="13">
        <f>'Q.1 (iii)'!AB44</f>
        <v>293.37520258546925</v>
      </c>
      <c r="F43">
        <f t="shared" si="4"/>
        <v>0.69189696618401642</v>
      </c>
      <c r="G43" s="13">
        <f t="shared" si="2"/>
        <v>202.9854126225074</v>
      </c>
    </row>
    <row r="44" spans="3:7" x14ac:dyDescent="0.2">
      <c r="C44">
        <f t="shared" si="0"/>
        <v>40</v>
      </c>
      <c r="D44">
        <f t="shared" si="3"/>
        <v>4</v>
      </c>
      <c r="E44" s="13">
        <f>'Q.1 (iii)'!AB45</f>
        <v>293.20397640642813</v>
      </c>
      <c r="F44">
        <f t="shared" si="4"/>
        <v>0.68539341003744336</v>
      </c>
      <c r="G44" s="13">
        <f t="shared" si="2"/>
        <v>200.96007322573985</v>
      </c>
    </row>
    <row r="45" spans="3:7" x14ac:dyDescent="0.2">
      <c r="C45">
        <f t="shared" si="0"/>
        <v>41</v>
      </c>
      <c r="D45">
        <f t="shared" si="3"/>
        <v>4</v>
      </c>
      <c r="E45" s="13">
        <f>'Q.1 (iii)'!AB46</f>
        <v>293.03291172522432</v>
      </c>
      <c r="F45">
        <f t="shared" si="4"/>
        <v>0.67895098473060356</v>
      </c>
      <c r="G45" s="13">
        <f t="shared" si="2"/>
        <v>198.95498397431709</v>
      </c>
    </row>
    <row r="46" spans="3:7" x14ac:dyDescent="0.2">
      <c r="C46">
        <f t="shared" si="0"/>
        <v>42</v>
      </c>
      <c r="D46">
        <f t="shared" si="3"/>
        <v>4</v>
      </c>
      <c r="E46" s="13">
        <f>'Q.1 (iii)'!AB47</f>
        <v>292.86200801146936</v>
      </c>
      <c r="F46">
        <f t="shared" si="4"/>
        <v>0.67256911565792965</v>
      </c>
      <c r="G46" s="13">
        <f t="shared" si="2"/>
        <v>196.96994173807946</v>
      </c>
    </row>
    <row r="47" spans="3:7" x14ac:dyDescent="0.2">
      <c r="C47">
        <f t="shared" si="0"/>
        <v>43</v>
      </c>
      <c r="D47">
        <f t="shared" si="3"/>
        <v>4</v>
      </c>
      <c r="E47" s="13">
        <f>'Q.1 (iii)'!AB48</f>
        <v>292.69126473795319</v>
      </c>
      <c r="F47">
        <f t="shared" si="4"/>
        <v>0.66624723361491889</v>
      </c>
      <c r="G47" s="13">
        <f t="shared" si="2"/>
        <v>195.00474543491316</v>
      </c>
    </row>
    <row r="48" spans="3:7" x14ac:dyDescent="0.2">
      <c r="C48">
        <f t="shared" si="0"/>
        <v>44</v>
      </c>
      <c r="D48">
        <f t="shared" si="3"/>
        <v>4</v>
      </c>
      <c r="E48" s="13">
        <f>'Q.1 (iii)'!AB49</f>
        <v>292.52068138062367</v>
      </c>
      <c r="F48">
        <f t="shared" si="4"/>
        <v>0.65998477474736372</v>
      </c>
      <c r="G48" s="13">
        <f t="shared" si="2"/>
        <v>193.05919600993627</v>
      </c>
    </row>
    <row r="49" spans="3:7" x14ac:dyDescent="0.2">
      <c r="C49">
        <f t="shared" si="0"/>
        <v>45</v>
      </c>
      <c r="D49">
        <f t="shared" si="3"/>
        <v>4</v>
      </c>
      <c r="E49" s="13">
        <f>'Q.1 (iii)'!AB50</f>
        <v>293.31458581813888</v>
      </c>
      <c r="F49">
        <f t="shared" si="4"/>
        <v>0.65378118050106193</v>
      </c>
      <c r="G49" s="13">
        <f t="shared" si="2"/>
        <v>191.76355617436286</v>
      </c>
    </row>
    <row r="50" spans="3:7" x14ac:dyDescent="0.2">
      <c r="C50">
        <f t="shared" si="0"/>
        <v>46</v>
      </c>
      <c r="D50">
        <f t="shared" si="3"/>
        <v>4</v>
      </c>
      <c r="E50" s="13">
        <f>'Q.1 (iii)'!AB51</f>
        <v>293.12938312438661</v>
      </c>
      <c r="F50">
        <f t="shared" si="4"/>
        <v>0.64763589757199824</v>
      </c>
      <c r="G50" s="13">
        <f t="shared" si="2"/>
        <v>189.84111114448828</v>
      </c>
    </row>
    <row r="51" spans="3:7" x14ac:dyDescent="0.2">
      <c r="C51">
        <f t="shared" si="0"/>
        <v>47</v>
      </c>
      <c r="D51">
        <f t="shared" si="3"/>
        <v>4</v>
      </c>
      <c r="E51" s="13">
        <f>'Q.1 (iii)'!AB52</f>
        <v>292.94444590617707</v>
      </c>
      <c r="F51">
        <f t="shared" si="4"/>
        <v>0.64154837785699548</v>
      </c>
      <c r="G51" s="13">
        <f t="shared" si="2"/>
        <v>187.93803407332425</v>
      </c>
    </row>
    <row r="52" spans="3:7" x14ac:dyDescent="0.2">
      <c r="C52">
        <f t="shared" si="0"/>
        <v>48</v>
      </c>
      <c r="D52">
        <f t="shared" si="3"/>
        <v>4</v>
      </c>
      <c r="E52" s="13">
        <f>'Q.1 (iii)'!AB53</f>
        <v>355.85350585147091</v>
      </c>
      <c r="F52">
        <f t="shared" si="4"/>
        <v>0.63551807840482799</v>
      </c>
      <c r="G52" s="13">
        <f t="shared" si="2"/>
        <v>226.151336232348</v>
      </c>
    </row>
    <row r="53" spans="3:7" x14ac:dyDescent="0.2">
      <c r="C53">
        <f t="shared" si="0"/>
        <v>49</v>
      </c>
      <c r="D53">
        <f t="shared" si="3"/>
        <v>5</v>
      </c>
      <c r="E53" s="13">
        <f>'Q.1 (iii)'!AB54</f>
        <v>249.47329923136888</v>
      </c>
      <c r="F53">
        <f t="shared" si="4"/>
        <v>0.6295444613677954</v>
      </c>
      <c r="G53" s="13">
        <f t="shared" si="2"/>
        <v>157.05453379025897</v>
      </c>
    </row>
    <row r="54" spans="3:7" x14ac:dyDescent="0.2">
      <c r="C54">
        <f t="shared" si="0"/>
        <v>50</v>
      </c>
      <c r="D54">
        <f t="shared" si="3"/>
        <v>5</v>
      </c>
      <c r="E54" s="13">
        <f>'Q.1 (iii)'!AB55</f>
        <v>249.89783698891222</v>
      </c>
      <c r="F54">
        <f t="shared" si="4"/>
        <v>0.62362699395375176</v>
      </c>
      <c r="G54" s="13">
        <f t="shared" si="2"/>
        <v>155.84303687694</v>
      </c>
    </row>
    <row r="55" spans="3:7" x14ac:dyDescent="0.2">
      <c r="C55">
        <f t="shared" si="0"/>
        <v>51</v>
      </c>
      <c r="D55">
        <f t="shared" si="3"/>
        <v>5</v>
      </c>
      <c r="E55" s="13">
        <f>'Q.1 (iii)'!AB56</f>
        <v>250.32306132847646</v>
      </c>
      <c r="F55">
        <f t="shared" si="4"/>
        <v>0.61776514837858532</v>
      </c>
      <c r="G55" s="13">
        <f t="shared" si="2"/>
        <v>154.64086312416796</v>
      </c>
    </row>
    <row r="56" spans="3:7" x14ac:dyDescent="0.2">
      <c r="C56">
        <f t="shared" si="0"/>
        <v>52</v>
      </c>
      <c r="D56">
        <f t="shared" si="3"/>
        <v>5</v>
      </c>
      <c r="E56" s="13">
        <f>'Q.1 (iii)'!AB57</f>
        <v>250.74897351357561</v>
      </c>
      <c r="F56">
        <f t="shared" si="4"/>
        <v>0.61195840181914518</v>
      </c>
      <c r="G56" s="13">
        <f t="shared" si="2"/>
        <v>153.44794108915889</v>
      </c>
    </row>
    <row r="57" spans="3:7" x14ac:dyDescent="0.2">
      <c r="C57">
        <f t="shared" si="0"/>
        <v>53</v>
      </c>
      <c r="D57">
        <f t="shared" si="3"/>
        <v>5</v>
      </c>
      <c r="E57" s="13">
        <f>'Q.1 (iii)'!AB58</f>
        <v>251.17557480936046</v>
      </c>
      <c r="F57">
        <f t="shared" si="4"/>
        <v>0.60620623636660942</v>
      </c>
      <c r="G57" s="13">
        <f t="shared" si="2"/>
        <v>152.26419987240214</v>
      </c>
    </row>
    <row r="58" spans="3:7" x14ac:dyDescent="0.2">
      <c r="C58">
        <f t="shared" si="0"/>
        <v>54</v>
      </c>
      <c r="D58">
        <f t="shared" si="3"/>
        <v>5</v>
      </c>
      <c r="E58" s="13">
        <f>'Q.1 (iii)'!AB59</f>
        <v>251.60286648262402</v>
      </c>
      <c r="F58">
        <f t="shared" si="4"/>
        <v>0.60050813898029365</v>
      </c>
      <c r="G58" s="13">
        <f t="shared" si="2"/>
        <v>151.08956911358786</v>
      </c>
    </row>
    <row r="59" spans="3:7" x14ac:dyDescent="0.2">
      <c r="C59">
        <f t="shared" si="0"/>
        <v>55</v>
      </c>
      <c r="D59">
        <f t="shared" si="3"/>
        <v>5</v>
      </c>
      <c r="E59" s="13">
        <f>'Q.1 (iii)'!AB60</f>
        <v>252.03084980180597</v>
      </c>
      <c r="F59">
        <f t="shared" si="4"/>
        <v>0.5948636014418911</v>
      </c>
      <c r="G59" s="13">
        <f t="shared" si="2"/>
        <v>149.92397898756263</v>
      </c>
    </row>
    <row r="60" spans="3:7" x14ac:dyDescent="0.2">
      <c r="C60">
        <f t="shared" si="0"/>
        <v>56</v>
      </c>
      <c r="D60">
        <f t="shared" si="3"/>
        <v>5</v>
      </c>
      <c r="E60" s="13">
        <f>'Q.1 (iii)'!AB61</f>
        <v>252.45952603699797</v>
      </c>
      <c r="F60">
        <f t="shared" si="4"/>
        <v>0.58927212031014553</v>
      </c>
      <c r="G60" s="13">
        <f t="shared" si="2"/>
        <v>148.76736020031618</v>
      </c>
    </row>
    <row r="61" spans="3:7" x14ac:dyDescent="0.2">
      <c r="C61">
        <f t="shared" si="0"/>
        <v>57</v>
      </c>
      <c r="D61">
        <f t="shared" si="3"/>
        <v>5</v>
      </c>
      <c r="E61" s="13">
        <f>'Q.1 (iii)'!AB62</f>
        <v>253.64321070773426</v>
      </c>
      <c r="F61">
        <f t="shared" si="4"/>
        <v>0.58373319687594738</v>
      </c>
      <c r="G61" s="13">
        <f t="shared" si="2"/>
        <v>148.05996225230524</v>
      </c>
    </row>
    <row r="62" spans="3:7" x14ac:dyDescent="0.2">
      <c r="C62">
        <f t="shared" si="0"/>
        <v>58</v>
      </c>
      <c r="D62">
        <f t="shared" si="3"/>
        <v>5</v>
      </c>
      <c r="E62" s="13">
        <f>'Q.1 (iii)'!AB63</f>
        <v>254.06061462250312</v>
      </c>
      <c r="F62">
        <f t="shared" si="4"/>
        <v>0.57824633711785489</v>
      </c>
      <c r="G62" s="13">
        <f t="shared" si="2"/>
        <v>146.90961981137335</v>
      </c>
    </row>
    <row r="63" spans="3:7" x14ac:dyDescent="0.2">
      <c r="C63">
        <f t="shared" si="0"/>
        <v>59</v>
      </c>
      <c r="D63">
        <f t="shared" si="3"/>
        <v>5</v>
      </c>
      <c r="E63" s="13">
        <f>'Q.1 (iii)'!AB64</f>
        <v>254.47875894017579</v>
      </c>
      <c r="F63">
        <f t="shared" si="4"/>
        <v>0.57281105165803103</v>
      </c>
      <c r="G63" s="13">
        <f t="shared" si="2"/>
        <v>145.76824553315265</v>
      </c>
    </row>
    <row r="64" spans="3:7" x14ac:dyDescent="0.2">
      <c r="C64">
        <f t="shared" si="0"/>
        <v>60</v>
      </c>
      <c r="D64">
        <f t="shared" si="3"/>
        <v>5</v>
      </c>
      <c r="E64" s="13">
        <f>'Q.1 (iii)'!AB65</f>
        <v>254.89764473716292</v>
      </c>
      <c r="F64">
        <f t="shared" si="4"/>
        <v>0.56742685571859575</v>
      </c>
      <c r="G64" s="13">
        <f t="shared" si="2"/>
        <v>144.63576908328403</v>
      </c>
    </row>
    <row r="65" spans="3:7" x14ac:dyDescent="0.2">
      <c r="C65">
        <f t="shared" si="0"/>
        <v>61</v>
      </c>
      <c r="D65">
        <f t="shared" si="3"/>
        <v>6</v>
      </c>
      <c r="E65" s="13">
        <f>'Q.1 (iii)'!AB66</f>
        <v>431.33606034574331</v>
      </c>
      <c r="F65">
        <f t="shared" si="4"/>
        <v>0.56209326907838808</v>
      </c>
      <c r="G65" s="13">
        <f t="shared" si="2"/>
        <v>242.45109623113174</v>
      </c>
    </row>
    <row r="66" spans="3:7" x14ac:dyDescent="0.2">
      <c r="C66">
        <f t="shared" si="0"/>
        <v>62</v>
      </c>
      <c r="D66">
        <f t="shared" si="3"/>
        <v>6</v>
      </c>
      <c r="E66" s="13">
        <f>'Q.1 (iii)'!AB67</f>
        <v>428.04572096628362</v>
      </c>
      <c r="F66">
        <f t="shared" si="4"/>
        <v>0.5568098160301348</v>
      </c>
      <c r="G66" s="13">
        <f t="shared" si="2"/>
        <v>238.34005914372281</v>
      </c>
    </row>
    <row r="67" spans="3:7" x14ac:dyDescent="0.2">
      <c r="C67">
        <f t="shared" si="0"/>
        <v>63</v>
      </c>
      <c r="D67">
        <f t="shared" si="3"/>
        <v>6</v>
      </c>
      <c r="E67" s="13">
        <f>'Q.1 (iii)'!AB68</f>
        <v>424.78065312065871</v>
      </c>
      <c r="F67">
        <f t="shared" si="4"/>
        <v>0.55157602533802197</v>
      </c>
      <c r="G67" s="13">
        <f t="shared" si="2"/>
        <v>234.29882428878196</v>
      </c>
    </row>
    <row r="68" spans="3:7" x14ac:dyDescent="0.2">
      <c r="C68">
        <f t="shared" si="0"/>
        <v>64</v>
      </c>
      <c r="D68">
        <f t="shared" si="3"/>
        <v>6</v>
      </c>
      <c r="E68" s="13">
        <f>'Q.1 (iii)'!AB69</f>
        <v>421.54066040520451</v>
      </c>
      <c r="F68">
        <f t="shared" si="4"/>
        <v>0.5463914301956645</v>
      </c>
      <c r="G68" s="13">
        <f t="shared" si="2"/>
        <v>230.32620432442462</v>
      </c>
    </row>
    <row r="69" spans="3:7" x14ac:dyDescent="0.2">
      <c r="C69">
        <f t="shared" ref="C69:C125" si="5">+IF(C68&gt;=POL_TERM_M,"",C68+1)</f>
        <v>65</v>
      </c>
      <c r="D69">
        <f t="shared" si="3"/>
        <v>6</v>
      </c>
      <c r="E69" s="13">
        <f>'Q.1 (iii)'!AB70</f>
        <v>418.32554797333376</v>
      </c>
      <c r="F69">
        <f t="shared" ref="F69:F100" si="6">(1+RDR_M)^(-C69)</f>
        <v>0.54125556818447196</v>
      </c>
      <c r="G69" s="13">
        <f t="shared" ref="G69:G124" si="7">E69*F69</f>
        <v>226.42103215438735</v>
      </c>
    </row>
    <row r="70" spans="3:7" x14ac:dyDescent="0.2">
      <c r="C70">
        <f t="shared" si="5"/>
        <v>66</v>
      </c>
      <c r="D70">
        <f t="shared" ref="D70:D124" si="8">IF(MOD(C70,12)=1,D69+1,D69)</f>
        <v>6</v>
      </c>
      <c r="E70" s="13">
        <f>'Q.1 (iii)'!AB71</f>
        <v>415.13512252278849</v>
      </c>
      <c r="F70">
        <f t="shared" si="6"/>
        <v>0.53616798123240428</v>
      </c>
      <c r="G70" s="13">
        <f t="shared" si="7"/>
        <v>222.5821605817103</v>
      </c>
    </row>
    <row r="71" spans="3:7" x14ac:dyDescent="0.2">
      <c r="C71">
        <f t="shared" si="5"/>
        <v>67</v>
      </c>
      <c r="D71">
        <f t="shared" si="8"/>
        <v>6</v>
      </c>
      <c r="E71" s="13">
        <f>'Q.1 (iii)'!AB72</f>
        <v>411.96919228300067</v>
      </c>
      <c r="F71">
        <f t="shared" si="6"/>
        <v>0.53112821557311629</v>
      </c>
      <c r="G71" s="13">
        <f t="shared" si="7"/>
        <v>218.80846196836816</v>
      </c>
    </row>
    <row r="72" spans="3:7" x14ac:dyDescent="0.2">
      <c r="C72">
        <f t="shared" si="5"/>
        <v>68</v>
      </c>
      <c r="D72">
        <f t="shared" si="8"/>
        <v>6</v>
      </c>
      <c r="E72" s="13">
        <f>'Q.1 (iii)'!AB73</f>
        <v>408.82756700256328</v>
      </c>
      <c r="F72">
        <f t="shared" si="6"/>
        <v>0.52613582170548623</v>
      </c>
      <c r="G72" s="13">
        <f t="shared" si="7"/>
        <v>215.09882790074838</v>
      </c>
    </row>
    <row r="73" spans="3:7" x14ac:dyDescent="0.2">
      <c r="C73">
        <f t="shared" si="5"/>
        <v>69</v>
      </c>
      <c r="D73">
        <f t="shared" si="8"/>
        <v>6</v>
      </c>
      <c r="E73" s="13">
        <f>'Q.1 (iii)'!AB74</f>
        <v>406.36760790871443</v>
      </c>
      <c r="F73">
        <f t="shared" si="6"/>
        <v>0.52119035435352368</v>
      </c>
      <c r="G73" s="13">
        <f t="shared" si="7"/>
        <v>211.79487756373663</v>
      </c>
    </row>
    <row r="74" spans="3:7" x14ac:dyDescent="0.2">
      <c r="C74">
        <f t="shared" si="5"/>
        <v>70</v>
      </c>
      <c r="D74">
        <f t="shared" si="8"/>
        <v>6</v>
      </c>
      <c r="E74" s="13">
        <f>'Q.1 (iii)'!AB75</f>
        <v>403.25381552006058</v>
      </c>
      <c r="F74">
        <f t="shared" si="6"/>
        <v>0.51629137242665535</v>
      </c>
      <c r="G74" s="13">
        <f t="shared" si="7"/>
        <v>208.19646585113736</v>
      </c>
    </row>
    <row r="75" spans="3:7" x14ac:dyDescent="0.2">
      <c r="C75">
        <f t="shared" si="5"/>
        <v>71</v>
      </c>
      <c r="D75">
        <f t="shared" si="8"/>
        <v>6</v>
      </c>
      <c r="E75" s="13">
        <f>'Q.1 (iii)'!AB76</f>
        <v>400.16413343790362</v>
      </c>
      <c r="F75">
        <f t="shared" si="6"/>
        <v>0.5114384389803841</v>
      </c>
      <c r="G75" s="13">
        <f t="shared" si="7"/>
        <v>204.65931974141955</v>
      </c>
    </row>
    <row r="76" spans="3:7" x14ac:dyDescent="0.2">
      <c r="C76">
        <f t="shared" si="5"/>
        <v>72</v>
      </c>
      <c r="D76">
        <f t="shared" si="8"/>
        <v>6</v>
      </c>
      <c r="E76" s="13">
        <f>'Q.1 (iii)'!AB77</f>
        <v>397.09837162772698</v>
      </c>
      <c r="F76">
        <f t="shared" si="6"/>
        <v>0.50663112117731701</v>
      </c>
      <c r="G76" s="13">
        <f t="shared" si="7"/>
        <v>201.18239323544222</v>
      </c>
    </row>
    <row r="77" spans="3:7" x14ac:dyDescent="0.2">
      <c r="C77">
        <f t="shared" si="5"/>
        <v>73</v>
      </c>
      <c r="D77">
        <f t="shared" si="8"/>
        <v>7</v>
      </c>
      <c r="E77" s="13">
        <f>'Q.1 (iii)'!AB78</f>
        <v>154.21099418714283</v>
      </c>
      <c r="F77">
        <f t="shared" si="6"/>
        <v>0.50186899024856013</v>
      </c>
      <c r="G77" s="13">
        <f t="shared" si="7"/>
        <v>77.393715937927951</v>
      </c>
    </row>
    <row r="78" spans="3:7" x14ac:dyDescent="0.2">
      <c r="C78">
        <f t="shared" si="5"/>
        <v>74</v>
      </c>
      <c r="D78">
        <f t="shared" si="8"/>
        <v>7</v>
      </c>
      <c r="E78" s="13">
        <f>'Q.1 (iii)'!AB79</f>
        <v>154.48392708925076</v>
      </c>
      <c r="F78">
        <f t="shared" si="6"/>
        <v>0.49715162145547681</v>
      </c>
      <c r="G78" s="13">
        <f t="shared" si="7"/>
        <v>76.801934841230675</v>
      </c>
    </row>
    <row r="79" spans="3:7" x14ac:dyDescent="0.2">
      <c r="C79">
        <f t="shared" si="5"/>
        <v>75</v>
      </c>
      <c r="D79">
        <f t="shared" si="8"/>
        <v>7</v>
      </c>
      <c r="E79" s="13">
        <f>'Q.1 (iii)'!AB80</f>
        <v>154.75726240824864</v>
      </c>
      <c r="F79">
        <f t="shared" si="6"/>
        <v>0.49247859405180466</v>
      </c>
      <c r="G79" s="13">
        <f t="shared" si="7"/>
        <v>76.214639010120493</v>
      </c>
    </row>
    <row r="80" spans="3:7" x14ac:dyDescent="0.2">
      <c r="C80">
        <f t="shared" si="5"/>
        <v>76</v>
      </c>
      <c r="D80">
        <f t="shared" si="8"/>
        <v>7</v>
      </c>
      <c r="E80" s="13">
        <f>'Q.1 (iii)'!AB81</f>
        <v>155.03100107056687</v>
      </c>
      <c r="F80">
        <f t="shared" si="6"/>
        <v>0.48784949124612842</v>
      </c>
      <c r="G80" s="13">
        <f t="shared" si="7"/>
        <v>75.631794999654034</v>
      </c>
    </row>
    <row r="81" spans="3:7" x14ac:dyDescent="0.2">
      <c r="C81">
        <f t="shared" si="5"/>
        <v>77</v>
      </c>
      <c r="D81">
        <f t="shared" si="8"/>
        <v>7</v>
      </c>
      <c r="E81" s="13">
        <f>'Q.1 (iii)'!AB82</f>
        <v>155.30514400311665</v>
      </c>
      <c r="F81">
        <f t="shared" si="6"/>
        <v>0.48326390016470655</v>
      </c>
      <c r="G81" s="13">
        <f t="shared" si="7"/>
        <v>75.053369606587538</v>
      </c>
    </row>
    <row r="82" spans="3:7" x14ac:dyDescent="0.2">
      <c r="C82">
        <f t="shared" si="5"/>
        <v>78</v>
      </c>
      <c r="D82">
        <f t="shared" si="8"/>
        <v>7</v>
      </c>
      <c r="E82" s="13">
        <f>'Q.1 (iii)'!AB83</f>
        <v>155.57969213329625</v>
      </c>
      <c r="F82">
        <f t="shared" si="6"/>
        <v>0.47872141181464606</v>
      </c>
      <c r="G82" s="13">
        <f t="shared" si="7"/>
        <v>74.479329867739565</v>
      </c>
    </row>
    <row r="83" spans="3:7" x14ac:dyDescent="0.2">
      <c r="C83">
        <f t="shared" si="5"/>
        <v>79</v>
      </c>
      <c r="D83">
        <f t="shared" si="8"/>
        <v>7</v>
      </c>
      <c r="E83" s="13">
        <f>'Q.1 (iii)'!AB84</f>
        <v>155.85464638899478</v>
      </c>
      <c r="F83">
        <f t="shared" si="6"/>
        <v>0.47422162104742466</v>
      </c>
      <c r="G83" s="13">
        <f t="shared" si="7"/>
        <v>73.909643058362249</v>
      </c>
    </row>
    <row r="84" spans="3:7" x14ac:dyDescent="0.2">
      <c r="C84">
        <f t="shared" si="5"/>
        <v>80</v>
      </c>
      <c r="D84">
        <f t="shared" si="8"/>
        <v>7</v>
      </c>
      <c r="E84" s="13">
        <f>'Q.1 (iii)'!AB85</f>
        <v>156.1300076986011</v>
      </c>
      <c r="F84">
        <f t="shared" si="6"/>
        <v>0.46976412652275495</v>
      </c>
      <c r="G84" s="13">
        <f t="shared" si="7"/>
        <v>73.344276690524353</v>
      </c>
    </row>
    <row r="85" spans="3:7" x14ac:dyDescent="0.2">
      <c r="C85">
        <f t="shared" si="5"/>
        <v>81</v>
      </c>
      <c r="D85">
        <f t="shared" si="8"/>
        <v>7</v>
      </c>
      <c r="E85" s="13">
        <f>'Q.1 (iii)'!AB86</f>
        <v>157.00589690394355</v>
      </c>
      <c r="F85">
        <f t="shared" si="6"/>
        <v>0.46534853067278842</v>
      </c>
      <c r="G85" s="13">
        <f t="shared" si="7"/>
        <v>73.06246343121343</v>
      </c>
    </row>
    <row r="86" spans="3:7" x14ac:dyDescent="0.2">
      <c r="C86">
        <f t="shared" si="5"/>
        <v>82</v>
      </c>
      <c r="D86">
        <f t="shared" si="8"/>
        <v>7</v>
      </c>
      <c r="E86" s="13">
        <f>'Q.1 (iii)'!AB87</f>
        <v>157.2696543579363</v>
      </c>
      <c r="F86">
        <f t="shared" si="6"/>
        <v>0.46097443966665613</v>
      </c>
      <c r="G86" s="13">
        <f t="shared" si="7"/>
        <v>72.497290794218372</v>
      </c>
    </row>
    <row r="87" spans="3:7" x14ac:dyDescent="0.2">
      <c r="C87">
        <f t="shared" si="5"/>
        <v>83</v>
      </c>
      <c r="D87">
        <f t="shared" si="8"/>
        <v>7</v>
      </c>
      <c r="E87" s="13">
        <f>'Q.1 (iii)'!AB88</f>
        <v>157.53386269420679</v>
      </c>
      <c r="F87">
        <f t="shared" si="6"/>
        <v>0.4566414633753425</v>
      </c>
      <c r="G87" s="13">
        <f t="shared" si="7"/>
        <v>71.936493591852866</v>
      </c>
    </row>
    <row r="88" spans="3:7" x14ac:dyDescent="0.2">
      <c r="C88">
        <f t="shared" si="5"/>
        <v>84</v>
      </c>
      <c r="D88">
        <f t="shared" si="8"/>
        <v>7</v>
      </c>
      <c r="E88" s="13">
        <f>'Q.1 (iii)'!AB89</f>
        <v>157.79852264948778</v>
      </c>
      <c r="F88">
        <f t="shared" si="6"/>
        <v>0.45234921533688954</v>
      </c>
      <c r="G88" s="13">
        <f t="shared" si="7"/>
        <v>71.380037901816195</v>
      </c>
    </row>
    <row r="89" spans="3:7" x14ac:dyDescent="0.2">
      <c r="C89">
        <f t="shared" si="5"/>
        <v>85</v>
      </c>
      <c r="D89">
        <f t="shared" si="8"/>
        <v>8</v>
      </c>
      <c r="E89" s="13">
        <f>'Q.1 (iii)'!AB90</f>
        <v>156.28558483363719</v>
      </c>
      <c r="F89">
        <f t="shared" si="6"/>
        <v>0.44809731272192804</v>
      </c>
      <c r="G89" s="13">
        <f t="shared" si="7"/>
        <v>70.031150581127733</v>
      </c>
    </row>
    <row r="90" spans="3:7" x14ac:dyDescent="0.2">
      <c r="C90">
        <f t="shared" si="5"/>
        <v>86</v>
      </c>
      <c r="D90">
        <f t="shared" si="8"/>
        <v>8</v>
      </c>
      <c r="E90" s="13">
        <f>'Q.1 (iii)'!AB91</f>
        <v>156.5588795763785</v>
      </c>
      <c r="F90">
        <f t="shared" si="6"/>
        <v>0.44388537629953229</v>
      </c>
      <c r="G90" s="13">
        <f t="shared" si="7"/>
        <v>69.494197173793935</v>
      </c>
    </row>
    <row r="91" spans="3:7" x14ac:dyDescent="0.2">
      <c r="C91">
        <f t="shared" si="5"/>
        <v>87</v>
      </c>
      <c r="D91">
        <f t="shared" si="8"/>
        <v>8</v>
      </c>
      <c r="E91" s="13">
        <f>'Q.1 (iii)'!AB92</f>
        <v>156.83259455636505</v>
      </c>
      <c r="F91">
        <f t="shared" si="6"/>
        <v>0.43971303040339643</v>
      </c>
      <c r="G91" s="13">
        <f t="shared" si="7"/>
        <v>68.961335418406492</v>
      </c>
    </row>
    <row r="92" spans="3:7" x14ac:dyDescent="0.2">
      <c r="C92">
        <f t="shared" si="5"/>
        <v>88</v>
      </c>
      <c r="D92">
        <f t="shared" si="8"/>
        <v>8</v>
      </c>
      <c r="E92" s="13">
        <f>'Q.1 (iii)'!AB93</f>
        <v>157.10673066180192</v>
      </c>
      <c r="F92">
        <f t="shared" si="6"/>
        <v>0.43557990289832849</v>
      </c>
      <c r="G92" s="13">
        <f t="shared" si="7"/>
        <v>68.432534486341524</v>
      </c>
    </row>
    <row r="93" spans="3:7" x14ac:dyDescent="0.2">
      <c r="C93">
        <f t="shared" si="5"/>
        <v>89</v>
      </c>
      <c r="D93">
        <f t="shared" si="8"/>
        <v>8</v>
      </c>
      <c r="E93" s="13">
        <f>'Q.1 (iii)'!AB94</f>
        <v>157.38128878161515</v>
      </c>
      <c r="F93">
        <f t="shared" si="6"/>
        <v>0.4314856251470589</v>
      </c>
      <c r="G93" s="13">
        <f t="shared" si="7"/>
        <v>67.907763776385025</v>
      </c>
    </row>
    <row r="94" spans="3:7" x14ac:dyDescent="0.2">
      <c r="C94">
        <f t="shared" si="5"/>
        <v>90</v>
      </c>
      <c r="D94">
        <f t="shared" si="8"/>
        <v>8</v>
      </c>
      <c r="E94" s="13">
        <f>'Q.1 (iii)'!AB95</f>
        <v>157.65626980545883</v>
      </c>
      <c r="F94">
        <f t="shared" si="6"/>
        <v>0.42742983197736206</v>
      </c>
      <c r="G94" s="13">
        <f t="shared" si="7"/>
        <v>67.386992913124928</v>
      </c>
    </row>
    <row r="95" spans="3:7" x14ac:dyDescent="0.2">
      <c r="C95">
        <f t="shared" si="5"/>
        <v>91</v>
      </c>
      <c r="D95">
        <f t="shared" si="8"/>
        <v>8</v>
      </c>
      <c r="E95" s="13">
        <f>'Q.1 (iii)'!AB96</f>
        <v>157.9316746237179</v>
      </c>
      <c r="F95">
        <f t="shared" si="6"/>
        <v>0.42341216164948575</v>
      </c>
      <c r="G95" s="13">
        <f t="shared" si="7"/>
        <v>66.870191745351633</v>
      </c>
    </row>
    <row r="96" spans="3:7" x14ac:dyDescent="0.2">
      <c r="C96">
        <f t="shared" si="5"/>
        <v>92</v>
      </c>
      <c r="D96">
        <f t="shared" si="8"/>
        <v>8</v>
      </c>
      <c r="E96" s="13">
        <f>'Q.1 (iii)'!AB97</f>
        <v>158.20750412751281</v>
      </c>
      <c r="F96">
        <f t="shared" si="6"/>
        <v>0.41943225582388788</v>
      </c>
      <c r="G96" s="13">
        <f t="shared" si="7"/>
        <v>66.357330344469744</v>
      </c>
    </row>
    <row r="97" spans="3:7" x14ac:dyDescent="0.2">
      <c r="C97">
        <f t="shared" si="5"/>
        <v>93</v>
      </c>
      <c r="D97">
        <f t="shared" si="8"/>
        <v>8</v>
      </c>
      <c r="E97" s="13">
        <f>'Q.1 (iii)'!AB98</f>
        <v>159.02254781731932</v>
      </c>
      <c r="F97">
        <f t="shared" si="6"/>
        <v>0.41548975952927492</v>
      </c>
      <c r="G97" s="13">
        <f t="shared" si="7"/>
        <v>66.072240152350631</v>
      </c>
    </row>
    <row r="98" spans="3:7" x14ac:dyDescent="0.2">
      <c r="C98">
        <f t="shared" si="5"/>
        <v>94</v>
      </c>
      <c r="D98">
        <f t="shared" si="8"/>
        <v>8</v>
      </c>
      <c r="E98" s="13">
        <f>'Q.1 (iii)'!AB99</f>
        <v>159.28571514971867</v>
      </c>
      <c r="F98">
        <f t="shared" si="6"/>
        <v>0.4115843211309424</v>
      </c>
      <c r="G98" s="13">
        <f t="shared" si="7"/>
        <v>65.559502935753628</v>
      </c>
    </row>
    <row r="99" spans="3:7" x14ac:dyDescent="0.2">
      <c r="C99">
        <f t="shared" si="5"/>
        <v>95</v>
      </c>
      <c r="D99">
        <f t="shared" si="8"/>
        <v>8</v>
      </c>
      <c r="E99" s="13">
        <f>'Q.1 (iii)'!AB100</f>
        <v>159.54935396486516</v>
      </c>
      <c r="F99">
        <f t="shared" si="6"/>
        <v>0.4077155922994124</v>
      </c>
      <c r="G99" s="13">
        <f t="shared" si="7"/>
        <v>65.050759352773596</v>
      </c>
    </row>
    <row r="100" spans="3:7" x14ac:dyDescent="0.2">
      <c r="C100">
        <f t="shared" si="5"/>
        <v>96</v>
      </c>
      <c r="D100">
        <f t="shared" si="8"/>
        <v>8</v>
      </c>
      <c r="E100" s="13">
        <f>'Q.1 (iii)'!AB101</f>
        <v>159.81346494728467</v>
      </c>
      <c r="F100">
        <f t="shared" si="6"/>
        <v>0.40388322797936516</v>
      </c>
      <c r="G100" s="13">
        <f t="shared" si="7"/>
        <v>64.545978097476464</v>
      </c>
    </row>
    <row r="101" spans="3:7" x14ac:dyDescent="0.2">
      <c r="C101">
        <f t="shared" si="5"/>
        <v>97</v>
      </c>
      <c r="D101">
        <f t="shared" si="8"/>
        <v>9</v>
      </c>
      <c r="E101" s="13">
        <f>'Q.1 (iii)'!AB102</f>
        <v>158.28938118581576</v>
      </c>
      <c r="F101">
        <f t="shared" ref="F101:F124" si="9">(1+RDR_M)^(-C101)</f>
        <v>0.40008688635886386</v>
      </c>
      <c r="G101" s="13">
        <f t="shared" si="7"/>
        <v>63.329505662304349</v>
      </c>
    </row>
    <row r="102" spans="3:7" x14ac:dyDescent="0.2">
      <c r="C102">
        <f t="shared" si="5"/>
        <v>98</v>
      </c>
      <c r="D102">
        <f t="shared" si="8"/>
        <v>9</v>
      </c>
      <c r="E102" s="13">
        <f>'Q.1 (iii)'!AB103</f>
        <v>158.56222706311445</v>
      </c>
      <c r="F102">
        <f t="shared" si="9"/>
        <v>0.39632622883886759</v>
      </c>
      <c r="G102" s="13">
        <f t="shared" si="7"/>
        <v>62.842369488216377</v>
      </c>
    </row>
    <row r="103" spans="3:7" x14ac:dyDescent="0.2">
      <c r="C103">
        <f t="shared" si="5"/>
        <v>99</v>
      </c>
      <c r="D103">
        <f t="shared" si="8"/>
        <v>9</v>
      </c>
      <c r="E103" s="13">
        <f>'Q.1 (iii)'!AB104</f>
        <v>158.83551325725884</v>
      </c>
      <c r="F103">
        <f t="shared" si="9"/>
        <v>0.39260092000303204</v>
      </c>
      <c r="G103" s="13">
        <f t="shared" si="7"/>
        <v>62.358968633953616</v>
      </c>
    </row>
    <row r="104" spans="3:7" x14ac:dyDescent="0.2">
      <c r="C104">
        <f t="shared" si="5"/>
        <v>100</v>
      </c>
      <c r="D104">
        <f t="shared" si="8"/>
        <v>9</v>
      </c>
      <c r="E104" s="13">
        <f>'Q.1 (iii)'!AB105</f>
        <v>159.10924060706324</v>
      </c>
      <c r="F104">
        <f t="shared" si="9"/>
        <v>0.38891062758779266</v>
      </c>
      <c r="G104" s="13">
        <f t="shared" si="7"/>
        <v>61.87927461951007</v>
      </c>
    </row>
    <row r="105" spans="3:7" x14ac:dyDescent="0.2">
      <c r="C105">
        <f t="shared" si="5"/>
        <v>101</v>
      </c>
      <c r="D105">
        <f t="shared" si="8"/>
        <v>9</v>
      </c>
      <c r="E105" s="13">
        <f>'Q.1 (iii)'!AB106</f>
        <v>159.38340995235313</v>
      </c>
      <c r="F105">
        <f t="shared" si="9"/>
        <v>0.38525502245273063</v>
      </c>
      <c r="G105" s="13">
        <f t="shared" si="7"/>
        <v>61.403259179786581</v>
      </c>
    </row>
    <row r="106" spans="3:7" x14ac:dyDescent="0.2">
      <c r="C106">
        <f t="shared" si="5"/>
        <v>102</v>
      </c>
      <c r="D106">
        <f t="shared" si="8"/>
        <v>9</v>
      </c>
      <c r="E106" s="13">
        <f>'Q.1 (iii)'!AB107</f>
        <v>159.65802213397035</v>
      </c>
      <c r="F106">
        <f t="shared" si="9"/>
        <v>0.3816337785512155</v>
      </c>
      <c r="G106" s="13">
        <f t="shared" si="7"/>
        <v>60.930894263000702</v>
      </c>
    </row>
    <row r="107" spans="3:7" x14ac:dyDescent="0.2">
      <c r="C107">
        <f t="shared" si="5"/>
        <v>103</v>
      </c>
      <c r="D107">
        <f t="shared" si="8"/>
        <v>9</v>
      </c>
      <c r="E107" s="13">
        <f>'Q.1 (iii)'!AB108</f>
        <v>159.93307799377749</v>
      </c>
      <c r="F107">
        <f t="shared" si="9"/>
        <v>0.37804657290132604</v>
      </c>
      <c r="G107" s="13">
        <f t="shared" si="7"/>
        <v>60.462152029108061</v>
      </c>
    </row>
    <row r="108" spans="3:7" x14ac:dyDescent="0.2">
      <c r="C108">
        <f t="shared" si="5"/>
        <v>104</v>
      </c>
      <c r="D108">
        <f t="shared" si="8"/>
        <v>9</v>
      </c>
      <c r="E108" s="13">
        <f>'Q.1 (iii)'!AB109</f>
        <v>160.20857837465769</v>
      </c>
      <c r="F108">
        <f t="shared" si="9"/>
        <v>0.37449308555704219</v>
      </c>
      <c r="G108" s="13">
        <f t="shared" si="7"/>
        <v>59.997004848232784</v>
      </c>
    </row>
    <row r="109" spans="3:7" x14ac:dyDescent="0.2">
      <c r="C109">
        <f t="shared" si="5"/>
        <v>105</v>
      </c>
      <c r="D109">
        <f t="shared" si="8"/>
        <v>9</v>
      </c>
      <c r="E109" s="13">
        <f>'Q.1 (iii)'!AB110</f>
        <v>160.94475601796813</v>
      </c>
      <c r="F109">
        <f t="shared" si="9"/>
        <v>0.37097299957970925</v>
      </c>
      <c r="G109" s="13">
        <f t="shared" si="7"/>
        <v>59.706158906610099</v>
      </c>
    </row>
    <row r="110" spans="3:7" x14ac:dyDescent="0.2">
      <c r="C110">
        <f t="shared" si="5"/>
        <v>106</v>
      </c>
      <c r="D110">
        <f t="shared" si="8"/>
        <v>9</v>
      </c>
      <c r="E110" s="13">
        <f>'Q.1 (iii)'!AB111</f>
        <v>161.20627656292183</v>
      </c>
      <c r="F110">
        <f t="shared" si="9"/>
        <v>0.36748600100976947</v>
      </c>
      <c r="G110" s="13">
        <f t="shared" si="7"/>
        <v>59.241049911783065</v>
      </c>
    </row>
    <row r="111" spans="3:7" x14ac:dyDescent="0.2">
      <c r="C111">
        <f t="shared" si="5"/>
        <v>107</v>
      </c>
      <c r="D111">
        <f t="shared" si="8"/>
        <v>9</v>
      </c>
      <c r="E111" s="13">
        <f>'Q.1 (iii)'!AB112</f>
        <v>161.46829208956569</v>
      </c>
      <c r="F111">
        <f t="shared" si="9"/>
        <v>0.36403177883876053</v>
      </c>
      <c r="G111" s="13">
        <f t="shared" si="7"/>
        <v>58.779589595421164</v>
      </c>
    </row>
    <row r="112" spans="3:7" x14ac:dyDescent="0.2">
      <c r="C112">
        <f t="shared" si="5"/>
        <v>108</v>
      </c>
      <c r="D112">
        <f t="shared" si="8"/>
        <v>9</v>
      </c>
      <c r="E112" s="13">
        <f>'Q.1 (iii)'!AB113</f>
        <v>161.73080321554852</v>
      </c>
      <c r="F112">
        <f t="shared" si="9"/>
        <v>0.36061002498157557</v>
      </c>
      <c r="G112" s="13">
        <f t="shared" si="7"/>
        <v>58.321748987849233</v>
      </c>
    </row>
    <row r="113" spans="3:7" x14ac:dyDescent="0.2">
      <c r="C113">
        <f t="shared" si="5"/>
        <v>109</v>
      </c>
      <c r="D113">
        <f t="shared" si="8"/>
        <v>10</v>
      </c>
      <c r="E113" s="13">
        <f>'Q.1 (iii)'!AB114</f>
        <v>160.19462961826534</v>
      </c>
      <c r="F113">
        <f t="shared" si="9"/>
        <v>0.35722043424898514</v>
      </c>
      <c r="G113" s="13">
        <f t="shared" si="7"/>
        <v>57.22479515659208</v>
      </c>
    </row>
    <row r="114" spans="3:7" x14ac:dyDescent="0.2">
      <c r="C114">
        <f t="shared" si="5"/>
        <v>110</v>
      </c>
      <c r="D114">
        <f t="shared" si="8"/>
        <v>10</v>
      </c>
      <c r="E114" s="13">
        <f>'Q.1 (iii)'!AB115</f>
        <v>160.46598311777686</v>
      </c>
      <c r="F114">
        <f t="shared" si="9"/>
        <v>0.35386270432041705</v>
      </c>
      <c r="G114" s="13">
        <f t="shared" si="7"/>
        <v>56.782926737490904</v>
      </c>
    </row>
    <row r="115" spans="3:7" x14ac:dyDescent="0.2">
      <c r="C115">
        <f t="shared" si="5"/>
        <v>111</v>
      </c>
      <c r="D115">
        <f t="shared" si="8"/>
        <v>10</v>
      </c>
      <c r="E115" s="13">
        <f>'Q.1 (iii)'!AB116</f>
        <v>160.73779983736767</v>
      </c>
      <c r="F115">
        <f t="shared" si="9"/>
        <v>0.35053653571699239</v>
      </c>
      <c r="G115" s="13">
        <f t="shared" si="7"/>
        <v>56.344471513762208</v>
      </c>
    </row>
    <row r="116" spans="3:7" x14ac:dyDescent="0.2">
      <c r="C116">
        <f t="shared" si="5"/>
        <v>112</v>
      </c>
      <c r="D116">
        <f t="shared" si="8"/>
        <v>10</v>
      </c>
      <c r="E116" s="13">
        <f>'Q.1 (iii)'!AB117</f>
        <v>161.01008055215988</v>
      </c>
      <c r="F116">
        <f t="shared" si="9"/>
        <v>0.34724163177481443</v>
      </c>
      <c r="G116" s="13">
        <f t="shared" si="7"/>
        <v>55.909403103126309</v>
      </c>
    </row>
    <row r="117" spans="3:7" x14ac:dyDescent="0.2">
      <c r="C117">
        <f t="shared" si="5"/>
        <v>113</v>
      </c>
      <c r="D117">
        <f t="shared" si="8"/>
        <v>10</v>
      </c>
      <c r="E117" s="13">
        <f>'Q.1 (iii)'!AB118</f>
        <v>161.28282603863809</v>
      </c>
      <c r="F117">
        <f t="shared" si="9"/>
        <v>0.34397769861850902</v>
      </c>
      <c r="G117" s="13">
        <f t="shared" si="7"/>
        <v>55.477695327460076</v>
      </c>
    </row>
    <row r="118" spans="3:7" x14ac:dyDescent="0.2">
      <c r="C118">
        <f t="shared" si="5"/>
        <v>114</v>
      </c>
      <c r="D118">
        <f t="shared" si="8"/>
        <v>10</v>
      </c>
      <c r="E118" s="13">
        <f>'Q.1 (iii)'!AB119</f>
        <v>161.5560370746563</v>
      </c>
      <c r="F118">
        <f t="shared" si="9"/>
        <v>0.34074444513501345</v>
      </c>
      <c r="G118" s="13">
        <f t="shared" si="7"/>
        <v>55.049322211215426</v>
      </c>
    </row>
    <row r="119" spans="3:7" x14ac:dyDescent="0.2">
      <c r="C119">
        <f t="shared" si="5"/>
        <v>115</v>
      </c>
      <c r="D119">
        <f t="shared" si="8"/>
        <v>10</v>
      </c>
      <c r="E119" s="13">
        <f>'Q.1 (iii)'!AB120</f>
        <v>161.82971443943507</v>
      </c>
      <c r="F119">
        <f t="shared" si="9"/>
        <v>0.33754158294761216</v>
      </c>
      <c r="G119" s="13">
        <f t="shared" si="7"/>
        <v>54.624257979846959</v>
      </c>
    </row>
    <row r="120" spans="3:7" x14ac:dyDescent="0.2">
      <c r="C120">
        <f t="shared" si="5"/>
        <v>116</v>
      </c>
      <c r="D120">
        <f t="shared" si="8"/>
        <v>10</v>
      </c>
      <c r="E120" s="13">
        <f>'Q.1 (iii)'!AB121</f>
        <v>162.1038589135683</v>
      </c>
      <c r="F120">
        <f t="shared" si="9"/>
        <v>0.33436882639021587</v>
      </c>
      <c r="G120" s="13">
        <f t="shared" si="7"/>
        <v>54.202477058254964</v>
      </c>
    </row>
    <row r="121" spans="3:7" x14ac:dyDescent="0.2">
      <c r="C121">
        <f t="shared" si="5"/>
        <v>117</v>
      </c>
      <c r="D121">
        <f t="shared" si="8"/>
        <v>10</v>
      </c>
      <c r="E121" s="13">
        <f>'Q.1 (iii)'!AB122</f>
        <v>162.735995786936</v>
      </c>
      <c r="F121">
        <f t="shared" si="9"/>
        <v>0.33122589248188283</v>
      </c>
      <c r="G121" s="13">
        <f t="shared" si="7"/>
        <v>53.902375443455803</v>
      </c>
    </row>
    <row r="122" spans="3:7" x14ac:dyDescent="0.2">
      <c r="C122">
        <f t="shared" si="5"/>
        <v>118</v>
      </c>
      <c r="D122">
        <f t="shared" si="8"/>
        <v>10</v>
      </c>
      <c r="E122" s="13">
        <f>'Q.1 (iii)'!AB123</f>
        <v>162.99447783879816</v>
      </c>
      <c r="F122">
        <f t="shared" si="9"/>
        <v>0.32811250090157951</v>
      </c>
      <c r="G122" s="13">
        <f t="shared" si="7"/>
        <v>53.480525756835142</v>
      </c>
    </row>
    <row r="123" spans="3:7" x14ac:dyDescent="0.2">
      <c r="C123">
        <f t="shared" si="5"/>
        <v>119</v>
      </c>
      <c r="D123">
        <f t="shared" si="8"/>
        <v>10</v>
      </c>
      <c r="E123" s="13">
        <f>'Q.1 (iii)'!AB124</f>
        <v>163.25348210310162</v>
      </c>
      <c r="F123">
        <f t="shared" si="9"/>
        <v>0.32502837396317863</v>
      </c>
      <c r="G123" s="13">
        <f t="shared" si="7"/>
        <v>53.062013831798005</v>
      </c>
    </row>
    <row r="124" spans="3:7" x14ac:dyDescent="0.2">
      <c r="C124">
        <f t="shared" si="5"/>
        <v>120</v>
      </c>
      <c r="D124">
        <f t="shared" si="8"/>
        <v>10</v>
      </c>
      <c r="E124" s="13">
        <f>'Q.1 (iii)'!AB125</f>
        <v>-2244.8576038222964</v>
      </c>
      <c r="F124">
        <f t="shared" si="9"/>
        <v>0.3219732365906921</v>
      </c>
      <c r="G124" s="13">
        <f t="shared" si="7"/>
        <v>-722.78406838789044</v>
      </c>
    </row>
    <row r="125" spans="3:7" x14ac:dyDescent="0.2">
      <c r="C125" t="str">
        <f t="shared" si="5"/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/>
  </sheetViews>
  <sheetFormatPr defaultRowHeight="14.25" x14ac:dyDescent="0.2"/>
  <cols>
    <col min="2" max="3" width="10.875" customWidth="1"/>
    <col min="4" max="4" width="12.75" customWidth="1"/>
    <col min="5" max="5" width="1.375" customWidth="1"/>
    <col min="6" max="6" width="10.375" customWidth="1"/>
    <col min="7" max="7" width="11.5" customWidth="1"/>
    <col min="8" max="8" width="11.875" customWidth="1"/>
  </cols>
  <sheetData>
    <row r="1" spans="1:9" ht="20.25" x14ac:dyDescent="0.3">
      <c r="A1" s="32" t="s">
        <v>70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34" t="s">
        <v>71</v>
      </c>
    </row>
    <row r="3" spans="1:9" x14ac:dyDescent="0.2">
      <c r="A3" s="35" t="s">
        <v>72</v>
      </c>
      <c r="B3" s="35" t="s">
        <v>73</v>
      </c>
      <c r="C3" s="35" t="s">
        <v>74</v>
      </c>
      <c r="D3" s="35" t="s">
        <v>75</v>
      </c>
      <c r="F3" s="35" t="s">
        <v>76</v>
      </c>
      <c r="G3" s="35" t="s">
        <v>77</v>
      </c>
      <c r="H3" s="35" t="s">
        <v>78</v>
      </c>
      <c r="I3" s="35" t="s">
        <v>72</v>
      </c>
    </row>
    <row r="4" spans="1:9" ht="15" x14ac:dyDescent="0.25">
      <c r="A4" s="36">
        <v>17</v>
      </c>
      <c r="B4" s="37">
        <v>99978.091000000015</v>
      </c>
      <c r="C4" s="37"/>
      <c r="D4" s="37">
        <v>100000</v>
      </c>
      <c r="E4" s="38"/>
      <c r="F4" s="37">
        <v>42.69100000000617</v>
      </c>
      <c r="G4" s="37"/>
      <c r="H4" s="37">
        <v>59.999999999999993</v>
      </c>
      <c r="I4" s="36">
        <v>17</v>
      </c>
    </row>
    <row r="5" spans="1:9" ht="15" x14ac:dyDescent="0.25">
      <c r="A5" s="36">
        <v>18</v>
      </c>
      <c r="B5" s="37">
        <v>99918.903999999995</v>
      </c>
      <c r="C5" s="37">
        <v>99935.400000000009</v>
      </c>
      <c r="D5" s="37">
        <v>99940</v>
      </c>
      <c r="E5" s="38"/>
      <c r="F5" s="37">
        <v>42.56600000000617</v>
      </c>
      <c r="G5" s="37">
        <v>54.764360000015586</v>
      </c>
      <c r="H5" s="37">
        <v>59.364359999999579</v>
      </c>
      <c r="I5" s="36">
        <v>18</v>
      </c>
    </row>
    <row r="6" spans="1:9" ht="15" x14ac:dyDescent="0.25">
      <c r="A6" s="36">
        <v>19</v>
      </c>
      <c r="B6" s="37">
        <v>99860.350999999981</v>
      </c>
      <c r="C6" s="37">
        <v>99876.337999999989</v>
      </c>
      <c r="D6" s="37">
        <v>99880.635639999993</v>
      </c>
      <c r="E6" s="38"/>
      <c r="F6" s="37">
        <v>42.439999999987776</v>
      </c>
      <c r="G6" s="37">
        <v>54.332293120678514</v>
      </c>
      <c r="H6" s="37">
        <v>58.629933120682828</v>
      </c>
      <c r="I6" s="36">
        <v>19</v>
      </c>
    </row>
    <row r="7" spans="1:9" ht="15" x14ac:dyDescent="0.25">
      <c r="A7" s="36">
        <v>20</v>
      </c>
      <c r="B7" s="37">
        <v>99802.432000000001</v>
      </c>
      <c r="C7" s="37">
        <v>99817.910999999993</v>
      </c>
      <c r="D7" s="37">
        <v>99822.00570687931</v>
      </c>
      <c r="E7" s="38"/>
      <c r="F7" s="37">
        <v>42.416000000011991</v>
      </c>
      <c r="G7" s="37">
        <v>54.001700442095171</v>
      </c>
      <c r="H7" s="37">
        <v>58.096407321409053</v>
      </c>
      <c r="I7" s="36">
        <v>20</v>
      </c>
    </row>
    <row r="8" spans="1:9" ht="15" x14ac:dyDescent="0.25">
      <c r="A8" s="36">
        <v>21</v>
      </c>
      <c r="B8" s="37">
        <v>99745.046000000002</v>
      </c>
      <c r="C8" s="37">
        <v>99760.015999999989</v>
      </c>
      <c r="D8" s="37">
        <v>99763.909299557898</v>
      </c>
      <c r="E8" s="38"/>
      <c r="F8" s="37">
        <v>42.392000000007101</v>
      </c>
      <c r="G8" s="37">
        <v>53.670476107945433</v>
      </c>
      <c r="H8" s="37">
        <v>57.563775665857968</v>
      </c>
      <c r="I8" s="36">
        <v>21</v>
      </c>
    </row>
    <row r="9" spans="1:9" ht="15" x14ac:dyDescent="0.25">
      <c r="A9" s="36">
        <v>22</v>
      </c>
      <c r="B9" s="37">
        <v>99688.390999999989</v>
      </c>
      <c r="C9" s="37">
        <v>99702.653999999995</v>
      </c>
      <c r="D9" s="37">
        <v>99706.345523892043</v>
      </c>
      <c r="E9" s="38"/>
      <c r="F9" s="37">
        <v>42.56699999999546</v>
      </c>
      <c r="G9" s="37">
        <v>53.340505747619318</v>
      </c>
      <c r="H9" s="37">
        <v>57.032029639667591</v>
      </c>
      <c r="I9" s="36">
        <v>22</v>
      </c>
    </row>
    <row r="10" spans="1:9" ht="15" x14ac:dyDescent="0.25">
      <c r="A10" s="36">
        <v>23</v>
      </c>
      <c r="B10" s="37">
        <v>99631.96699999999</v>
      </c>
      <c r="C10" s="37">
        <v>99645.823999999993</v>
      </c>
      <c r="D10" s="37">
        <v>99649.313494252376</v>
      </c>
      <c r="E10" s="38"/>
      <c r="F10" s="37">
        <v>42.74199999999837</v>
      </c>
      <c r="G10" s="37">
        <v>53.210965125836083</v>
      </c>
      <c r="H10" s="37">
        <v>56.70045937822578</v>
      </c>
      <c r="I10" s="36">
        <v>23</v>
      </c>
    </row>
    <row r="11" spans="1:9" ht="15" x14ac:dyDescent="0.25">
      <c r="A11" s="36">
        <v>24</v>
      </c>
      <c r="B11" s="37">
        <v>99575.774999999994</v>
      </c>
      <c r="C11" s="37">
        <v>99589.224999999991</v>
      </c>
      <c r="D11" s="37">
        <v>99592.613034874157</v>
      </c>
      <c r="E11" s="38"/>
      <c r="F11" s="37">
        <v>42.917000000001281</v>
      </c>
      <c r="G11" s="37">
        <v>53.08097671662108</v>
      </c>
      <c r="H11" s="37">
        <v>56.469011590779708</v>
      </c>
      <c r="I11" s="36">
        <v>24</v>
      </c>
    </row>
    <row r="12" spans="1:9" ht="15" x14ac:dyDescent="0.25">
      <c r="A12" s="36">
        <v>25</v>
      </c>
      <c r="B12" s="37">
        <v>99519.913</v>
      </c>
      <c r="C12" s="37">
        <v>99532.857999999993</v>
      </c>
      <c r="D12" s="37">
        <v>99536.14402328337</v>
      </c>
      <c r="E12" s="38"/>
      <c r="F12" s="37">
        <v>43.290999999997439</v>
      </c>
      <c r="G12" s="37">
        <v>53.051434233784676</v>
      </c>
      <c r="H12" s="37">
        <v>56.337457517165596</v>
      </c>
      <c r="I12" s="36">
        <v>25</v>
      </c>
    </row>
    <row r="13" spans="1:9" ht="15" x14ac:dyDescent="0.25">
      <c r="A13" s="36">
        <v>26</v>
      </c>
      <c r="B13" s="37">
        <v>99463.981999999975</v>
      </c>
      <c r="C13" s="37">
        <v>99476.622000000003</v>
      </c>
      <c r="D13" s="37">
        <v>99479.806565766208</v>
      </c>
      <c r="E13" s="38"/>
      <c r="F13" s="37">
        <v>43.763999999981024</v>
      </c>
      <c r="G13" s="37">
        <v>53.220484556586598</v>
      </c>
      <c r="H13" s="37">
        <v>56.405050322791794</v>
      </c>
      <c r="I13" s="36">
        <v>26</v>
      </c>
    </row>
    <row r="14" spans="1:9" ht="15" x14ac:dyDescent="0.25">
      <c r="A14" s="36">
        <v>27</v>
      </c>
      <c r="B14" s="37">
        <v>99407.983999999997</v>
      </c>
      <c r="C14" s="37">
        <v>99420.217999999993</v>
      </c>
      <c r="D14" s="37">
        <v>99423.401515443416</v>
      </c>
      <c r="E14" s="38"/>
      <c r="F14" s="37">
        <v>44.434999999997672</v>
      </c>
      <c r="G14" s="37">
        <v>53.487823420378845</v>
      </c>
      <c r="H14" s="37">
        <v>56.671338863798155</v>
      </c>
      <c r="I14" s="36">
        <v>27</v>
      </c>
    </row>
    <row r="15" spans="1:9" ht="15" x14ac:dyDescent="0.25">
      <c r="A15" s="36">
        <v>28</v>
      </c>
      <c r="B15" s="37">
        <v>99351.817999999999</v>
      </c>
      <c r="C15" s="37">
        <v>99363.548999999999</v>
      </c>
      <c r="D15" s="37">
        <v>99366.730176579615</v>
      </c>
      <c r="E15" s="38"/>
      <c r="F15" s="37">
        <v>45.205000000016298</v>
      </c>
      <c r="G15" s="37">
        <v>53.855326541728573</v>
      </c>
      <c r="H15" s="37">
        <v>57.036503121344133</v>
      </c>
      <c r="I15" s="36">
        <v>28</v>
      </c>
    </row>
    <row r="16" spans="1:9" ht="15" x14ac:dyDescent="0.25">
      <c r="A16" s="36">
        <v>29</v>
      </c>
      <c r="B16" s="37">
        <v>99295.087999999989</v>
      </c>
      <c r="C16" s="37">
        <v>99306.612999999983</v>
      </c>
      <c r="D16" s="37">
        <v>99309.69367345827</v>
      </c>
      <c r="E16" s="38"/>
      <c r="F16" s="37">
        <v>46.171999999991385</v>
      </c>
      <c r="G16" s="37">
        <v>54.518948872311739</v>
      </c>
      <c r="H16" s="37">
        <v>57.599622330599232</v>
      </c>
      <c r="I16" s="36">
        <v>29</v>
      </c>
    </row>
    <row r="17" spans="1:9" ht="15" x14ac:dyDescent="0.25">
      <c r="A17" s="36">
        <v>30</v>
      </c>
      <c r="B17" s="37">
        <v>99237.497000000003</v>
      </c>
      <c r="C17" s="37">
        <v>99248.915999999997</v>
      </c>
      <c r="D17" s="37">
        <v>99252.094051127671</v>
      </c>
      <c r="E17" s="38"/>
      <c r="F17" s="37">
        <v>47.237000000008265</v>
      </c>
      <c r="G17" s="37">
        <v>55.380684362491593</v>
      </c>
      <c r="H17" s="37">
        <v>58.558735490169049</v>
      </c>
      <c r="I17" s="36">
        <v>30</v>
      </c>
    </row>
    <row r="18" spans="1:9" ht="15" x14ac:dyDescent="0.25">
      <c r="A18" s="36">
        <v>31</v>
      </c>
      <c r="B18" s="37">
        <v>99179.145000000004</v>
      </c>
      <c r="C18" s="37">
        <v>99190.26</v>
      </c>
      <c r="D18" s="37">
        <v>99193.535315637506</v>
      </c>
      <c r="E18" s="38"/>
      <c r="F18" s="37">
        <v>48.597999999998137</v>
      </c>
      <c r="G18" s="37">
        <v>56.439192622507107</v>
      </c>
      <c r="H18" s="37">
        <v>59.71450826002183</v>
      </c>
      <c r="I18" s="36">
        <v>31</v>
      </c>
    </row>
    <row r="19" spans="1:9" ht="15" x14ac:dyDescent="0.25">
      <c r="A19" s="36">
        <v>32</v>
      </c>
      <c r="B19" s="37">
        <v>99119.538</v>
      </c>
      <c r="C19" s="37">
        <v>99130.547000000006</v>
      </c>
      <c r="D19" s="37">
        <v>99133.820807377488</v>
      </c>
      <c r="E19" s="38"/>
      <c r="F19" s="37">
        <v>50.252999999996973</v>
      </c>
      <c r="G19" s="37">
        <v>57.891760060665547</v>
      </c>
      <c r="H19" s="37">
        <v>61.165567438147256</v>
      </c>
      <c r="I19" s="36">
        <v>32</v>
      </c>
    </row>
    <row r="20" spans="1:9" ht="15" x14ac:dyDescent="0.25">
      <c r="A20" s="36">
        <v>33</v>
      </c>
      <c r="B20" s="37">
        <v>99058.281999999992</v>
      </c>
      <c r="C20" s="37">
        <v>99069.285000000003</v>
      </c>
      <c r="D20" s="37">
        <v>99072.65523993934</v>
      </c>
      <c r="E20" s="38"/>
      <c r="F20" s="37">
        <v>52.203999999997905</v>
      </c>
      <c r="G20" s="37">
        <v>59.63996879325714</v>
      </c>
      <c r="H20" s="37">
        <v>63.010208732594037</v>
      </c>
      <c r="I20" s="36">
        <v>33</v>
      </c>
    </row>
    <row r="21" spans="1:9" ht="15" x14ac:dyDescent="0.25">
      <c r="A21" s="36">
        <v>34</v>
      </c>
      <c r="B21" s="37">
        <v>98994.983999999997</v>
      </c>
      <c r="C21" s="37">
        <v>99006.077999999994</v>
      </c>
      <c r="D21" s="37">
        <v>99009.645031206746</v>
      </c>
      <c r="E21" s="38"/>
      <c r="F21" s="37">
        <v>54.44800000001851</v>
      </c>
      <c r="G21" s="37">
        <v>61.77933451384888</v>
      </c>
      <c r="H21" s="37">
        <v>65.346365720597532</v>
      </c>
      <c r="I21" s="36">
        <v>34</v>
      </c>
    </row>
    <row r="22" spans="1:9" ht="15" x14ac:dyDescent="0.25">
      <c r="A22" s="36">
        <v>35</v>
      </c>
      <c r="B22" s="37">
        <v>98929.150999999998</v>
      </c>
      <c r="C22" s="37">
        <v>98940.535999999978</v>
      </c>
      <c r="D22" s="37">
        <v>98944.298665486145</v>
      </c>
      <c r="E22" s="38"/>
      <c r="F22" s="37">
        <v>57.08200000000943</v>
      </c>
      <c r="G22" s="37">
        <v>64.40995629435929</v>
      </c>
      <c r="H22" s="37">
        <v>68.172621780522604</v>
      </c>
      <c r="I22" s="36">
        <v>35</v>
      </c>
    </row>
    <row r="23" spans="1:9" ht="15" x14ac:dyDescent="0.25">
      <c r="A23" s="36">
        <v>36</v>
      </c>
      <c r="B23" s="37">
        <v>98860.39499999999</v>
      </c>
      <c r="C23" s="37">
        <v>98872.068999999989</v>
      </c>
      <c r="D23" s="37">
        <v>98876.126043705619</v>
      </c>
      <c r="E23" s="38"/>
      <c r="F23" s="37">
        <v>60.107000000003609</v>
      </c>
      <c r="G23" s="37">
        <v>67.52927155001089</v>
      </c>
      <c r="H23" s="37">
        <v>71.586315255644877</v>
      </c>
      <c r="I23" s="36">
        <v>36</v>
      </c>
    </row>
    <row r="24" spans="1:9" ht="15" x14ac:dyDescent="0.25">
      <c r="A24" s="36">
        <v>37</v>
      </c>
      <c r="B24" s="37">
        <v>98788.127999999982</v>
      </c>
      <c r="C24" s="37">
        <v>98800.287999999986</v>
      </c>
      <c r="D24" s="37">
        <v>98804.539728449978</v>
      </c>
      <c r="E24" s="38"/>
      <c r="F24" s="37">
        <v>63.619999999980791</v>
      </c>
      <c r="G24" s="37">
        <v>71.333744442279567</v>
      </c>
      <c r="H24" s="37">
        <v>75.585472892271355</v>
      </c>
      <c r="I24" s="36">
        <v>37</v>
      </c>
    </row>
    <row r="25" spans="1:9" ht="15" x14ac:dyDescent="0.25">
      <c r="A25" s="36">
        <v>38</v>
      </c>
      <c r="B25" s="37">
        <v>98711.664999999979</v>
      </c>
      <c r="C25" s="37">
        <v>98724.508000000002</v>
      </c>
      <c r="D25" s="37">
        <v>98728.954255557706</v>
      </c>
      <c r="E25" s="38"/>
      <c r="F25" s="37">
        <v>67.618000000002212</v>
      </c>
      <c r="G25" s="37">
        <v>75.820384252059739</v>
      </c>
      <c r="H25" s="37">
        <v>80.266639809760818</v>
      </c>
      <c r="I25" s="36">
        <v>38</v>
      </c>
    </row>
    <row r="26" spans="1:9" ht="15" x14ac:dyDescent="0.25">
      <c r="A26" s="36">
        <v>39</v>
      </c>
      <c r="B26" s="37">
        <v>98630.226999999984</v>
      </c>
      <c r="C26" s="37">
        <v>98644.046999999977</v>
      </c>
      <c r="D26" s="37">
        <v>98648.687615747942</v>
      </c>
      <c r="E26" s="38"/>
      <c r="F26" s="37">
        <v>72.295999999987544</v>
      </c>
      <c r="G26" s="37">
        <v>81.183742477747728</v>
      </c>
      <c r="H26" s="37">
        <v>85.824358225709133</v>
      </c>
      <c r="I26" s="36">
        <v>39</v>
      </c>
    </row>
    <row r="27" spans="1:9" ht="15" x14ac:dyDescent="0.25">
      <c r="A27" s="36">
        <v>40</v>
      </c>
      <c r="B27" s="37">
        <v>98543.035999999993</v>
      </c>
      <c r="C27" s="37">
        <v>98557.930999999997</v>
      </c>
      <c r="D27" s="37">
        <v>98562.863257522229</v>
      </c>
      <c r="E27" s="38"/>
      <c r="F27" s="37">
        <v>77.652000000001863</v>
      </c>
      <c r="G27" s="37">
        <v>87.421145350046572</v>
      </c>
      <c r="H27" s="37">
        <v>92.353402872286082</v>
      </c>
      <c r="I27" s="36">
        <v>40</v>
      </c>
    </row>
    <row r="28" spans="1:9" ht="15" x14ac:dyDescent="0.25">
      <c r="A28" s="36">
        <v>41</v>
      </c>
      <c r="B28" s="37">
        <v>98449.024999999994</v>
      </c>
      <c r="C28" s="37">
        <v>98465.383999999991</v>
      </c>
      <c r="D28" s="37">
        <v>98470.50985464995</v>
      </c>
      <c r="E28" s="38"/>
      <c r="F28" s="37">
        <v>83.780000000013388</v>
      </c>
      <c r="G28" s="37">
        <v>94.723242342646699</v>
      </c>
      <c r="H28" s="37">
        <v>99.849096992602426</v>
      </c>
      <c r="I28" s="36">
        <v>41</v>
      </c>
    </row>
    <row r="29" spans="1:9" ht="15" x14ac:dyDescent="0.25">
      <c r="A29" s="36">
        <v>42</v>
      </c>
      <c r="B29" s="37">
        <v>98347.029999999984</v>
      </c>
      <c r="C29" s="37">
        <v>98365.244999999981</v>
      </c>
      <c r="D29" s="37">
        <v>98370.660757657344</v>
      </c>
      <c r="E29" s="38"/>
      <c r="F29" s="37">
        <v>90.676000000006752</v>
      </c>
      <c r="G29" s="37">
        <v>103.18545181909576</v>
      </c>
      <c r="H29" s="37">
        <v>108.60120947645554</v>
      </c>
      <c r="I29" s="36">
        <v>42</v>
      </c>
    </row>
    <row r="30" spans="1:9" ht="15" x14ac:dyDescent="0.25">
      <c r="A30" s="36">
        <v>43</v>
      </c>
      <c r="B30" s="37">
        <v>98235.993999999992</v>
      </c>
      <c r="C30" s="37">
        <v>98256.353999999978</v>
      </c>
      <c r="D30" s="37">
        <v>98262.059548180885</v>
      </c>
      <c r="E30" s="38"/>
      <c r="F30" s="37">
        <v>98.530999999988126</v>
      </c>
      <c r="G30" s="37">
        <v>112.99501975328894</v>
      </c>
      <c r="H30" s="37">
        <v>118.7005679341928</v>
      </c>
      <c r="I30" s="36">
        <v>43</v>
      </c>
    </row>
    <row r="31" spans="1:9" ht="15" x14ac:dyDescent="0.25">
      <c r="A31" s="36">
        <v>44</v>
      </c>
      <c r="B31" s="37">
        <v>98114.472999999998</v>
      </c>
      <c r="C31" s="37">
        <v>98137.463000000003</v>
      </c>
      <c r="D31" s="37">
        <v>98143.358980246689</v>
      </c>
      <c r="E31" s="38"/>
      <c r="F31" s="37">
        <v>107.53399999999965</v>
      </c>
      <c r="G31" s="37">
        <v>124.34025712010043</v>
      </c>
      <c r="H31" s="37">
        <v>130.23623736678925</v>
      </c>
      <c r="I31" s="36">
        <v>44</v>
      </c>
    </row>
    <row r="32" spans="1:9" ht="15" x14ac:dyDescent="0.25">
      <c r="A32" s="36">
        <v>45</v>
      </c>
      <c r="B32" s="37">
        <v>97980.836999999985</v>
      </c>
      <c r="C32" s="37">
        <v>98006.938999999998</v>
      </c>
      <c r="D32" s="37">
        <v>98013.122742879903</v>
      </c>
      <c r="E32" s="38"/>
      <c r="F32" s="37">
        <v>117.67499999998836</v>
      </c>
      <c r="G32" s="37">
        <v>137.40548193840368</v>
      </c>
      <c r="H32" s="37">
        <v>143.58922481831539</v>
      </c>
      <c r="I32" s="36">
        <v>45</v>
      </c>
    </row>
    <row r="33" spans="1:10" ht="15" x14ac:dyDescent="0.25">
      <c r="A33" s="36">
        <v>46</v>
      </c>
      <c r="B33" s="37">
        <v>97833.371000000028</v>
      </c>
      <c r="C33" s="37">
        <v>97863.161999999997</v>
      </c>
      <c r="D33" s="37">
        <v>97869.533518061595</v>
      </c>
      <c r="E33" s="38"/>
      <c r="F33" s="37">
        <v>129.14000000001397</v>
      </c>
      <c r="G33" s="37">
        <v>152.3728653047001</v>
      </c>
      <c r="H33" s="37">
        <v>158.74438336630192</v>
      </c>
      <c r="I33" s="36">
        <v>46</v>
      </c>
    </row>
    <row r="34" spans="1:10" ht="15" x14ac:dyDescent="0.25">
      <c r="A34" s="36">
        <v>47</v>
      </c>
      <c r="B34" s="37">
        <v>97669.982999999993</v>
      </c>
      <c r="C34" s="37">
        <v>97704.231000000014</v>
      </c>
      <c r="D34" s="37">
        <v>97710.789134695297</v>
      </c>
      <c r="E34" s="38"/>
      <c r="F34" s="37">
        <v>142.10899999999674</v>
      </c>
      <c r="G34" s="37">
        <v>169.51670732542698</v>
      </c>
      <c r="H34" s="37">
        <v>176.07484202071646</v>
      </c>
      <c r="I34" s="36">
        <v>47</v>
      </c>
    </row>
    <row r="35" spans="1:10" ht="15" x14ac:dyDescent="0.25">
      <c r="A35" s="36">
        <v>48</v>
      </c>
      <c r="B35" s="37">
        <v>97488.603000000003</v>
      </c>
      <c r="C35" s="39">
        <v>97527.873999999996</v>
      </c>
      <c r="D35" s="37">
        <v>97534.714292674587</v>
      </c>
      <c r="E35" s="38"/>
      <c r="F35" s="37">
        <v>156.66500000000815</v>
      </c>
      <c r="G35" s="39">
        <v>189.00941362509911</v>
      </c>
      <c r="H35" s="37">
        <v>195.84970629968666</v>
      </c>
      <c r="I35" s="36">
        <v>48</v>
      </c>
    </row>
    <row r="36" spans="1:10" ht="15" x14ac:dyDescent="0.25">
      <c r="A36" s="36">
        <v>49</v>
      </c>
      <c r="B36" s="37">
        <v>97286.499000000011</v>
      </c>
      <c r="C36" s="37">
        <v>97331.937999999995</v>
      </c>
      <c r="D36" s="39">
        <v>97338.864586374897</v>
      </c>
      <c r="E36" s="38"/>
      <c r="F36" s="37">
        <v>172.97500000000582</v>
      </c>
      <c r="G36" s="37">
        <v>211.20980916317785</v>
      </c>
      <c r="H36" s="37">
        <v>218.13639553807661</v>
      </c>
      <c r="I36" s="36">
        <v>49</v>
      </c>
      <c r="J36" s="38">
        <f>B34-C35</f>
        <v>142.10899999999674</v>
      </c>
    </row>
    <row r="37" spans="1:10" ht="15" x14ac:dyDescent="0.25">
      <c r="A37" s="36">
        <v>50</v>
      </c>
      <c r="B37" s="37">
        <v>97060.976999999999</v>
      </c>
      <c r="C37" s="37">
        <v>97113.524000000005</v>
      </c>
      <c r="D37" s="37">
        <v>97120.728190836817</v>
      </c>
      <c r="E37" s="38"/>
      <c r="F37" s="37">
        <v>191.30800000000454</v>
      </c>
      <c r="G37" s="37">
        <v>236.37459546579339</v>
      </c>
      <c r="H37" s="37">
        <v>243.57878630260529</v>
      </c>
      <c r="I37" s="36">
        <v>50</v>
      </c>
    </row>
    <row r="38" spans="1:10" ht="15" x14ac:dyDescent="0.25">
      <c r="A38" s="36">
        <v>51</v>
      </c>
      <c r="B38" s="37">
        <v>96808.989999999991</v>
      </c>
      <c r="C38" s="37">
        <v>96869.668999999994</v>
      </c>
      <c r="D38" s="37">
        <v>96877.149404534211</v>
      </c>
      <c r="E38" s="38"/>
      <c r="F38" s="37">
        <v>211.9149999999936</v>
      </c>
      <c r="G38" s="37">
        <v>264.64750814311265</v>
      </c>
      <c r="H38" s="37">
        <v>272.12791267733337</v>
      </c>
      <c r="I38" s="36">
        <v>51</v>
      </c>
    </row>
    <row r="39" spans="1:10" ht="15" x14ac:dyDescent="0.25">
      <c r="A39" s="36">
        <v>52</v>
      </c>
      <c r="B39" s="37">
        <v>96526.964999999982</v>
      </c>
      <c r="C39" s="37">
        <v>96597.074999999997</v>
      </c>
      <c r="D39" s="37">
        <v>96605.021491856882</v>
      </c>
      <c r="E39" s="38"/>
      <c r="F39" s="37">
        <v>234.85000000000582</v>
      </c>
      <c r="G39" s="37">
        <v>296.5525358854502</v>
      </c>
      <c r="H39" s="37">
        <v>304.49902774233124</v>
      </c>
      <c r="I39" s="36">
        <v>52</v>
      </c>
    </row>
    <row r="40" spans="1:10" ht="15" x14ac:dyDescent="0.25">
      <c r="A40" s="36">
        <v>53</v>
      </c>
      <c r="B40" s="37">
        <v>96211.005999999994</v>
      </c>
      <c r="C40" s="37">
        <v>96292.114999999976</v>
      </c>
      <c r="D40" s="37">
        <v>96300.522464114547</v>
      </c>
      <c r="E40" s="38"/>
      <c r="F40" s="37">
        <v>260.4429999999993</v>
      </c>
      <c r="G40" s="37">
        <v>332.40008488592866</v>
      </c>
      <c r="H40" s="37">
        <v>340.80754900049214</v>
      </c>
      <c r="I40" s="36">
        <v>53</v>
      </c>
    </row>
    <row r="41" spans="1:10" ht="15" x14ac:dyDescent="0.25">
      <c r="A41" s="36">
        <v>54</v>
      </c>
      <c r="B41" s="37">
        <v>95856.915999999997</v>
      </c>
      <c r="C41" s="37">
        <v>95950.562999999995</v>
      </c>
      <c r="D41" s="37">
        <v>95959.714915114047</v>
      </c>
      <c r="E41" s="38"/>
      <c r="F41" s="37">
        <v>288.91300000000047</v>
      </c>
      <c r="G41" s="37">
        <v>372.38391138844599</v>
      </c>
      <c r="H41" s="37">
        <v>381.53582650249513</v>
      </c>
      <c r="I41" s="36">
        <v>54</v>
      </c>
    </row>
    <row r="42" spans="1:10" ht="15" x14ac:dyDescent="0.25">
      <c r="A42" s="36">
        <v>55</v>
      </c>
      <c r="B42" s="37">
        <v>95459.928999999975</v>
      </c>
      <c r="C42" s="37">
        <v>95568.002999999997</v>
      </c>
      <c r="D42" s="37">
        <v>95578.179088611549</v>
      </c>
      <c r="E42" s="38"/>
      <c r="F42" s="37">
        <v>320.55399999998917</v>
      </c>
      <c r="G42" s="37">
        <v>416.96279373545258</v>
      </c>
      <c r="H42" s="37">
        <v>427.13888234700784</v>
      </c>
      <c r="I42" s="36">
        <v>55</v>
      </c>
    </row>
    <row r="43" spans="1:10" ht="15" x14ac:dyDescent="0.25">
      <c r="A43" s="36">
        <v>56</v>
      </c>
      <c r="B43" s="37">
        <v>95014.838999999978</v>
      </c>
      <c r="C43" s="37">
        <v>95139.374999999985</v>
      </c>
      <c r="D43" s="37">
        <v>95151.040206264544</v>
      </c>
      <c r="E43" s="38"/>
      <c r="F43" s="37">
        <v>355.54599999998754</v>
      </c>
      <c r="G43" s="37">
        <v>466.46877077191311</v>
      </c>
      <c r="H43" s="37">
        <v>478.13397703646837</v>
      </c>
      <c r="I43" s="36">
        <v>56</v>
      </c>
    </row>
    <row r="44" spans="1:10" ht="15" x14ac:dyDescent="0.25">
      <c r="A44" s="36">
        <v>57</v>
      </c>
      <c r="B44" s="37">
        <v>94515.938000000009</v>
      </c>
      <c r="C44" s="37">
        <v>94659.292999999991</v>
      </c>
      <c r="D44" s="37">
        <v>94672.906229228072</v>
      </c>
      <c r="E44" s="38"/>
      <c r="F44" s="37">
        <v>394.22600000000966</v>
      </c>
      <c r="G44" s="37">
        <v>521.28869096704875</v>
      </c>
      <c r="H44" s="37">
        <v>534.90192019513404</v>
      </c>
      <c r="I44" s="36">
        <v>57</v>
      </c>
    </row>
    <row r="45" spans="1:10" ht="15" x14ac:dyDescent="0.25">
      <c r="A45" s="36">
        <v>58</v>
      </c>
      <c r="B45" s="37">
        <v>93956.97099999999</v>
      </c>
      <c r="C45" s="37">
        <v>94121.712</v>
      </c>
      <c r="D45" s="37">
        <v>94138.004309032942</v>
      </c>
      <c r="E45" s="38"/>
      <c r="F45" s="37">
        <v>436.80599999999686</v>
      </c>
      <c r="G45" s="37">
        <v>581.67229433804459</v>
      </c>
      <c r="H45" s="37">
        <v>597.96460337098324</v>
      </c>
      <c r="I45" s="36">
        <v>58</v>
      </c>
    </row>
    <row r="46" spans="1:10" ht="15" x14ac:dyDescent="0.25">
      <c r="A46" s="36">
        <v>59</v>
      </c>
      <c r="B46" s="37">
        <v>93331.284</v>
      </c>
      <c r="C46" s="37">
        <v>93520.164999999994</v>
      </c>
      <c r="D46" s="37">
        <v>93540.039705661955</v>
      </c>
      <c r="E46" s="38"/>
      <c r="F46" s="37">
        <v>483.64299999999639</v>
      </c>
      <c r="G46" s="37">
        <v>648.00117783647147</v>
      </c>
      <c r="H46" s="37">
        <v>667.87588349843634</v>
      </c>
      <c r="I46" s="36">
        <v>59</v>
      </c>
    </row>
    <row r="47" spans="1:10" ht="15" x14ac:dyDescent="0.25">
      <c r="A47" s="36">
        <v>60</v>
      </c>
      <c r="B47" s="37">
        <v>92631.421999999991</v>
      </c>
      <c r="C47" s="37">
        <v>92847.641000000003</v>
      </c>
      <c r="D47" s="37">
        <v>92872.163822163522</v>
      </c>
      <c r="E47" s="38"/>
      <c r="F47" s="37">
        <v>534.85399999999208</v>
      </c>
      <c r="G47" s="37">
        <v>720.49767601788335</v>
      </c>
      <c r="H47" s="37">
        <v>745.02049818140222</v>
      </c>
      <c r="I47" s="36">
        <v>60</v>
      </c>
    </row>
    <row r="48" spans="1:10" ht="15" x14ac:dyDescent="0.25">
      <c r="A48" s="36">
        <v>61</v>
      </c>
      <c r="B48" s="37">
        <v>91849.686999999976</v>
      </c>
      <c r="C48" s="37">
        <v>92096.567999999999</v>
      </c>
      <c r="D48" s="37">
        <v>92127.14332398212</v>
      </c>
      <c r="E48" s="38"/>
      <c r="F48" s="37">
        <v>590.8689999999915</v>
      </c>
      <c r="G48" s="37">
        <v>799.39811022364302</v>
      </c>
      <c r="H48" s="37">
        <v>829.97343420576715</v>
      </c>
      <c r="I48" s="36">
        <v>61</v>
      </c>
    </row>
    <row r="49" spans="1:9" ht="15" x14ac:dyDescent="0.25">
      <c r="A49" s="36">
        <v>62</v>
      </c>
      <c r="B49" s="37">
        <v>90977.404999999999</v>
      </c>
      <c r="C49" s="37">
        <v>91258.817999999985</v>
      </c>
      <c r="D49" s="37">
        <v>91297.169889776356</v>
      </c>
      <c r="E49" s="38"/>
      <c r="F49" s="37">
        <v>651.76299999999173</v>
      </c>
      <c r="G49" s="37">
        <v>884.84509214904392</v>
      </c>
      <c r="H49" s="37">
        <v>923.19698192541182</v>
      </c>
      <c r="I49" s="36">
        <v>62</v>
      </c>
    </row>
    <row r="50" spans="1:9" ht="15" x14ac:dyDescent="0.25">
      <c r="A50" s="36">
        <v>63</v>
      </c>
      <c r="B50" s="37">
        <v>90005.883999999991</v>
      </c>
      <c r="C50" s="37">
        <v>90325.642000000007</v>
      </c>
      <c r="D50" s="37">
        <v>90373.972907850941</v>
      </c>
      <c r="E50" s="38"/>
      <c r="F50" s="37">
        <v>717.70700000000943</v>
      </c>
      <c r="G50" s="37">
        <v>976.87144081572478</v>
      </c>
      <c r="H50" s="37">
        <v>1025.2023486666619</v>
      </c>
      <c r="I50" s="36">
        <v>63</v>
      </c>
    </row>
    <row r="51" spans="1:9" ht="15" x14ac:dyDescent="0.25">
      <c r="A51" s="36">
        <v>64</v>
      </c>
      <c r="B51" s="37">
        <v>88925.740999999995</v>
      </c>
      <c r="C51" s="37">
        <v>89288.176999999981</v>
      </c>
      <c r="D51" s="37">
        <v>89348.770559184282</v>
      </c>
      <c r="E51" s="38"/>
      <c r="F51" s="37">
        <v>788.86000000000058</v>
      </c>
      <c r="G51" s="37">
        <v>1075.5654072462785</v>
      </c>
      <c r="H51" s="37">
        <v>1136.1589664305757</v>
      </c>
      <c r="I51" s="36">
        <v>64</v>
      </c>
    </row>
    <row r="52" spans="1:9" ht="15" x14ac:dyDescent="0.25">
      <c r="A52" s="36">
        <v>65</v>
      </c>
      <c r="B52" s="37">
        <v>87727.358999999997</v>
      </c>
      <c r="C52" s="37">
        <v>88136.880999999994</v>
      </c>
      <c r="D52" s="37">
        <v>88212.611592753703</v>
      </c>
      <c r="E52" s="38"/>
      <c r="F52" s="37">
        <v>865.34299999999348</v>
      </c>
      <c r="G52" s="37">
        <v>1180.6816341618833</v>
      </c>
      <c r="H52" s="37">
        <v>1256.4122269155994</v>
      </c>
      <c r="I52" s="36">
        <v>65</v>
      </c>
    </row>
    <row r="53" spans="1:9" ht="15" x14ac:dyDescent="0.25">
      <c r="A53" s="36">
        <v>66</v>
      </c>
      <c r="B53" s="37">
        <v>86400.481000000014</v>
      </c>
      <c r="C53" s="37">
        <v>86862.016000000003</v>
      </c>
      <c r="D53" s="37">
        <v>86956.199365838111</v>
      </c>
      <c r="E53" s="38"/>
      <c r="F53" s="37">
        <v>946.9490000000078</v>
      </c>
      <c r="G53" s="37">
        <v>1291.8984520533559</v>
      </c>
      <c r="H53" s="37">
        <v>1386.0818178914633</v>
      </c>
      <c r="I53" s="36">
        <v>66</v>
      </c>
    </row>
    <row r="54" spans="1:9" ht="15" x14ac:dyDescent="0.25">
      <c r="A54" s="36">
        <v>67</v>
      </c>
      <c r="B54" s="37">
        <v>84935.187000000005</v>
      </c>
      <c r="C54" s="37">
        <v>85453.532000000007</v>
      </c>
      <c r="D54" s="37">
        <v>85570.117547946647</v>
      </c>
      <c r="E54" s="38"/>
      <c r="F54" s="37">
        <v>1033.5760000000155</v>
      </c>
      <c r="G54" s="37">
        <v>1408.6162272279471</v>
      </c>
      <c r="H54" s="37">
        <v>1525.2017751745916</v>
      </c>
      <c r="I54" s="36">
        <v>67</v>
      </c>
    </row>
    <row r="55" spans="1:9" ht="15" x14ac:dyDescent="0.25">
      <c r="A55" s="36">
        <v>68</v>
      </c>
      <c r="B55" s="37">
        <v>83321.395999999993</v>
      </c>
      <c r="C55" s="37">
        <v>83901.61099999999</v>
      </c>
      <c r="D55" s="37">
        <v>84044.915772772059</v>
      </c>
      <c r="E55" s="38"/>
      <c r="F55" s="37">
        <v>1125.0060000000085</v>
      </c>
      <c r="G55" s="37">
        <v>1530.2816350111389</v>
      </c>
      <c r="H55" s="37">
        <v>1673.5864077832048</v>
      </c>
      <c r="I55" s="36">
        <v>68</v>
      </c>
    </row>
    <row r="56" spans="1:9" ht="15" x14ac:dyDescent="0.25">
      <c r="A56" s="36">
        <v>69</v>
      </c>
      <c r="B56" s="37">
        <v>81549.317999999985</v>
      </c>
      <c r="C56" s="37">
        <v>82196.389999999985</v>
      </c>
      <c r="D56" s="37">
        <v>82371.329364988851</v>
      </c>
      <c r="E56" s="38"/>
      <c r="F56" s="37">
        <v>1220.7119999999995</v>
      </c>
      <c r="G56" s="37">
        <v>1655.8458014773787</v>
      </c>
      <c r="H56" s="37">
        <v>1830.7851664662394</v>
      </c>
      <c r="I56" s="36">
        <v>69</v>
      </c>
    </row>
    <row r="57" spans="1:9" ht="15" x14ac:dyDescent="0.25">
      <c r="A57" s="36">
        <v>70</v>
      </c>
      <c r="B57" s="37">
        <v>79609.775999999983</v>
      </c>
      <c r="C57" s="37">
        <v>80328.605999999985</v>
      </c>
      <c r="D57" s="37">
        <v>80540.544198522606</v>
      </c>
      <c r="E57" s="38"/>
      <c r="F57" s="37">
        <v>1320.0899999999965</v>
      </c>
      <c r="G57" s="37">
        <v>1784.098108349368</v>
      </c>
      <c r="H57" s="37">
        <v>1996.0363068719835</v>
      </c>
      <c r="I57" s="36">
        <v>70</v>
      </c>
    </row>
    <row r="58" spans="1:9" ht="15" x14ac:dyDescent="0.25">
      <c r="A58" s="36">
        <v>71</v>
      </c>
      <c r="B58" s="37">
        <v>77494.658999999985</v>
      </c>
      <c r="C58" s="37">
        <v>78289.685999999987</v>
      </c>
      <c r="D58" s="37">
        <v>78544.507891650617</v>
      </c>
      <c r="E58" s="38"/>
      <c r="F58" s="37">
        <v>1422.2590000000055</v>
      </c>
      <c r="G58" s="37">
        <v>1913.4777932062862</v>
      </c>
      <c r="H58" s="37">
        <v>2168.2996848569105</v>
      </c>
      <c r="I58" s="36">
        <v>71</v>
      </c>
    </row>
    <row r="59" spans="1:9" ht="15" x14ac:dyDescent="0.25">
      <c r="A59" s="36">
        <v>72</v>
      </c>
      <c r="B59" s="37">
        <v>75197.026999999973</v>
      </c>
      <c r="C59" s="37">
        <v>76072.39999999998</v>
      </c>
      <c r="D59" s="37">
        <v>76376.208206793701</v>
      </c>
      <c r="E59" s="38"/>
      <c r="F59" s="37">
        <v>1526.1989999999932</v>
      </c>
      <c r="G59" s="37">
        <v>2042.3161569025688</v>
      </c>
      <c r="H59" s="37">
        <v>2346.1243636962895</v>
      </c>
      <c r="I59" s="36">
        <v>72</v>
      </c>
    </row>
    <row r="60" spans="1:9" ht="15" x14ac:dyDescent="0.25">
      <c r="A60" s="36">
        <v>73</v>
      </c>
      <c r="B60" s="37">
        <v>72711.460999999981</v>
      </c>
      <c r="C60" s="37">
        <v>73670.82799999998</v>
      </c>
      <c r="D60" s="37">
        <v>74030.083843097411</v>
      </c>
      <c r="E60" s="38"/>
      <c r="F60" s="37">
        <v>1630.4089999999997</v>
      </c>
      <c r="G60" s="37">
        <v>2168.42733964129</v>
      </c>
      <c r="H60" s="37">
        <v>2527.6831827387191</v>
      </c>
      <c r="I60" s="36">
        <v>73</v>
      </c>
    </row>
    <row r="61" spans="1:9" ht="15" x14ac:dyDescent="0.25">
      <c r="A61" s="36">
        <v>74</v>
      </c>
      <c r="B61" s="37">
        <v>70035.216</v>
      </c>
      <c r="C61" s="37">
        <v>71081.051999999981</v>
      </c>
      <c r="D61" s="37">
        <v>71502.400660358689</v>
      </c>
      <c r="E61" s="38"/>
      <c r="F61" s="37">
        <v>1733.372000000003</v>
      </c>
      <c r="G61" s="37">
        <v>2289.3788510761515</v>
      </c>
      <c r="H61" s="37">
        <v>2710.7275114348608</v>
      </c>
      <c r="I61" s="36">
        <v>74</v>
      </c>
    </row>
    <row r="62" spans="1:9" ht="15" x14ac:dyDescent="0.25">
      <c r="A62" s="36">
        <v>75</v>
      </c>
      <c r="B62" s="37">
        <v>67168.230999999985</v>
      </c>
      <c r="C62" s="37">
        <v>68301.843999999997</v>
      </c>
      <c r="D62" s="37">
        <v>68791.67314892383</v>
      </c>
      <c r="E62" s="38"/>
      <c r="F62" s="37">
        <v>1833.2230000000054</v>
      </c>
      <c r="G62" s="37">
        <v>2402.5855402958114</v>
      </c>
      <c r="H62" s="37">
        <v>2892.4146892196491</v>
      </c>
      <c r="I62" s="36">
        <v>75</v>
      </c>
    </row>
    <row r="63" spans="1:9" ht="15" x14ac:dyDescent="0.25">
      <c r="A63" s="36">
        <v>76</v>
      </c>
      <c r="B63" s="37">
        <v>64113.458999999988</v>
      </c>
      <c r="C63" s="37">
        <v>65335.00799999998</v>
      </c>
      <c r="D63" s="37">
        <v>65899.258459704186</v>
      </c>
      <c r="E63" s="38"/>
      <c r="F63" s="37">
        <v>1927.7000000000044</v>
      </c>
      <c r="G63" s="37">
        <v>2505.2052008319006</v>
      </c>
      <c r="H63" s="37">
        <v>3069.4556605361045</v>
      </c>
      <c r="I63" s="36">
        <v>76</v>
      </c>
    </row>
    <row r="64" spans="1:9" ht="15" x14ac:dyDescent="0.25">
      <c r="A64" s="36">
        <v>77</v>
      </c>
      <c r="B64" s="37">
        <v>60878.083999999988</v>
      </c>
      <c r="C64" s="37">
        <v>62185.758999999984</v>
      </c>
      <c r="D64" s="37">
        <v>62829.802799168079</v>
      </c>
      <c r="E64" s="38"/>
      <c r="F64" s="37">
        <v>2014.4560000000056</v>
      </c>
      <c r="G64" s="37">
        <v>2594.0785774954275</v>
      </c>
      <c r="H64" s="37">
        <v>3238.1223766635221</v>
      </c>
      <c r="I64" s="36">
        <v>77</v>
      </c>
    </row>
    <row r="65" spans="1:9" ht="15" x14ac:dyDescent="0.25">
      <c r="A65" s="36">
        <v>78</v>
      </c>
      <c r="B65" s="37">
        <v>57473.623999999989</v>
      </c>
      <c r="C65" s="37">
        <v>58863.627999999982</v>
      </c>
      <c r="D65" s="37">
        <v>59591.680422504556</v>
      </c>
      <c r="E65" s="38"/>
      <c r="F65" s="37">
        <v>2090.833000000006</v>
      </c>
      <c r="G65" s="37">
        <v>2666.0513276395941</v>
      </c>
      <c r="H65" s="37">
        <v>3394.103750144167</v>
      </c>
      <c r="I65" s="36">
        <v>78</v>
      </c>
    </row>
    <row r="66" spans="1:9" ht="15" x14ac:dyDescent="0.25">
      <c r="A66" s="36">
        <v>79</v>
      </c>
      <c r="B66" s="37">
        <v>53916.399999999987</v>
      </c>
      <c r="C66" s="37">
        <v>55382.790999999983</v>
      </c>
      <c r="D66" s="37">
        <v>56197.576672360388</v>
      </c>
      <c r="E66" s="38"/>
      <c r="F66" s="37">
        <v>2154.1760000000068</v>
      </c>
      <c r="G66" s="37">
        <v>2718.1873803008784</v>
      </c>
      <c r="H66" s="37">
        <v>3532.9730526612807</v>
      </c>
      <c r="I66" s="36">
        <v>79</v>
      </c>
    </row>
    <row r="67" spans="1:9" ht="15" x14ac:dyDescent="0.25">
      <c r="A67" s="36">
        <v>80</v>
      </c>
      <c r="B67" s="37">
        <v>50227.930999999975</v>
      </c>
      <c r="C67" s="37">
        <v>51762.22399999998</v>
      </c>
      <c r="D67" s="37">
        <v>52664.603619699104</v>
      </c>
      <c r="E67" s="38"/>
      <c r="F67" s="37">
        <v>2201.640999999996</v>
      </c>
      <c r="G67" s="37">
        <v>2747.4354049568865</v>
      </c>
      <c r="H67" s="37">
        <v>3649.8150246560081</v>
      </c>
      <c r="I67" s="36">
        <v>80</v>
      </c>
    </row>
    <row r="68" spans="1:9" ht="15" x14ac:dyDescent="0.25">
      <c r="A68" s="36">
        <v>81</v>
      </c>
      <c r="B68" s="37">
        <v>46435.128999999979</v>
      </c>
      <c r="C68" s="37">
        <v>48026.289999999979</v>
      </c>
      <c r="D68" s="37">
        <v>49014.788595043094</v>
      </c>
      <c r="E68" s="38"/>
      <c r="F68" s="37">
        <v>2230.6039999999921</v>
      </c>
      <c r="G68" s="37">
        <v>2751.3297747586766</v>
      </c>
      <c r="H68" s="37">
        <v>3739.8283698017885</v>
      </c>
      <c r="I68" s="36">
        <v>81</v>
      </c>
    </row>
    <row r="69" spans="1:9" ht="15" x14ac:dyDescent="0.25">
      <c r="A69" s="36">
        <v>82</v>
      </c>
      <c r="B69" s="37">
        <v>42570.055999999982</v>
      </c>
      <c r="C69" s="37">
        <v>44204.524999999987</v>
      </c>
      <c r="D69" s="37">
        <v>45274.960225241302</v>
      </c>
      <c r="E69" s="38"/>
      <c r="F69" s="37">
        <v>2238.5890000000072</v>
      </c>
      <c r="G69" s="37">
        <v>2727.8170129348582</v>
      </c>
      <c r="H69" s="37">
        <v>3798.2522381761723</v>
      </c>
      <c r="I69" s="36">
        <v>82</v>
      </c>
    </row>
    <row r="70" spans="1:9" ht="15" x14ac:dyDescent="0.25">
      <c r="A70" s="36">
        <v>83</v>
      </c>
      <c r="B70" s="37">
        <v>38669.883999999984</v>
      </c>
      <c r="C70" s="37">
        <v>40331.466999999975</v>
      </c>
      <c r="D70" s="37">
        <v>41476.707987065129</v>
      </c>
      <c r="E70" s="38"/>
      <c r="F70" s="37">
        <v>2223.5570000000007</v>
      </c>
      <c r="G70" s="37">
        <v>2675.4689225793263</v>
      </c>
      <c r="H70" s="37">
        <v>3820.7099096444776</v>
      </c>
      <c r="I70" s="36">
        <v>83</v>
      </c>
    </row>
    <row r="71" spans="1:9" ht="15" x14ac:dyDescent="0.25">
      <c r="A71" s="36">
        <v>84</v>
      </c>
      <c r="B71" s="37">
        <v>34775.928999999975</v>
      </c>
      <c r="C71" s="37">
        <v>36446.326999999983</v>
      </c>
      <c r="D71" s="37">
        <v>37655.998077420649</v>
      </c>
      <c r="E71" s="38"/>
      <c r="F71" s="37">
        <v>2184.0669999999955</v>
      </c>
      <c r="G71" s="37">
        <v>2593.8483203853611</v>
      </c>
      <c r="H71" s="37">
        <v>3803.5193978060242</v>
      </c>
      <c r="I71" s="36">
        <v>84</v>
      </c>
    </row>
    <row r="72" spans="1:9" ht="15" x14ac:dyDescent="0.25">
      <c r="A72" s="36">
        <v>85</v>
      </c>
      <c r="B72" s="37">
        <v>30932.862999999983</v>
      </c>
      <c r="C72" s="37">
        <v>32591.861999999979</v>
      </c>
      <c r="D72" s="37">
        <v>33852.478679614622</v>
      </c>
      <c r="E72" s="38"/>
      <c r="F72" s="37">
        <v>2119.3960000000006</v>
      </c>
      <c r="G72" s="37">
        <v>2483.4674623507381</v>
      </c>
      <c r="H72" s="37">
        <v>3744.0841419653793</v>
      </c>
      <c r="I72" s="36">
        <v>85</v>
      </c>
    </row>
    <row r="73" spans="1:9" ht="15" x14ac:dyDescent="0.25">
      <c r="A73" s="36">
        <v>86</v>
      </c>
      <c r="B73" s="37">
        <v>27187.127999999982</v>
      </c>
      <c r="C73" s="37">
        <v>28813.466999999982</v>
      </c>
      <c r="D73" s="37">
        <v>30108.394537649241</v>
      </c>
      <c r="E73" s="38"/>
      <c r="F73" s="37">
        <v>2029.8179999999957</v>
      </c>
      <c r="G73" s="37">
        <v>2346.050505394127</v>
      </c>
      <c r="H73" s="37">
        <v>3640.9780430433852</v>
      </c>
      <c r="I73" s="36">
        <v>86</v>
      </c>
    </row>
    <row r="74" spans="1:9" ht="15" x14ac:dyDescent="0.25">
      <c r="A74" s="36">
        <v>87</v>
      </c>
      <c r="B74" s="37">
        <v>23585.298999999985</v>
      </c>
      <c r="C74" s="37">
        <v>25157.309999999987</v>
      </c>
      <c r="D74" s="37">
        <v>26467.416494605855</v>
      </c>
      <c r="E74" s="38"/>
      <c r="F74" s="37">
        <v>1916.4939999999951</v>
      </c>
      <c r="G74" s="37">
        <v>2184.3335703439552</v>
      </c>
      <c r="H74" s="37">
        <v>3494.4400649498243</v>
      </c>
      <c r="I74" s="36">
        <v>87</v>
      </c>
    </row>
    <row r="75" spans="1:9" ht="15" x14ac:dyDescent="0.25">
      <c r="A75" s="36">
        <v>88</v>
      </c>
      <c r="B75" s="37">
        <v>20172.297999999984</v>
      </c>
      <c r="C75" s="37">
        <v>21668.804999999989</v>
      </c>
      <c r="D75" s="37">
        <v>22972.976429656032</v>
      </c>
      <c r="E75" s="38"/>
      <c r="F75" s="37">
        <v>1781.8399999999965</v>
      </c>
      <c r="G75" s="37">
        <v>2002.3060948879211</v>
      </c>
      <c r="H75" s="37">
        <v>3306.4775245439619</v>
      </c>
      <c r="I75" s="36">
        <v>88</v>
      </c>
    </row>
    <row r="76" spans="1:9" ht="15" x14ac:dyDescent="0.25">
      <c r="A76" s="36">
        <v>89</v>
      </c>
      <c r="B76" s="37">
        <v>16989.088999999985</v>
      </c>
      <c r="C76" s="37">
        <v>18390.457999999988</v>
      </c>
      <c r="D76" s="37">
        <v>19666.498905112068</v>
      </c>
      <c r="E76" s="38"/>
      <c r="F76" s="37">
        <v>1629.2879999999986</v>
      </c>
      <c r="G76" s="37">
        <v>1804.9128133627783</v>
      </c>
      <c r="H76" s="37">
        <v>3080.9537184748569</v>
      </c>
      <c r="I76" s="36">
        <v>89</v>
      </c>
    </row>
    <row r="77" spans="1:9" ht="15" x14ac:dyDescent="0.25">
      <c r="A77" s="36">
        <v>90</v>
      </c>
      <c r="B77" s="37">
        <v>14070.549999999988</v>
      </c>
      <c r="C77" s="37">
        <v>15359.800999999987</v>
      </c>
      <c r="D77" s="37">
        <v>16585.54518663721</v>
      </c>
      <c r="E77" s="38"/>
      <c r="F77" s="37">
        <v>1463.1959999999981</v>
      </c>
      <c r="G77" s="37">
        <v>1597.8951247522018</v>
      </c>
      <c r="H77" s="37">
        <v>2823.6393113894246</v>
      </c>
      <c r="I77" s="36">
        <v>90</v>
      </c>
    </row>
    <row r="78" spans="1:9" ht="15" x14ac:dyDescent="0.25">
      <c r="A78" s="36">
        <v>91</v>
      </c>
      <c r="B78" s="37"/>
      <c r="C78" s="37">
        <v>12607.35399999999</v>
      </c>
      <c r="D78" s="37">
        <v>13761.905875247785</v>
      </c>
      <c r="E78" s="38"/>
      <c r="F78" s="37"/>
      <c r="G78" s="37">
        <v>1387.4648065927231</v>
      </c>
      <c r="H78" s="37">
        <v>2542.0166818405187</v>
      </c>
      <c r="I78" s="36">
        <v>91</v>
      </c>
    </row>
    <row r="79" spans="1:9" ht="15" x14ac:dyDescent="0.25">
      <c r="A79" s="36">
        <v>92</v>
      </c>
      <c r="B79" s="37"/>
      <c r="C79" s="37"/>
      <c r="D79" s="37">
        <v>11219.889193407267</v>
      </c>
      <c r="E79" s="38"/>
      <c r="F79" s="37"/>
      <c r="G79" s="37"/>
      <c r="H79" s="37">
        <v>2244.8642099277326</v>
      </c>
      <c r="I79" s="36">
        <v>92</v>
      </c>
    </row>
    <row r="80" spans="1:9" ht="15" x14ac:dyDescent="0.25">
      <c r="A80" s="36">
        <v>93</v>
      </c>
      <c r="B80" s="37"/>
      <c r="C80" s="37"/>
      <c r="D80" s="37">
        <v>8975.0249834795341</v>
      </c>
      <c r="E80" s="38"/>
      <c r="F80" s="37"/>
      <c r="G80" s="37"/>
      <c r="H80" s="37">
        <v>1941.7825552757311</v>
      </c>
      <c r="I80" s="36">
        <v>93</v>
      </c>
    </row>
    <row r="81" spans="1:9" ht="15" x14ac:dyDescent="0.25">
      <c r="A81" s="36">
        <v>94</v>
      </c>
      <c r="B81" s="37"/>
      <c r="C81" s="37"/>
      <c r="D81" s="37">
        <v>7033.2424282038028</v>
      </c>
      <c r="E81" s="38"/>
      <c r="F81" s="37"/>
      <c r="G81" s="37"/>
      <c r="H81" s="37">
        <v>1642.5997026221419</v>
      </c>
      <c r="I81" s="36">
        <v>94</v>
      </c>
    </row>
    <row r="82" spans="1:9" ht="15" x14ac:dyDescent="0.25">
      <c r="A82" s="36">
        <v>95</v>
      </c>
      <c r="B82" s="37"/>
      <c r="C82" s="37"/>
      <c r="D82" s="37">
        <v>5390.6427255816607</v>
      </c>
      <c r="E82" s="38"/>
      <c r="F82" s="37"/>
      <c r="G82" s="37"/>
      <c r="H82" s="37">
        <v>1356.6199296053321</v>
      </c>
      <c r="I82" s="36">
        <v>95</v>
      </c>
    </row>
    <row r="83" spans="1:9" ht="15" x14ac:dyDescent="0.25">
      <c r="A83" s="36">
        <v>96</v>
      </c>
      <c r="B83" s="37"/>
      <c r="C83" s="37"/>
      <c r="D83" s="37">
        <v>4034.0227959763288</v>
      </c>
      <c r="E83" s="38"/>
      <c r="F83" s="37"/>
      <c r="G83" s="37"/>
      <c r="H83" s="37">
        <v>1091.9615625972406</v>
      </c>
      <c r="I83" s="36">
        <v>96</v>
      </c>
    </row>
    <row r="84" spans="1:9" ht="15" x14ac:dyDescent="0.25">
      <c r="A84" s="36">
        <v>97</v>
      </c>
      <c r="B84" s="37"/>
      <c r="C84" s="37"/>
      <c r="D84" s="37">
        <v>2942.0612333790882</v>
      </c>
      <c r="E84" s="38"/>
      <c r="F84" s="37"/>
      <c r="G84" s="37"/>
      <c r="H84" s="37">
        <v>855.00124121599686</v>
      </c>
      <c r="I84" s="36">
        <v>97</v>
      </c>
    </row>
    <row r="85" spans="1:9" ht="15" x14ac:dyDescent="0.25">
      <c r="A85" s="36">
        <v>98</v>
      </c>
      <c r="B85" s="37"/>
      <c r="C85" s="37"/>
      <c r="D85" s="37">
        <v>2087.0599921630915</v>
      </c>
      <c r="E85" s="38"/>
      <c r="F85" s="37"/>
      <c r="G85" s="37"/>
      <c r="H85" s="37">
        <v>649.93970039947715</v>
      </c>
      <c r="I85" s="36">
        <v>98</v>
      </c>
    </row>
    <row r="86" spans="1:9" ht="15" x14ac:dyDescent="0.25">
      <c r="A86" s="36">
        <v>99</v>
      </c>
      <c r="B86" s="37"/>
      <c r="C86" s="37"/>
      <c r="D86" s="37">
        <v>1437.1202917636142</v>
      </c>
      <c r="E86" s="38"/>
      <c r="F86" s="37"/>
      <c r="G86" s="37"/>
      <c r="H86" s="37">
        <v>478.64441013420594</v>
      </c>
      <c r="I86" s="36">
        <v>99</v>
      </c>
    </row>
    <row r="87" spans="1:9" ht="15" x14ac:dyDescent="0.25">
      <c r="A87" s="36">
        <v>100</v>
      </c>
      <c r="B87" s="37"/>
      <c r="C87" s="37"/>
      <c r="D87" s="37">
        <v>958.47588162940826</v>
      </c>
      <c r="E87" s="38"/>
      <c r="F87" s="37"/>
      <c r="G87" s="37"/>
      <c r="H87" s="37">
        <v>340.74296829866273</v>
      </c>
      <c r="I87" s="36">
        <v>100</v>
      </c>
    </row>
    <row r="88" spans="1:9" ht="15" x14ac:dyDescent="0.25">
      <c r="A88" s="36">
        <v>101</v>
      </c>
      <c r="B88" s="37"/>
      <c r="C88" s="37"/>
      <c r="D88" s="37">
        <v>617.73291333074553</v>
      </c>
      <c r="E88" s="38"/>
      <c r="F88" s="37"/>
      <c r="G88" s="37"/>
      <c r="H88" s="37">
        <v>233.93668974418003</v>
      </c>
      <c r="I88" s="36">
        <v>101</v>
      </c>
    </row>
    <row r="89" spans="1:9" ht="15" x14ac:dyDescent="0.25">
      <c r="A89" s="36">
        <v>102</v>
      </c>
      <c r="B89" s="37"/>
      <c r="C89" s="37"/>
      <c r="D89" s="37">
        <v>383.79622358656547</v>
      </c>
      <c r="E89" s="38"/>
      <c r="F89" s="37"/>
      <c r="G89" s="37"/>
      <c r="H89" s="37">
        <v>154.51175406126819</v>
      </c>
      <c r="I89" s="36">
        <v>102</v>
      </c>
    </row>
    <row r="90" spans="1:9" ht="15" x14ac:dyDescent="0.25">
      <c r="A90" s="36">
        <v>103</v>
      </c>
      <c r="B90" s="37"/>
      <c r="C90" s="37"/>
      <c r="D90" s="37">
        <v>229.28446952529728</v>
      </c>
      <c r="E90" s="38"/>
      <c r="F90" s="37"/>
      <c r="G90" s="37"/>
      <c r="H90" s="37">
        <v>97.925104089559213</v>
      </c>
      <c r="I90" s="36">
        <v>103</v>
      </c>
    </row>
    <row r="91" spans="1:9" ht="15" x14ac:dyDescent="0.25">
      <c r="A91" s="36">
        <v>104</v>
      </c>
      <c r="B91" s="37"/>
      <c r="C91" s="37"/>
      <c r="D91" s="37">
        <v>131.35936543573808</v>
      </c>
      <c r="E91" s="38"/>
      <c r="F91" s="37"/>
      <c r="G91" s="37"/>
      <c r="H91" s="37">
        <v>59.391115816363943</v>
      </c>
      <c r="I91" s="36">
        <v>104</v>
      </c>
    </row>
    <row r="92" spans="1:9" ht="15" x14ac:dyDescent="0.25">
      <c r="A92" s="36">
        <v>105</v>
      </c>
      <c r="B92" s="37"/>
      <c r="C92" s="37"/>
      <c r="D92" s="37">
        <v>71.968249619374149</v>
      </c>
      <c r="E92" s="38"/>
      <c r="F92" s="37"/>
      <c r="G92" s="37"/>
      <c r="H92" s="37">
        <v>34.372611764210049</v>
      </c>
      <c r="I92" s="36">
        <v>105</v>
      </c>
    </row>
    <row r="93" spans="1:9" ht="15" x14ac:dyDescent="0.25">
      <c r="A93" s="36">
        <v>106</v>
      </c>
      <c r="B93" s="37"/>
      <c r="C93" s="37"/>
      <c r="D93" s="37">
        <v>37.5956378551641</v>
      </c>
      <c r="E93" s="38"/>
      <c r="F93" s="37"/>
      <c r="G93" s="37"/>
      <c r="H93" s="37">
        <v>18.926847156700973</v>
      </c>
      <c r="I93" s="36">
        <v>106</v>
      </c>
    </row>
    <row r="94" spans="1:9" ht="15" x14ac:dyDescent="0.25">
      <c r="A94" s="36">
        <v>107</v>
      </c>
      <c r="B94" s="37"/>
      <c r="C94" s="37"/>
      <c r="D94" s="37">
        <v>18.668790698463127</v>
      </c>
      <c r="E94" s="38"/>
      <c r="F94" s="37"/>
      <c r="G94" s="37"/>
      <c r="H94" s="37">
        <v>9.884993993301336</v>
      </c>
      <c r="I94" s="36">
        <v>107</v>
      </c>
    </row>
    <row r="95" spans="1:9" ht="15" x14ac:dyDescent="0.25">
      <c r="A95" s="36">
        <v>108</v>
      </c>
      <c r="B95" s="37"/>
      <c r="C95" s="37"/>
      <c r="D95" s="37">
        <v>8.7837967051617909</v>
      </c>
      <c r="E95" s="38"/>
      <c r="F95" s="37"/>
      <c r="G95" s="37"/>
      <c r="H95" s="37">
        <v>4.8809274503440729</v>
      </c>
      <c r="I95" s="36">
        <v>108</v>
      </c>
    </row>
    <row r="96" spans="1:9" ht="15" x14ac:dyDescent="0.25">
      <c r="A96" s="36">
        <v>109</v>
      </c>
      <c r="B96" s="37"/>
      <c r="C96" s="37"/>
      <c r="D96" s="37">
        <v>3.902869254817718</v>
      </c>
      <c r="E96" s="38"/>
      <c r="F96" s="37"/>
      <c r="G96" s="37"/>
      <c r="H96" s="37">
        <v>2.2709117960004725</v>
      </c>
      <c r="I96" s="36">
        <v>109</v>
      </c>
    </row>
    <row r="97" spans="1:9" ht="15" x14ac:dyDescent="0.25">
      <c r="A97" s="36">
        <v>110</v>
      </c>
      <c r="B97" s="37"/>
      <c r="C97" s="37"/>
      <c r="D97" s="37">
        <v>1.6319574588172454</v>
      </c>
      <c r="E97" s="38"/>
      <c r="F97" s="37"/>
      <c r="G97" s="37"/>
      <c r="H97" s="37">
        <v>0.99209631444926216</v>
      </c>
      <c r="I97" s="36">
        <v>110</v>
      </c>
    </row>
    <row r="98" spans="1:9" ht="15" x14ac:dyDescent="0.25">
      <c r="A98" s="36">
        <v>111</v>
      </c>
      <c r="B98" s="37"/>
      <c r="C98" s="37"/>
      <c r="D98" s="37">
        <v>0.63986114436798325</v>
      </c>
      <c r="E98" s="38"/>
      <c r="F98" s="37"/>
      <c r="G98" s="37"/>
      <c r="H98" s="37">
        <v>0.4054998428814664</v>
      </c>
      <c r="I98" s="36">
        <v>111</v>
      </c>
    </row>
    <row r="99" spans="1:9" ht="15" x14ac:dyDescent="0.25">
      <c r="A99" s="36">
        <v>112</v>
      </c>
      <c r="B99" s="37"/>
      <c r="C99" s="37"/>
      <c r="D99" s="37">
        <v>0.23436130148651685</v>
      </c>
      <c r="E99" s="38"/>
      <c r="F99" s="37"/>
      <c r="G99" s="37"/>
      <c r="H99" s="37">
        <v>0.15448417346216878</v>
      </c>
      <c r="I99" s="36">
        <v>112</v>
      </c>
    </row>
    <row r="100" spans="1:9" ht="15" x14ac:dyDescent="0.25">
      <c r="A100" s="36">
        <v>113</v>
      </c>
      <c r="B100" s="37"/>
      <c r="C100" s="37"/>
      <c r="D100" s="37">
        <v>7.9877128024348071E-2</v>
      </c>
      <c r="E100" s="38"/>
      <c r="F100" s="37"/>
      <c r="G100" s="37"/>
      <c r="H100" s="37">
        <v>5.4645061561248855E-2</v>
      </c>
      <c r="I100" s="36">
        <v>113</v>
      </c>
    </row>
    <row r="101" spans="1:9" ht="15" x14ac:dyDescent="0.25">
      <c r="A101" s="36">
        <v>114</v>
      </c>
      <c r="B101" s="37"/>
      <c r="C101" s="37"/>
      <c r="D101" s="37">
        <v>2.5232066463099216E-2</v>
      </c>
      <c r="E101" s="38"/>
      <c r="F101" s="37"/>
      <c r="G101" s="37"/>
      <c r="H101" s="37">
        <v>1.7875455629250935E-2</v>
      </c>
      <c r="I101" s="36">
        <v>114</v>
      </c>
    </row>
    <row r="102" spans="1:9" ht="15" x14ac:dyDescent="0.25">
      <c r="A102" s="36">
        <v>115</v>
      </c>
      <c r="B102" s="37"/>
      <c r="C102" s="37"/>
      <c r="D102" s="37">
        <v>7.3566108338482816E-3</v>
      </c>
      <c r="E102" s="38"/>
      <c r="F102" s="37"/>
      <c r="G102" s="37"/>
      <c r="H102" s="37">
        <v>5.3853481080319635E-3</v>
      </c>
      <c r="I102" s="36">
        <v>115</v>
      </c>
    </row>
    <row r="103" spans="1:9" ht="15" x14ac:dyDescent="0.25">
      <c r="A103" s="36">
        <v>116</v>
      </c>
      <c r="B103" s="37"/>
      <c r="C103" s="37"/>
      <c r="D103" s="37">
        <v>1.9712627258163182E-3</v>
      </c>
      <c r="E103" s="38"/>
      <c r="F103" s="37"/>
      <c r="G103" s="37"/>
      <c r="H103" s="37">
        <v>1.4879268468106892E-3</v>
      </c>
      <c r="I103" s="36">
        <v>116</v>
      </c>
    </row>
    <row r="104" spans="1:9" ht="15" x14ac:dyDescent="0.25">
      <c r="A104" s="36">
        <v>117</v>
      </c>
      <c r="B104" s="37"/>
      <c r="C104" s="37"/>
      <c r="D104" s="37">
        <v>4.8333587900562902E-4</v>
      </c>
      <c r="E104" s="38"/>
      <c r="F104" s="37"/>
      <c r="G104" s="37"/>
      <c r="H104" s="37">
        <v>3.7538184375796377E-4</v>
      </c>
      <c r="I104" s="36">
        <v>117</v>
      </c>
    </row>
    <row r="105" spans="1:9" ht="15" x14ac:dyDescent="0.25">
      <c r="A105" s="36">
        <v>118</v>
      </c>
      <c r="B105" s="37"/>
      <c r="C105" s="37"/>
      <c r="D105" s="37">
        <v>1.0795403524766525E-4</v>
      </c>
      <c r="E105" s="38"/>
      <c r="F105" s="37"/>
      <c r="G105" s="37"/>
      <c r="H105" s="37">
        <v>8.6090860167202342E-5</v>
      </c>
      <c r="I105" s="36">
        <v>118</v>
      </c>
    </row>
    <row r="106" spans="1:9" ht="15" x14ac:dyDescent="0.25">
      <c r="A106" s="36">
        <v>119</v>
      </c>
      <c r="B106" s="37"/>
      <c r="C106" s="37"/>
      <c r="D106" s="37">
        <v>2.1863175080462908E-5</v>
      </c>
      <c r="E106" s="38"/>
      <c r="F106" s="37"/>
      <c r="G106" s="37"/>
      <c r="H106" s="37">
        <v>1.7867133255131302E-5</v>
      </c>
      <c r="I106" s="36">
        <v>119</v>
      </c>
    </row>
    <row r="107" spans="1:9" ht="15" x14ac:dyDescent="0.25">
      <c r="A107" s="36">
        <v>120</v>
      </c>
      <c r="B107" s="37"/>
      <c r="C107" s="37"/>
      <c r="D107" s="37">
        <v>3.9960418253316066E-6</v>
      </c>
      <c r="E107" s="38"/>
      <c r="F107" s="37"/>
      <c r="G107" s="37"/>
      <c r="H107" s="37">
        <v>3.9960418253316066E-6</v>
      </c>
      <c r="I107" s="36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4.25" x14ac:dyDescent="0.2"/>
  <cols>
    <col min="2" max="2" width="11.875" customWidth="1"/>
    <col min="3" max="3" width="11.375" customWidth="1"/>
  </cols>
  <sheetData>
    <row r="1" spans="1:5" x14ac:dyDescent="0.2">
      <c r="A1" t="s">
        <v>79</v>
      </c>
      <c r="B1">
        <v>15</v>
      </c>
      <c r="D1" t="s">
        <v>80</v>
      </c>
      <c r="E1">
        <v>150000</v>
      </c>
    </row>
    <row r="2" spans="1:5" x14ac:dyDescent="0.2">
      <c r="A2" t="s">
        <v>81</v>
      </c>
      <c r="B2">
        <v>0.03</v>
      </c>
      <c r="D2" t="s">
        <v>58</v>
      </c>
      <c r="E2">
        <v>47</v>
      </c>
    </row>
    <row r="3" spans="1:5" x14ac:dyDescent="0.2">
      <c r="A3" t="s">
        <v>82</v>
      </c>
      <c r="B3">
        <f>1/(1+B2)</f>
        <v>0.970873786407767</v>
      </c>
      <c r="C3" s="40">
        <v>1</v>
      </c>
    </row>
    <row r="5" spans="1:5" ht="15" x14ac:dyDescent="0.25">
      <c r="A5" s="44" t="s">
        <v>61</v>
      </c>
      <c r="B5" s="44">
        <v>2</v>
      </c>
      <c r="C5" s="44">
        <v>2</v>
      </c>
      <c r="D5" s="44">
        <v>1</v>
      </c>
      <c r="E5" s="44">
        <v>1</v>
      </c>
    </row>
    <row r="7" spans="1:5" x14ac:dyDescent="0.2">
      <c r="A7" t="s">
        <v>83</v>
      </c>
      <c r="B7" t="s">
        <v>84</v>
      </c>
      <c r="C7" t="s">
        <v>59</v>
      </c>
      <c r="D7" t="s">
        <v>85</v>
      </c>
      <c r="E7" t="s">
        <v>86</v>
      </c>
    </row>
    <row r="8" spans="1:5" x14ac:dyDescent="0.2">
      <c r="A8">
        <v>1</v>
      </c>
      <c r="B8">
        <f>$E$1</f>
        <v>150000</v>
      </c>
      <c r="C8" s="41">
        <f>'Q2 Data'!F34/'Q2 Data'!B34</f>
        <v>1.454991550474589E-3</v>
      </c>
      <c r="D8">
        <f>$B$3^A8</f>
        <v>0.970873786407767</v>
      </c>
      <c r="E8">
        <f>B8*C8*D8</f>
        <v>211.89197337008579</v>
      </c>
    </row>
    <row r="9" spans="1:5" x14ac:dyDescent="0.2">
      <c r="A9">
        <v>2</v>
      </c>
      <c r="B9" s="42">
        <f>B8*1.04</f>
        <v>156000</v>
      </c>
      <c r="C9" s="41">
        <f>'Q2 Data'!G35/'Q2 Data'!B34</f>
        <v>1.9351842584543004E-3</v>
      </c>
      <c r="D9">
        <f t="shared" ref="D9:D22" si="0">$B$3^A9</f>
        <v>0.94259590913375435</v>
      </c>
      <c r="E9">
        <f t="shared" ref="E9:E22" si="1">B9*C9*D9</f>
        <v>284.55909540849359</v>
      </c>
    </row>
    <row r="10" spans="1:5" x14ac:dyDescent="0.2">
      <c r="A10">
        <v>3</v>
      </c>
      <c r="B10" s="42">
        <f t="shared" ref="B10:B22" si="2">B9*1.04</f>
        <v>162240</v>
      </c>
      <c r="C10" s="41">
        <f>'Q2 Data'!H36/'Q2 Data'!B34</f>
        <v>2.2334026160122974E-3</v>
      </c>
      <c r="D10">
        <f t="shared" si="0"/>
        <v>0.91514165935315961</v>
      </c>
      <c r="E10">
        <f t="shared" si="1"/>
        <v>331.59905486167645</v>
      </c>
    </row>
    <row r="11" spans="1:5" x14ac:dyDescent="0.2">
      <c r="A11">
        <v>4</v>
      </c>
      <c r="B11" s="42">
        <f t="shared" si="2"/>
        <v>168729.60000000001</v>
      </c>
      <c r="C11" s="41">
        <f>'Q2 Data'!H37/'Q2 Data'!$B$34</f>
        <v>2.49389606531011E-3</v>
      </c>
      <c r="D11">
        <f t="shared" si="0"/>
        <v>0.88848704791568889</v>
      </c>
      <c r="E11">
        <f t="shared" si="1"/>
        <v>373.87009484301484</v>
      </c>
    </row>
    <row r="12" spans="1:5" x14ac:dyDescent="0.2">
      <c r="A12">
        <v>5</v>
      </c>
      <c r="B12" s="42">
        <f t="shared" si="2"/>
        <v>175478.78400000001</v>
      </c>
      <c r="C12" s="41">
        <f>'Q2 Data'!H38/'Q2 Data'!$B$34</f>
        <v>2.7861980141568508E-3</v>
      </c>
      <c r="D12">
        <f t="shared" si="0"/>
        <v>0.862608784384164</v>
      </c>
      <c r="E12">
        <f t="shared" si="1"/>
        <v>421.74551328828846</v>
      </c>
    </row>
    <row r="13" spans="1:5" x14ac:dyDescent="0.2">
      <c r="A13">
        <v>6</v>
      </c>
      <c r="B13" s="42">
        <f t="shared" si="2"/>
        <v>182497.93536000003</v>
      </c>
      <c r="C13" s="41">
        <f>'Q2 Data'!H39/'Q2 Data'!$B$34</f>
        <v>3.1176316242660885E-3</v>
      </c>
      <c r="D13">
        <f t="shared" si="0"/>
        <v>0.83748425668365434</v>
      </c>
      <c r="E13">
        <f t="shared" si="1"/>
        <v>476.49616042406404</v>
      </c>
    </row>
    <row r="14" spans="1:5" x14ac:dyDescent="0.2">
      <c r="A14">
        <v>7</v>
      </c>
      <c r="B14" s="42">
        <f t="shared" si="2"/>
        <v>189797.85277440003</v>
      </c>
      <c r="C14" s="41">
        <f>'Q2 Data'!H40/'Q2 Data'!$B$34</f>
        <v>3.4893786046885271E-3</v>
      </c>
      <c r="D14">
        <f t="shared" si="0"/>
        <v>0.81309151134335378</v>
      </c>
      <c r="E14">
        <f t="shared" si="1"/>
        <v>538.4914545346694</v>
      </c>
    </row>
    <row r="15" spans="1:5" x14ac:dyDescent="0.2">
      <c r="A15">
        <v>8</v>
      </c>
      <c r="B15" s="42">
        <f t="shared" si="2"/>
        <v>197389.76688537604</v>
      </c>
      <c r="C15" s="41">
        <f>'Q2 Data'!H41/'Q2 Data'!$B$34</f>
        <v>3.9063775254521661E-3</v>
      </c>
      <c r="D15">
        <f t="shared" si="0"/>
        <v>0.78940923431393561</v>
      </c>
      <c r="E15">
        <f t="shared" si="1"/>
        <v>608.69684281668344</v>
      </c>
    </row>
    <row r="16" spans="1:5" x14ac:dyDescent="0.2">
      <c r="A16">
        <v>9</v>
      </c>
      <c r="B16" s="42">
        <f t="shared" si="2"/>
        <v>205285.35756079108</v>
      </c>
      <c r="C16" s="41">
        <f>'Q2 Data'!H42/'Q2 Data'!$B$34</f>
        <v>4.3732871577033842E-3</v>
      </c>
      <c r="D16">
        <f t="shared" si="0"/>
        <v>0.76641673234362684</v>
      </c>
      <c r="E16">
        <f t="shared" si="1"/>
        <v>688.06734305373811</v>
      </c>
    </row>
    <row r="17" spans="1:5" x14ac:dyDescent="0.2">
      <c r="A17">
        <v>10</v>
      </c>
      <c r="B17" s="42">
        <f t="shared" si="2"/>
        <v>213496.77186322273</v>
      </c>
      <c r="C17" s="41">
        <f>'Q2 Data'!H43/'Q2 Data'!$B$34</f>
        <v>4.8954035042318824E-3</v>
      </c>
      <c r="D17">
        <f t="shared" si="0"/>
        <v>0.74409391489672505</v>
      </c>
      <c r="E17">
        <f t="shared" si="1"/>
        <v>777.69187219184448</v>
      </c>
    </row>
    <row r="18" spans="1:5" x14ac:dyDescent="0.2">
      <c r="A18">
        <v>11</v>
      </c>
      <c r="B18" s="42">
        <f t="shared" si="2"/>
        <v>222036.64273775165</v>
      </c>
      <c r="C18" s="41">
        <f>'Q2 Data'!H44/'Q2 Data'!$B$34</f>
        <v>5.476625507297714E-3</v>
      </c>
      <c r="D18">
        <f t="shared" si="0"/>
        <v>0.72242127659876221</v>
      </c>
      <c r="E18">
        <f t="shared" si="1"/>
        <v>878.47260993253599</v>
      </c>
    </row>
    <row r="19" spans="1:5" x14ac:dyDescent="0.2">
      <c r="A19">
        <v>12</v>
      </c>
      <c r="B19" s="42">
        <f t="shared" si="2"/>
        <v>230918.10844726174</v>
      </c>
      <c r="C19" s="41">
        <f>'Q2 Data'!H45/'Q2 Data'!$B$34</f>
        <v>6.1222965849291001E-3</v>
      </c>
      <c r="D19">
        <f t="shared" si="0"/>
        <v>0.70137988019297304</v>
      </c>
      <c r="E19">
        <f t="shared" si="1"/>
        <v>991.57520716689658</v>
      </c>
    </row>
    <row r="20" spans="1:5" x14ac:dyDescent="0.2">
      <c r="A20">
        <v>13</v>
      </c>
      <c r="B20" s="42">
        <f t="shared" si="2"/>
        <v>240154.83278515222</v>
      </c>
      <c r="C20" s="41">
        <f>'Q2 Data'!H46/'Q2 Data'!$B$34</f>
        <v>6.8380874346874454E-3</v>
      </c>
      <c r="D20">
        <f t="shared" si="0"/>
        <v>0.6809513399931777</v>
      </c>
      <c r="E20">
        <f t="shared" si="1"/>
        <v>1118.2581165180568</v>
      </c>
    </row>
    <row r="21" spans="1:5" x14ac:dyDescent="0.2">
      <c r="A21">
        <v>14</v>
      </c>
      <c r="B21" s="42">
        <f t="shared" si="2"/>
        <v>249761.02609655831</v>
      </c>
      <c r="C21" s="41">
        <f>'Q2 Data'!H47/'Q2 Data'!$B$34</f>
        <v>7.6279372156889012E-3</v>
      </c>
      <c r="D21">
        <f t="shared" si="0"/>
        <v>0.66111780581861912</v>
      </c>
      <c r="E21">
        <f t="shared" si="1"/>
        <v>1259.5361416811666</v>
      </c>
    </row>
    <row r="22" spans="1:5" x14ac:dyDescent="0.2">
      <c r="A22">
        <v>15</v>
      </c>
      <c r="B22" s="42">
        <f t="shared" si="2"/>
        <v>259751.46714042066</v>
      </c>
      <c r="C22" s="41">
        <f>'Q2 Data'!H48/'Q2 Data'!$B$34</f>
        <v>8.4977329647509744E-3</v>
      </c>
      <c r="D22">
        <f t="shared" si="0"/>
        <v>0.64186194739671765</v>
      </c>
      <c r="E22">
        <f t="shared" si="1"/>
        <v>1416.7809810666993</v>
      </c>
    </row>
    <row r="24" spans="1:5" x14ac:dyDescent="0.2">
      <c r="D24" t="s">
        <v>87</v>
      </c>
      <c r="E24" s="43">
        <f>SUM(E8:E22)</f>
        <v>10377.732461157913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85" zoomScaleNormal="85" workbookViewId="0"/>
  </sheetViews>
  <sheetFormatPr defaultRowHeight="14.25" x14ac:dyDescent="0.2"/>
  <cols>
    <col min="2" max="2" width="11.875" customWidth="1"/>
    <col min="3" max="3" width="11.375" customWidth="1"/>
    <col min="9" max="9" width="15.625" customWidth="1"/>
    <col min="13" max="13" width="14.125" customWidth="1"/>
  </cols>
  <sheetData>
    <row r="1" spans="1:13" x14ac:dyDescent="0.2">
      <c r="A1" t="s">
        <v>79</v>
      </c>
      <c r="B1">
        <v>15</v>
      </c>
      <c r="D1" t="s">
        <v>80</v>
      </c>
      <c r="E1">
        <v>150000</v>
      </c>
      <c r="I1" t="s">
        <v>88</v>
      </c>
      <c r="J1">
        <v>0.04</v>
      </c>
    </row>
    <row r="2" spans="1:13" x14ac:dyDescent="0.2">
      <c r="A2" t="s">
        <v>81</v>
      </c>
      <c r="B2">
        <v>0.03</v>
      </c>
      <c r="D2" t="s">
        <v>58</v>
      </c>
      <c r="E2">
        <v>47</v>
      </c>
    </row>
    <row r="3" spans="1:13" ht="15" x14ac:dyDescent="0.25">
      <c r="A3" t="s">
        <v>82</v>
      </c>
      <c r="B3">
        <f>1/(1+B2)</f>
        <v>0.970873786407767</v>
      </c>
      <c r="C3" s="40">
        <v>0.5</v>
      </c>
      <c r="H3" t="s">
        <v>89</v>
      </c>
      <c r="K3" t="s">
        <v>90</v>
      </c>
      <c r="L3">
        <v>13491.165055645979</v>
      </c>
      <c r="M3" s="44">
        <v>2</v>
      </c>
    </row>
    <row r="5" spans="1:13" ht="15" x14ac:dyDescent="0.25">
      <c r="A5" s="44" t="s">
        <v>61</v>
      </c>
      <c r="B5" s="44">
        <v>1</v>
      </c>
      <c r="C5" s="44"/>
      <c r="D5" s="44"/>
      <c r="E5" s="44">
        <v>1</v>
      </c>
      <c r="F5" s="44"/>
      <c r="G5" s="44"/>
      <c r="H5" s="44"/>
      <c r="I5" s="44">
        <v>1</v>
      </c>
      <c r="J5" s="44">
        <v>1</v>
      </c>
      <c r="K5" s="44">
        <v>1</v>
      </c>
      <c r="L5" s="44">
        <v>1</v>
      </c>
      <c r="M5" s="44">
        <v>1</v>
      </c>
    </row>
    <row r="7" spans="1:13" ht="28.5" x14ac:dyDescent="0.2">
      <c r="A7" s="14" t="s">
        <v>83</v>
      </c>
      <c r="B7" s="14" t="s">
        <v>84</v>
      </c>
      <c r="C7" s="14" t="s">
        <v>59</v>
      </c>
      <c r="D7" s="14" t="s">
        <v>85</v>
      </c>
      <c r="E7" s="14" t="s">
        <v>86</v>
      </c>
      <c r="F7" s="14"/>
      <c r="G7" s="14"/>
      <c r="H7" s="14" t="s">
        <v>83</v>
      </c>
      <c r="I7" s="47" t="s">
        <v>91</v>
      </c>
      <c r="J7" s="14" t="s">
        <v>92</v>
      </c>
      <c r="K7" s="14" t="s">
        <v>90</v>
      </c>
      <c r="L7" s="47" t="s">
        <v>93</v>
      </c>
      <c r="M7" s="47" t="s">
        <v>94</v>
      </c>
    </row>
    <row r="8" spans="1:13" x14ac:dyDescent="0.2">
      <c r="A8">
        <v>1</v>
      </c>
      <c r="B8" s="43">
        <f>I8</f>
        <v>150000</v>
      </c>
      <c r="C8" s="41">
        <f>'Q2 Data'!F34/'Q2 Data'!B34</f>
        <v>1.454991550474589E-3</v>
      </c>
      <c r="D8">
        <f>$B$3^A8</f>
        <v>0.970873786407767</v>
      </c>
      <c r="E8">
        <f>B8*C8*D8</f>
        <v>211.89197337008579</v>
      </c>
      <c r="H8">
        <v>1</v>
      </c>
      <c r="I8" s="43">
        <v>150000</v>
      </c>
      <c r="J8" s="43">
        <f>I8*$J$1</f>
        <v>6000</v>
      </c>
      <c r="K8" s="43">
        <f>$L$3</f>
        <v>13491.165055645979</v>
      </c>
      <c r="L8" s="43">
        <f>K8-J8</f>
        <v>7491.165055645979</v>
      </c>
      <c r="M8" s="43">
        <f>I8-L8</f>
        <v>142508.83494435402</v>
      </c>
    </row>
    <row r="9" spans="1:13" x14ac:dyDescent="0.2">
      <c r="A9">
        <v>2</v>
      </c>
      <c r="B9" s="43">
        <f t="shared" ref="B9:B22" si="0">I9</f>
        <v>142508.83494435402</v>
      </c>
      <c r="C9" s="41">
        <f>'Q2 Data'!G35/'Q2 Data'!B34</f>
        <v>1.9351842584543004E-3</v>
      </c>
      <c r="D9">
        <f t="shared" ref="D9:D22" si="1">$B$3^A9</f>
        <v>0.94259590913375435</v>
      </c>
      <c r="E9">
        <f t="shared" ref="E9:E22" si="2">B9*C9*D9</f>
        <v>259.94990486848531</v>
      </c>
      <c r="H9">
        <v>2</v>
      </c>
      <c r="I9" s="43">
        <f>M8</f>
        <v>142508.83494435402</v>
      </c>
      <c r="J9" s="43">
        <f t="shared" ref="J9:J22" si="3">I9*$J$1</f>
        <v>5700.3533977741608</v>
      </c>
      <c r="K9" s="43">
        <f t="shared" ref="K9:K22" si="4">$L$3</f>
        <v>13491.165055645979</v>
      </c>
      <c r="L9" s="43">
        <f t="shared" ref="L9:L22" si="5">K9-J9</f>
        <v>7790.8116578718182</v>
      </c>
      <c r="M9" s="43">
        <f t="shared" ref="M9:M22" si="6">I9-L9</f>
        <v>134718.0232864822</v>
      </c>
    </row>
    <row r="10" spans="1:13" x14ac:dyDescent="0.2">
      <c r="A10">
        <v>3</v>
      </c>
      <c r="B10" s="43">
        <f t="shared" si="0"/>
        <v>134718.0232864822</v>
      </c>
      <c r="C10" s="41">
        <f>'Q2 Data'!H36/'Q2 Data'!B34</f>
        <v>2.2334026160122974E-3</v>
      </c>
      <c r="D10">
        <f t="shared" si="1"/>
        <v>0.91514165935315961</v>
      </c>
      <c r="E10">
        <f t="shared" si="2"/>
        <v>275.34744326079152</v>
      </c>
      <c r="H10">
        <v>3</v>
      </c>
      <c r="I10" s="43">
        <f t="shared" ref="I10:I22" si="7">M9</f>
        <v>134718.0232864822</v>
      </c>
      <c r="J10" s="43">
        <f t="shared" si="3"/>
        <v>5388.7209314592883</v>
      </c>
      <c r="K10" s="43">
        <f t="shared" si="4"/>
        <v>13491.165055645979</v>
      </c>
      <c r="L10" s="43">
        <f t="shared" si="5"/>
        <v>8102.4441241866907</v>
      </c>
      <c r="M10" s="43">
        <f t="shared" si="6"/>
        <v>126615.57916229551</v>
      </c>
    </row>
    <row r="11" spans="1:13" x14ac:dyDescent="0.2">
      <c r="A11">
        <v>4</v>
      </c>
      <c r="B11" s="43">
        <f t="shared" si="0"/>
        <v>126615.57916229551</v>
      </c>
      <c r="C11" s="41">
        <f>'Q2 Data'!H37/'Q2 Data'!$B$34</f>
        <v>2.49389606531011E-3</v>
      </c>
      <c r="D11">
        <f t="shared" si="1"/>
        <v>0.88848704791568889</v>
      </c>
      <c r="E11">
        <f t="shared" si="2"/>
        <v>280.55408529392992</v>
      </c>
      <c r="H11">
        <v>4</v>
      </c>
      <c r="I11" s="43">
        <f t="shared" si="7"/>
        <v>126615.57916229551</v>
      </c>
      <c r="J11" s="43">
        <f t="shared" si="3"/>
        <v>5064.6231664918205</v>
      </c>
      <c r="K11" s="43">
        <f t="shared" si="4"/>
        <v>13491.165055645979</v>
      </c>
      <c r="L11" s="43">
        <f t="shared" si="5"/>
        <v>8426.5418891541594</v>
      </c>
      <c r="M11" s="43">
        <f t="shared" si="6"/>
        <v>118189.03727314135</v>
      </c>
    </row>
    <row r="12" spans="1:13" x14ac:dyDescent="0.2">
      <c r="A12">
        <v>5</v>
      </c>
      <c r="B12" s="43">
        <f t="shared" si="0"/>
        <v>118189.03727314135</v>
      </c>
      <c r="C12" s="41">
        <f>'Q2 Data'!H38/'Q2 Data'!$B$34</f>
        <v>2.7861980141568508E-3</v>
      </c>
      <c r="D12">
        <f t="shared" si="1"/>
        <v>0.862608784384164</v>
      </c>
      <c r="E12">
        <f t="shared" si="2"/>
        <v>284.05540005229153</v>
      </c>
      <c r="H12">
        <v>5</v>
      </c>
      <c r="I12" s="43">
        <f t="shared" si="7"/>
        <v>118189.03727314135</v>
      </c>
      <c r="J12" s="43">
        <f t="shared" si="3"/>
        <v>4727.5614909256537</v>
      </c>
      <c r="K12" s="43">
        <f t="shared" si="4"/>
        <v>13491.165055645979</v>
      </c>
      <c r="L12" s="43">
        <f t="shared" si="5"/>
        <v>8763.6035647203244</v>
      </c>
      <c r="M12" s="43">
        <f t="shared" si="6"/>
        <v>109425.43370842103</v>
      </c>
    </row>
    <row r="13" spans="1:13" x14ac:dyDescent="0.2">
      <c r="A13">
        <v>6</v>
      </c>
      <c r="B13" s="43">
        <f t="shared" si="0"/>
        <v>109425.43370842103</v>
      </c>
      <c r="C13" s="41">
        <f>'Q2 Data'!H39/'Q2 Data'!$B$34</f>
        <v>3.1176316242660885E-3</v>
      </c>
      <c r="D13">
        <f t="shared" si="1"/>
        <v>0.83748425668365434</v>
      </c>
      <c r="E13">
        <f t="shared" si="2"/>
        <v>285.70624052237264</v>
      </c>
      <c r="H13">
        <v>6</v>
      </c>
      <c r="I13" s="43">
        <f t="shared" si="7"/>
        <v>109425.43370842103</v>
      </c>
      <c r="J13" s="43">
        <f t="shared" si="3"/>
        <v>4377.0173483368408</v>
      </c>
      <c r="K13" s="43">
        <f t="shared" si="4"/>
        <v>13491.165055645979</v>
      </c>
      <c r="L13" s="43">
        <f t="shared" si="5"/>
        <v>9114.1477073091373</v>
      </c>
      <c r="M13" s="43">
        <f t="shared" si="6"/>
        <v>100311.28600111189</v>
      </c>
    </row>
    <row r="14" spans="1:13" x14ac:dyDescent="0.2">
      <c r="A14">
        <v>7</v>
      </c>
      <c r="B14" s="43">
        <f t="shared" si="0"/>
        <v>100311.28600111189</v>
      </c>
      <c r="C14" s="41">
        <f>'Q2 Data'!H40/'Q2 Data'!$B$34</f>
        <v>3.4893786046885271E-3</v>
      </c>
      <c r="D14">
        <f t="shared" si="1"/>
        <v>0.81309151134335378</v>
      </c>
      <c r="E14">
        <f t="shared" si="2"/>
        <v>284.601588033707</v>
      </c>
      <c r="H14">
        <v>7</v>
      </c>
      <c r="I14" s="43">
        <f t="shared" si="7"/>
        <v>100311.28600111189</v>
      </c>
      <c r="J14" s="43">
        <f t="shared" si="3"/>
        <v>4012.4514400444755</v>
      </c>
      <c r="K14" s="43">
        <f t="shared" si="4"/>
        <v>13491.165055645979</v>
      </c>
      <c r="L14" s="43">
        <f t="shared" si="5"/>
        <v>9478.713615601504</v>
      </c>
      <c r="M14" s="43">
        <f t="shared" si="6"/>
        <v>90832.572385510386</v>
      </c>
    </row>
    <row r="15" spans="1:13" x14ac:dyDescent="0.2">
      <c r="A15">
        <v>8</v>
      </c>
      <c r="B15" s="43">
        <f t="shared" si="0"/>
        <v>90832.572385510386</v>
      </c>
      <c r="C15" s="41">
        <f>'Q2 Data'!H41/'Q2 Data'!$B$34</f>
        <v>3.9063775254521661E-3</v>
      </c>
      <c r="D15">
        <f t="shared" si="1"/>
        <v>0.78940923431393561</v>
      </c>
      <c r="E15">
        <f t="shared" si="2"/>
        <v>280.10317306917221</v>
      </c>
      <c r="H15">
        <v>8</v>
      </c>
      <c r="I15" s="43">
        <f t="shared" si="7"/>
        <v>90832.572385510386</v>
      </c>
      <c r="J15" s="43">
        <f t="shared" si="3"/>
        <v>3633.3028954204156</v>
      </c>
      <c r="K15" s="43">
        <f t="shared" si="4"/>
        <v>13491.165055645979</v>
      </c>
      <c r="L15" s="43">
        <f t="shared" si="5"/>
        <v>9857.8621602255625</v>
      </c>
      <c r="M15" s="43">
        <f t="shared" si="6"/>
        <v>80974.710225284827</v>
      </c>
    </row>
    <row r="16" spans="1:13" x14ac:dyDescent="0.2">
      <c r="A16">
        <v>9</v>
      </c>
      <c r="B16" s="43">
        <f t="shared" si="0"/>
        <v>80974.710225284827</v>
      </c>
      <c r="C16" s="41">
        <f>'Q2 Data'!H42/'Q2 Data'!$B$34</f>
        <v>4.3732871577033842E-3</v>
      </c>
      <c r="D16">
        <f t="shared" si="1"/>
        <v>0.76641673234362684</v>
      </c>
      <c r="E16">
        <f t="shared" si="2"/>
        <v>271.40783142684165</v>
      </c>
      <c r="H16">
        <v>9</v>
      </c>
      <c r="I16" s="43">
        <f t="shared" si="7"/>
        <v>80974.710225284827</v>
      </c>
      <c r="J16" s="43">
        <f t="shared" si="3"/>
        <v>3238.9884090113933</v>
      </c>
      <c r="K16" s="43">
        <f t="shared" si="4"/>
        <v>13491.165055645979</v>
      </c>
      <c r="L16" s="43">
        <f t="shared" si="5"/>
        <v>10252.176646634585</v>
      </c>
      <c r="M16" s="43">
        <f t="shared" si="6"/>
        <v>70722.53357865024</v>
      </c>
    </row>
    <row r="17" spans="1:13" x14ac:dyDescent="0.2">
      <c r="A17">
        <v>10</v>
      </c>
      <c r="B17" s="43">
        <f t="shared" si="0"/>
        <v>70722.53357865024</v>
      </c>
      <c r="C17" s="41">
        <f>'Q2 Data'!H43/'Q2 Data'!$B$34</f>
        <v>4.8954035042318824E-3</v>
      </c>
      <c r="D17">
        <f t="shared" si="1"/>
        <v>0.74409391489672505</v>
      </c>
      <c r="E17">
        <f t="shared" si="2"/>
        <v>257.61672677733605</v>
      </c>
      <c r="H17">
        <v>10</v>
      </c>
      <c r="I17" s="43">
        <f t="shared" si="7"/>
        <v>70722.53357865024</v>
      </c>
      <c r="J17" s="43">
        <f t="shared" si="3"/>
        <v>2828.9013431460098</v>
      </c>
      <c r="K17" s="43">
        <f t="shared" si="4"/>
        <v>13491.165055645979</v>
      </c>
      <c r="L17" s="43">
        <f t="shared" si="5"/>
        <v>10662.263712499969</v>
      </c>
      <c r="M17" s="43">
        <f t="shared" si="6"/>
        <v>60060.269866150273</v>
      </c>
    </row>
    <row r="18" spans="1:13" x14ac:dyDescent="0.2">
      <c r="A18">
        <v>11</v>
      </c>
      <c r="B18" s="43">
        <f t="shared" si="0"/>
        <v>60060.269866150273</v>
      </c>
      <c r="C18" s="41">
        <f>'Q2 Data'!H44/'Q2 Data'!$B$34</f>
        <v>5.476625507297714E-3</v>
      </c>
      <c r="D18">
        <f t="shared" si="1"/>
        <v>0.72242127659876221</v>
      </c>
      <c r="E18">
        <f t="shared" si="2"/>
        <v>237.62430098029384</v>
      </c>
      <c r="H18">
        <v>11</v>
      </c>
      <c r="I18" s="43">
        <f t="shared" si="7"/>
        <v>60060.269866150273</v>
      </c>
      <c r="J18" s="43">
        <f t="shared" si="3"/>
        <v>2402.4107946460108</v>
      </c>
      <c r="K18" s="43">
        <f t="shared" si="4"/>
        <v>13491.165055645979</v>
      </c>
      <c r="L18" s="43">
        <f t="shared" si="5"/>
        <v>11088.754260999969</v>
      </c>
      <c r="M18" s="43">
        <f t="shared" si="6"/>
        <v>48971.5156051503</v>
      </c>
    </row>
    <row r="19" spans="1:13" x14ac:dyDescent="0.2">
      <c r="A19">
        <v>12</v>
      </c>
      <c r="B19" s="43">
        <f t="shared" si="0"/>
        <v>48971.5156051503</v>
      </c>
      <c r="C19" s="41">
        <f>'Q2 Data'!H45/'Q2 Data'!$B$34</f>
        <v>6.1222965849291001E-3</v>
      </c>
      <c r="D19">
        <f t="shared" si="1"/>
        <v>0.70137988019297304</v>
      </c>
      <c r="E19">
        <f t="shared" si="2"/>
        <v>210.28641304042188</v>
      </c>
      <c r="H19">
        <v>12</v>
      </c>
      <c r="I19" s="43">
        <f t="shared" si="7"/>
        <v>48971.5156051503</v>
      </c>
      <c r="J19" s="43">
        <f t="shared" si="3"/>
        <v>1958.8606242060121</v>
      </c>
      <c r="K19" s="43">
        <f t="shared" si="4"/>
        <v>13491.165055645979</v>
      </c>
      <c r="L19" s="43">
        <f t="shared" si="5"/>
        <v>11532.304431439967</v>
      </c>
      <c r="M19" s="43">
        <f t="shared" si="6"/>
        <v>37439.211173710333</v>
      </c>
    </row>
    <row r="20" spans="1:13" x14ac:dyDescent="0.2">
      <c r="A20">
        <v>13</v>
      </c>
      <c r="B20" s="43">
        <f t="shared" si="0"/>
        <v>37439.211173710333</v>
      </c>
      <c r="C20" s="41">
        <f>'Q2 Data'!H46/'Q2 Data'!$B$34</f>
        <v>6.8380874346874454E-3</v>
      </c>
      <c r="D20">
        <f t="shared" si="1"/>
        <v>0.6809513399931777</v>
      </c>
      <c r="E20">
        <f t="shared" si="2"/>
        <v>174.33212267891344</v>
      </c>
      <c r="H20">
        <v>13</v>
      </c>
      <c r="I20" s="43">
        <f t="shared" si="7"/>
        <v>37439.211173710333</v>
      </c>
      <c r="J20" s="43">
        <f t="shared" si="3"/>
        <v>1497.5684469484133</v>
      </c>
      <c r="K20" s="43">
        <f t="shared" si="4"/>
        <v>13491.165055645979</v>
      </c>
      <c r="L20" s="43">
        <f t="shared" si="5"/>
        <v>11993.596608697566</v>
      </c>
      <c r="M20" s="43">
        <f t="shared" si="6"/>
        <v>25445.614565012766</v>
      </c>
    </row>
    <row r="21" spans="1:13" x14ac:dyDescent="0.2">
      <c r="A21">
        <v>14</v>
      </c>
      <c r="B21" s="43">
        <f t="shared" si="0"/>
        <v>25445.614565012766</v>
      </c>
      <c r="C21" s="41">
        <f>'Q2 Data'!H47/'Q2 Data'!$B$34</f>
        <v>7.6279372156889012E-3</v>
      </c>
      <c r="D21">
        <f t="shared" si="1"/>
        <v>0.66111780581861912</v>
      </c>
      <c r="E21">
        <f t="shared" si="2"/>
        <v>128.32134658003758</v>
      </c>
      <c r="H21">
        <v>14</v>
      </c>
      <c r="I21" s="43">
        <f t="shared" si="7"/>
        <v>25445.614565012766</v>
      </c>
      <c r="J21" s="43">
        <f t="shared" si="3"/>
        <v>1017.8245826005107</v>
      </c>
      <c r="K21" s="43">
        <f t="shared" si="4"/>
        <v>13491.165055645979</v>
      </c>
      <c r="L21" s="43">
        <f t="shared" si="5"/>
        <v>12473.340473045468</v>
      </c>
      <c r="M21" s="43">
        <f t="shared" si="6"/>
        <v>12972.274091967298</v>
      </c>
    </row>
    <row r="22" spans="1:13" x14ac:dyDescent="0.2">
      <c r="A22">
        <v>15</v>
      </c>
      <c r="B22" s="43">
        <f t="shared" si="0"/>
        <v>12972.274091967298</v>
      </c>
      <c r="C22" s="41">
        <f>'Q2 Data'!H48/'Q2 Data'!$B$34</f>
        <v>8.4977329647509744E-3</v>
      </c>
      <c r="D22">
        <f t="shared" si="1"/>
        <v>0.64186194739671765</v>
      </c>
      <c r="E22">
        <f t="shared" si="2"/>
        <v>70.755601179137926</v>
      </c>
      <c r="H22">
        <v>15</v>
      </c>
      <c r="I22" s="43">
        <f t="shared" si="7"/>
        <v>12972.274091967298</v>
      </c>
      <c r="J22" s="43">
        <f t="shared" si="3"/>
        <v>518.89096367869195</v>
      </c>
      <c r="K22" s="43">
        <f t="shared" si="4"/>
        <v>13491.165055645979</v>
      </c>
      <c r="L22" s="43">
        <f t="shared" si="5"/>
        <v>12972.274091967287</v>
      </c>
      <c r="M22" s="43">
        <f t="shared" si="6"/>
        <v>0</v>
      </c>
    </row>
    <row r="24" spans="1:13" x14ac:dyDescent="0.2">
      <c r="D24" t="s">
        <v>87</v>
      </c>
      <c r="E24" s="43">
        <f>SUM(E8:E22)</f>
        <v>3512.5541511338188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workbookViewId="0"/>
  </sheetViews>
  <sheetFormatPr defaultRowHeight="14.25" x14ac:dyDescent="0.2"/>
  <cols>
    <col min="3" max="3" width="16.875" customWidth="1"/>
    <col min="4" max="4" width="18.375" customWidth="1"/>
    <col min="5" max="6" width="13.625" customWidth="1"/>
    <col min="7" max="7" width="9" customWidth="1"/>
  </cols>
  <sheetData>
    <row r="1" spans="2:7" x14ac:dyDescent="0.2">
      <c r="D1" t="s">
        <v>102</v>
      </c>
      <c r="E1" s="3">
        <v>0.03</v>
      </c>
      <c r="F1" s="3"/>
    </row>
    <row r="3" spans="2:7" x14ac:dyDescent="0.2">
      <c r="C3" s="27" t="s">
        <v>61</v>
      </c>
      <c r="D3" s="27"/>
      <c r="E3" s="27">
        <v>2</v>
      </c>
      <c r="F3" s="27">
        <v>1</v>
      </c>
      <c r="G3" s="27">
        <v>2</v>
      </c>
    </row>
    <row r="4" spans="2:7" x14ac:dyDescent="0.2">
      <c r="B4" t="s">
        <v>34</v>
      </c>
      <c r="C4" t="s">
        <v>99</v>
      </c>
      <c r="D4" t="s">
        <v>101</v>
      </c>
      <c r="E4" t="s">
        <v>100</v>
      </c>
      <c r="F4" t="s">
        <v>104</v>
      </c>
      <c r="G4" t="s">
        <v>103</v>
      </c>
    </row>
    <row r="5" spans="2:7" x14ac:dyDescent="0.2">
      <c r="B5">
        <v>1</v>
      </c>
      <c r="C5" s="43">
        <f>'Q.2 (ii)'!B8</f>
        <v>150000</v>
      </c>
      <c r="D5" s="46">
        <f>'Q.2 (ii)'!C8</f>
        <v>1.454991550474589E-3</v>
      </c>
      <c r="E5" s="45">
        <f>C5*D5</f>
        <v>218.24873257118836</v>
      </c>
      <c r="F5" s="45">
        <f>E5*1%</f>
        <v>2.1824873257118838</v>
      </c>
      <c r="G5" s="45">
        <f>(G6+E5+F5)/(1+$E$1)</f>
        <v>3547.6796926451557</v>
      </c>
    </row>
    <row r="6" spans="2:7" x14ac:dyDescent="0.2">
      <c r="B6">
        <f>B5+1</f>
        <v>2</v>
      </c>
      <c r="C6" s="43">
        <f>'Q.2 (ii)'!B9</f>
        <v>142508.83494435402</v>
      </c>
      <c r="D6" s="46">
        <f>'Q.2 (ii)'!C9</f>
        <v>1.9351842584543004E-3</v>
      </c>
      <c r="E6" s="45">
        <f t="shared" ref="E6:E19" si="0">C6*D6</f>
        <v>275.78085407497605</v>
      </c>
      <c r="F6" s="45">
        <f t="shared" ref="F6:F19" si="1">E6*1%</f>
        <v>2.7578085407497603</v>
      </c>
      <c r="G6" s="45">
        <f t="shared" ref="G6:G19" si="2">(G7+E6+F6)/(1+$E$1)</f>
        <v>3433.6788635276102</v>
      </c>
    </row>
    <row r="7" spans="2:7" x14ac:dyDescent="0.2">
      <c r="B7">
        <f t="shared" ref="B7:B19" si="3">B6+1</f>
        <v>3</v>
      </c>
      <c r="C7" s="43">
        <f>'Q.2 (ii)'!B10</f>
        <v>134718.0232864822</v>
      </c>
      <c r="D7" s="46">
        <f>'Q.2 (ii)'!C10</f>
        <v>2.2334026160122974E-3</v>
      </c>
      <c r="E7" s="45">
        <f t="shared" si="0"/>
        <v>300.87958563203495</v>
      </c>
      <c r="F7" s="45">
        <f t="shared" si="1"/>
        <v>3.0087958563203494</v>
      </c>
      <c r="G7" s="45">
        <f t="shared" si="2"/>
        <v>3258.1505668177124</v>
      </c>
    </row>
    <row r="8" spans="2:7" x14ac:dyDescent="0.2">
      <c r="B8">
        <f t="shared" si="3"/>
        <v>4</v>
      </c>
      <c r="C8" s="43">
        <f>'Q.2 (ii)'!B11</f>
        <v>126615.57916229551</v>
      </c>
      <c r="D8" s="46">
        <f>'Q.2 (ii)'!C11</f>
        <v>2.49389606531011E-3</v>
      </c>
      <c r="E8" s="45">
        <f t="shared" si="0"/>
        <v>315.76609467980956</v>
      </c>
      <c r="F8" s="45">
        <f t="shared" si="1"/>
        <v>3.1576609467980958</v>
      </c>
      <c r="G8" s="45">
        <f t="shared" si="2"/>
        <v>3052.0067023338888</v>
      </c>
    </row>
    <row r="9" spans="2:7" x14ac:dyDescent="0.2">
      <c r="B9">
        <f t="shared" si="3"/>
        <v>5</v>
      </c>
      <c r="C9" s="43">
        <f>'Q.2 (ii)'!B12</f>
        <v>118189.03727314135</v>
      </c>
      <c r="D9" s="46">
        <f>'Q.2 (ii)'!C12</f>
        <v>2.7861980141568508E-3</v>
      </c>
      <c r="E9" s="45">
        <f t="shared" si="0"/>
        <v>329.29806094553646</v>
      </c>
      <c r="F9" s="45">
        <f t="shared" si="1"/>
        <v>3.2929806094553649</v>
      </c>
      <c r="G9" s="45">
        <f t="shared" si="2"/>
        <v>2824.6431477772981</v>
      </c>
    </row>
    <row r="10" spans="2:7" x14ac:dyDescent="0.2">
      <c r="B10">
        <f t="shared" si="3"/>
        <v>6</v>
      </c>
      <c r="C10" s="43">
        <f>'Q.2 (ii)'!B13</f>
        <v>109425.43370842103</v>
      </c>
      <c r="D10" s="46">
        <f>'Q.2 (ii)'!C13</f>
        <v>3.1176316242660885E-3</v>
      </c>
      <c r="E10" s="45">
        <f t="shared" si="0"/>
        <v>341.14819262840587</v>
      </c>
      <c r="F10" s="45">
        <f t="shared" si="1"/>
        <v>3.4114819262840586</v>
      </c>
      <c r="G10" s="45">
        <f t="shared" si="2"/>
        <v>2576.7914006556257</v>
      </c>
    </row>
    <row r="11" spans="2:7" x14ac:dyDescent="0.2">
      <c r="B11">
        <f t="shared" si="3"/>
        <v>7</v>
      </c>
      <c r="C11" s="43">
        <f>'Q.2 (ii)'!B14</f>
        <v>100311.28600111189</v>
      </c>
      <c r="D11" s="46">
        <f>'Q.2 (ii)'!C14</f>
        <v>3.4893786046885271E-3</v>
      </c>
      <c r="E11" s="45">
        <f t="shared" si="0"/>
        <v>350.02405518107162</v>
      </c>
      <c r="F11" s="45">
        <f t="shared" si="1"/>
        <v>3.500240551810716</v>
      </c>
      <c r="G11" s="45">
        <f t="shared" si="2"/>
        <v>2309.5354681206045</v>
      </c>
    </row>
    <row r="12" spans="2:7" x14ac:dyDescent="0.2">
      <c r="B12">
        <f t="shared" si="3"/>
        <v>8</v>
      </c>
      <c r="C12" s="43">
        <f>'Q.2 (ii)'!B15</f>
        <v>90832.572385510386</v>
      </c>
      <c r="D12" s="46">
        <f>'Q.2 (ii)'!C15</f>
        <v>3.9063775254521661E-3</v>
      </c>
      <c r="E12" s="45">
        <f t="shared" si="0"/>
        <v>354.82631934576483</v>
      </c>
      <c r="F12" s="45">
        <f t="shared" si="1"/>
        <v>3.5482631934576485</v>
      </c>
      <c r="G12" s="45">
        <f t="shared" si="2"/>
        <v>2025.2972364313403</v>
      </c>
    </row>
    <row r="13" spans="2:7" x14ac:dyDescent="0.2">
      <c r="B13">
        <f t="shared" si="3"/>
        <v>9</v>
      </c>
      <c r="C13" s="43">
        <f>'Q.2 (ii)'!B16</f>
        <v>80974.710225284827</v>
      </c>
      <c r="D13" s="46">
        <f>'Q.2 (ii)'!C16</f>
        <v>4.3732871577033842E-3</v>
      </c>
      <c r="E13" s="45">
        <f t="shared" si="0"/>
        <v>354.12566032699107</v>
      </c>
      <c r="F13" s="45">
        <f t="shared" si="1"/>
        <v>3.5412566032699107</v>
      </c>
      <c r="G13" s="45">
        <f t="shared" si="2"/>
        <v>1727.6815709850578</v>
      </c>
    </row>
    <row r="14" spans="2:7" x14ac:dyDescent="0.2">
      <c r="B14">
        <f t="shared" si="3"/>
        <v>10</v>
      </c>
      <c r="C14" s="43">
        <f>'Q.2 (ii)'!B17</f>
        <v>70722.53357865024</v>
      </c>
      <c r="D14" s="46">
        <f>'Q.2 (ii)'!C17</f>
        <v>4.8954035042318824E-3</v>
      </c>
      <c r="E14" s="45">
        <f t="shared" si="0"/>
        <v>346.21533870908138</v>
      </c>
      <c r="F14" s="45">
        <f t="shared" si="1"/>
        <v>3.4621533870908139</v>
      </c>
      <c r="G14" s="45">
        <f t="shared" si="2"/>
        <v>1421.8451011843488</v>
      </c>
    </row>
    <row r="15" spans="2:7" x14ac:dyDescent="0.2">
      <c r="B15">
        <f t="shared" si="3"/>
        <v>11</v>
      </c>
      <c r="C15" s="43">
        <f>'Q.2 (ii)'!B18</f>
        <v>60060.269866150273</v>
      </c>
      <c r="D15" s="46">
        <f>'Q.2 (ii)'!C18</f>
        <v>5.476625507297714E-3</v>
      </c>
      <c r="E15" s="45">
        <f t="shared" si="0"/>
        <v>328.92760592414282</v>
      </c>
      <c r="F15" s="45">
        <f t="shared" si="1"/>
        <v>3.2892760592414283</v>
      </c>
      <c r="G15" s="45">
        <f t="shared" si="2"/>
        <v>1114.8229621237069</v>
      </c>
    </row>
    <row r="16" spans="2:7" x14ac:dyDescent="0.2">
      <c r="B16">
        <f t="shared" si="3"/>
        <v>12</v>
      </c>
      <c r="C16" s="43">
        <f>'Q.2 (ii)'!B19</f>
        <v>48971.5156051503</v>
      </c>
      <c r="D16" s="46">
        <f>'Q.2 (ii)'!C19</f>
        <v>6.1222965849291001E-3</v>
      </c>
      <c r="E16" s="45">
        <f t="shared" si="0"/>
        <v>299.8181427482138</v>
      </c>
      <c r="F16" s="45">
        <f t="shared" si="1"/>
        <v>2.9981814274821379</v>
      </c>
      <c r="G16" s="45">
        <f t="shared" si="2"/>
        <v>816.0507690040339</v>
      </c>
    </row>
    <row r="17" spans="2:7" x14ac:dyDescent="0.2">
      <c r="B17">
        <f t="shared" si="3"/>
        <v>13</v>
      </c>
      <c r="C17" s="43">
        <f>'Q.2 (ii)'!B20</f>
        <v>37439.211173710333</v>
      </c>
      <c r="D17" s="46">
        <f>'Q.2 (ii)'!C20</f>
        <v>6.8380874346874454E-3</v>
      </c>
      <c r="E17" s="45">
        <f t="shared" si="0"/>
        <v>256.01259949155843</v>
      </c>
      <c r="F17" s="45">
        <f t="shared" si="1"/>
        <v>2.5601259949155843</v>
      </c>
      <c r="G17" s="45">
        <f t="shared" si="2"/>
        <v>537.7159678984591</v>
      </c>
    </row>
    <row r="18" spans="2:7" x14ac:dyDescent="0.2">
      <c r="B18">
        <f t="shared" si="3"/>
        <v>14</v>
      </c>
      <c r="C18" s="43">
        <f>'Q.2 (ii)'!B21</f>
        <v>25445.614565012766</v>
      </c>
      <c r="D18" s="46">
        <f>'Q.2 (ii)'!C21</f>
        <v>7.6279372156889012E-3</v>
      </c>
      <c r="E18" s="45">
        <f t="shared" si="0"/>
        <v>194.09755031653643</v>
      </c>
      <c r="F18" s="45">
        <f t="shared" si="1"/>
        <v>1.9409755031653644</v>
      </c>
      <c r="G18" s="45">
        <f t="shared" si="2"/>
        <v>295.27472144893892</v>
      </c>
    </row>
    <row r="19" spans="2:7" x14ac:dyDescent="0.2">
      <c r="B19">
        <f t="shared" si="3"/>
        <v>15</v>
      </c>
      <c r="C19" s="43">
        <f>'Q.2 (ii)'!B22</f>
        <v>12972.274091967298</v>
      </c>
      <c r="D19" s="46">
        <f>'Q.2 (ii)'!C22</f>
        <v>8.4977329647509744E-3</v>
      </c>
      <c r="E19" s="45">
        <f t="shared" si="0"/>
        <v>110.23492117909552</v>
      </c>
      <c r="F19" s="45">
        <f t="shared" si="1"/>
        <v>1.1023492117909552</v>
      </c>
      <c r="G19" s="45">
        <f t="shared" si="2"/>
        <v>108.09443727270531</v>
      </c>
    </row>
    <row r="20" spans="2:7" x14ac:dyDescent="0.2">
      <c r="C20" s="43"/>
    </row>
    <row r="21" spans="2:7" x14ac:dyDescent="0.2">
      <c r="C21" s="43"/>
    </row>
    <row r="22" spans="2:7" x14ac:dyDescent="0.2">
      <c r="C22" s="43"/>
    </row>
    <row r="23" spans="2:7" x14ac:dyDescent="0.2">
      <c r="C23" s="43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4.25" x14ac:dyDescent="0.2"/>
  <sheetData>
    <row r="1" spans="1:11" x14ac:dyDescent="0.2">
      <c r="A1" t="s">
        <v>95</v>
      </c>
    </row>
    <row r="3" spans="1:11" x14ac:dyDescent="0.2">
      <c r="B3" t="s">
        <v>97</v>
      </c>
      <c r="K3" s="27" t="s">
        <v>96</v>
      </c>
    </row>
    <row r="4" spans="1:11" x14ac:dyDescent="0.2">
      <c r="B4" t="s">
        <v>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zoomScale="75" zoomScaleNormal="75" workbookViewId="0"/>
  </sheetViews>
  <sheetFormatPr defaultColWidth="8.125" defaultRowHeight="15" x14ac:dyDescent="0.2"/>
  <cols>
    <col min="1" max="1" width="8.25" style="48" bestFit="1" customWidth="1"/>
    <col min="2" max="2" width="10" style="48" bestFit="1" customWidth="1"/>
    <col min="3" max="3" width="15.125" style="48" customWidth="1"/>
    <col min="4" max="4" width="12.5" style="48" customWidth="1"/>
    <col min="5" max="5" width="9.75" style="48" bestFit="1" customWidth="1"/>
    <col min="6" max="7" width="12" style="48" customWidth="1"/>
    <col min="8" max="8" width="13.25" style="48" customWidth="1"/>
    <col min="9" max="9" width="13.875" style="48" bestFit="1" customWidth="1"/>
    <col min="10" max="10" width="15" style="48" bestFit="1" customWidth="1"/>
    <col min="11" max="11" width="15.375" style="48" customWidth="1"/>
    <col min="12" max="12" width="13.125" style="48" customWidth="1"/>
    <col min="13" max="13" width="13.75" style="48" customWidth="1"/>
    <col min="14" max="14" width="16.125" style="48" bestFit="1" customWidth="1"/>
    <col min="15" max="15" width="15.375" style="48" customWidth="1"/>
    <col min="16" max="18" width="8.125" style="48"/>
    <col min="19" max="19" width="12.5" style="48" customWidth="1"/>
    <col min="20" max="20" width="8.25" style="48" bestFit="1" customWidth="1"/>
    <col min="21" max="16384" width="8.125" style="48"/>
  </cols>
  <sheetData>
    <row r="1" spans="1:21" ht="15.75" x14ac:dyDescent="0.25">
      <c r="A1" s="48" t="s">
        <v>105</v>
      </c>
      <c r="B1" s="49">
        <v>0.12</v>
      </c>
      <c r="C1" s="50"/>
      <c r="D1" s="50"/>
      <c r="G1" s="50"/>
      <c r="H1" s="50"/>
      <c r="I1" s="50"/>
      <c r="J1" s="50"/>
      <c r="K1" s="50"/>
      <c r="L1" s="50"/>
      <c r="M1" s="50"/>
      <c r="N1" s="50"/>
      <c r="O1" s="50"/>
    </row>
    <row r="2" spans="1:21" ht="15.75" x14ac:dyDescent="0.25">
      <c r="B2" s="50">
        <v>1</v>
      </c>
      <c r="C2" s="50">
        <v>1</v>
      </c>
      <c r="D2" s="50">
        <v>2</v>
      </c>
      <c r="E2" s="50">
        <v>2</v>
      </c>
      <c r="F2" s="50">
        <v>1</v>
      </c>
      <c r="G2" s="50">
        <v>1</v>
      </c>
      <c r="H2" s="50">
        <v>0.5</v>
      </c>
      <c r="I2" s="50">
        <v>0.5</v>
      </c>
      <c r="J2" s="50">
        <v>0.5</v>
      </c>
      <c r="K2" s="50">
        <v>0.5</v>
      </c>
      <c r="L2" s="50">
        <v>1</v>
      </c>
      <c r="M2" s="50">
        <v>1</v>
      </c>
      <c r="N2" s="50">
        <v>1</v>
      </c>
      <c r="O2" s="50">
        <v>1</v>
      </c>
    </row>
    <row r="3" spans="1:21" ht="47.25" x14ac:dyDescent="0.25">
      <c r="A3" s="51" t="s">
        <v>106</v>
      </c>
      <c r="B3" s="51" t="s">
        <v>107</v>
      </c>
      <c r="C3" s="51" t="s">
        <v>108</v>
      </c>
      <c r="D3" s="51" t="s">
        <v>109</v>
      </c>
      <c r="E3" s="51" t="s">
        <v>110</v>
      </c>
      <c r="F3" s="51" t="s">
        <v>111</v>
      </c>
      <c r="G3" s="52" t="s">
        <v>112</v>
      </c>
      <c r="H3" s="51" t="s">
        <v>113</v>
      </c>
      <c r="I3" s="51" t="s">
        <v>114</v>
      </c>
      <c r="J3" s="51" t="s">
        <v>115</v>
      </c>
      <c r="K3" s="51" t="s">
        <v>116</v>
      </c>
      <c r="L3" s="51" t="s">
        <v>117</v>
      </c>
      <c r="M3" s="51" t="s">
        <v>118</v>
      </c>
      <c r="N3" s="51" t="s">
        <v>128</v>
      </c>
      <c r="O3" s="51" t="s">
        <v>124</v>
      </c>
    </row>
    <row r="4" spans="1:21" ht="15.75" x14ac:dyDescent="0.25">
      <c r="A4" s="51"/>
      <c r="B4" s="51"/>
      <c r="C4" s="51"/>
      <c r="D4" s="51"/>
      <c r="E4" s="51"/>
      <c r="F4" s="51"/>
      <c r="G4" s="52"/>
      <c r="H4" s="51"/>
      <c r="I4" s="51"/>
      <c r="J4" s="51"/>
      <c r="K4" s="51"/>
      <c r="L4" s="51"/>
      <c r="M4" s="51"/>
      <c r="N4" s="51"/>
      <c r="O4" s="51"/>
    </row>
    <row r="5" spans="1:21" ht="15.75" x14ac:dyDescent="0.25">
      <c r="A5" s="51" t="s">
        <v>127</v>
      </c>
      <c r="B5" s="51"/>
      <c r="C5" s="51"/>
      <c r="D5" s="51"/>
      <c r="E5" s="51"/>
      <c r="F5" s="51"/>
      <c r="G5" s="52"/>
      <c r="H5" s="51"/>
      <c r="I5" s="65">
        <f>SUM(I7:I150)</f>
        <v>5000000</v>
      </c>
      <c r="J5" s="65">
        <f>SUM(J7:J150)</f>
        <v>13457998.453270128</v>
      </c>
      <c r="K5" s="66"/>
      <c r="L5" s="65">
        <f>SUM(L7:L150)</f>
        <v>6986134.4228126854</v>
      </c>
      <c r="M5" s="65">
        <f>SUM(M7:M150)</f>
        <v>271866116.49998999</v>
      </c>
      <c r="N5" s="65">
        <f>SUM(N7:N150)</f>
        <v>246421983.62390703</v>
      </c>
      <c r="O5" s="51"/>
    </row>
    <row r="6" spans="1:21" ht="15.75" x14ac:dyDescent="0.25">
      <c r="A6" s="51"/>
      <c r="B6" s="51"/>
      <c r="C6" s="51"/>
      <c r="D6" s="51"/>
      <c r="E6" s="51"/>
      <c r="F6" s="51"/>
      <c r="G6" s="52"/>
      <c r="H6" s="51"/>
      <c r="I6" s="51"/>
      <c r="J6" s="51"/>
      <c r="K6" s="51"/>
      <c r="L6" s="51"/>
      <c r="M6" s="51"/>
      <c r="N6" s="51"/>
      <c r="O6" s="51"/>
    </row>
    <row r="7" spans="1:21" x14ac:dyDescent="0.2">
      <c r="A7" s="53">
        <v>44562</v>
      </c>
      <c r="B7" s="54">
        <v>5000000</v>
      </c>
      <c r="G7" s="55">
        <f>E7*F7</f>
        <v>0</v>
      </c>
      <c r="H7" s="48">
        <f>1</f>
        <v>1</v>
      </c>
      <c r="I7" s="55">
        <f>B7*$H7</f>
        <v>5000000</v>
      </c>
      <c r="J7" s="55">
        <f>C7*$H7</f>
        <v>0</v>
      </c>
      <c r="K7" s="56">
        <f>(((1+$B$1)^(1/12)-1)/(1+$B$1)^(1/12))/(LN(1+$B$1)/12)</f>
        <v>0.99529280145095256</v>
      </c>
      <c r="L7" s="56">
        <f>D7*$H7*$K7</f>
        <v>0</v>
      </c>
      <c r="M7" s="55">
        <f>G7*$H7*K7</f>
        <v>0</v>
      </c>
      <c r="N7" s="57">
        <f>M7-SUM(I7,J7,L7)</f>
        <v>-5000000</v>
      </c>
      <c r="O7" s="57">
        <f>SUM(N7:N150)</f>
        <v>246421983.62390703</v>
      </c>
    </row>
    <row r="8" spans="1:21" x14ac:dyDescent="0.2">
      <c r="A8" s="53">
        <v>44593</v>
      </c>
      <c r="G8" s="55">
        <f t="shared" ref="G8:G71" si="0">E8*F8</f>
        <v>0</v>
      </c>
      <c r="H8" s="48">
        <f>H7*(1+$B$1)^(-1/12)</f>
        <v>0.99060039794300325</v>
      </c>
      <c r="I8" s="55">
        <f t="shared" ref="I8:J38" si="1">B8*$H8</f>
        <v>0</v>
      </c>
      <c r="J8" s="55">
        <f t="shared" si="1"/>
        <v>0</v>
      </c>
      <c r="K8" s="56">
        <f t="shared" ref="K8:K71" si="2">(((1+$B$1)^(1/12)-1)/(1+$B$1)^(1/12))/(LN(1+$B$1)/12)</f>
        <v>0.99529280145095256</v>
      </c>
      <c r="L8" s="55">
        <f t="shared" ref="L8:L71" si="3">D8*$H8*$K8</f>
        <v>0</v>
      </c>
      <c r="M8" s="55">
        <f t="shared" ref="M8:M71" si="4">G8*$H8*K8</f>
        <v>0</v>
      </c>
      <c r="N8" s="57">
        <f t="shared" ref="N8:N71" si="5">M8-SUM(I8,J8,L8)</f>
        <v>0</v>
      </c>
      <c r="O8" s="57"/>
    </row>
    <row r="9" spans="1:21" x14ac:dyDescent="0.2">
      <c r="A9" s="53">
        <v>44621</v>
      </c>
      <c r="G9" s="55">
        <f t="shared" si="0"/>
        <v>0</v>
      </c>
      <c r="H9" s="48">
        <f t="shared" ref="H9:H72" si="6">H8*(1+$B$1)^(-1/12)</f>
        <v>0.98128914840483639</v>
      </c>
      <c r="I9" s="55">
        <f t="shared" si="1"/>
        <v>0</v>
      </c>
      <c r="J9" s="55">
        <f t="shared" si="1"/>
        <v>0</v>
      </c>
      <c r="K9" s="56">
        <f t="shared" si="2"/>
        <v>0.99529280145095256</v>
      </c>
      <c r="L9" s="55">
        <f t="shared" si="3"/>
        <v>0</v>
      </c>
      <c r="M9" s="55">
        <f t="shared" si="4"/>
        <v>0</v>
      </c>
      <c r="N9" s="57">
        <f t="shared" si="5"/>
        <v>0</v>
      </c>
      <c r="O9" s="57"/>
    </row>
    <row r="10" spans="1:21" ht="15.75" x14ac:dyDescent="0.25">
      <c r="A10" s="53">
        <v>44652</v>
      </c>
      <c r="G10" s="55">
        <f t="shared" si="0"/>
        <v>0</v>
      </c>
      <c r="H10" s="48">
        <f t="shared" si="6"/>
        <v>0.97206542090698167</v>
      </c>
      <c r="I10" s="55">
        <f t="shared" si="1"/>
        <v>0</v>
      </c>
      <c r="J10" s="55">
        <f t="shared" si="1"/>
        <v>0</v>
      </c>
      <c r="K10" s="56">
        <f t="shared" si="2"/>
        <v>0.99529280145095256</v>
      </c>
      <c r="L10" s="55">
        <f t="shared" si="3"/>
        <v>0</v>
      </c>
      <c r="M10" s="55">
        <f t="shared" si="4"/>
        <v>0</v>
      </c>
      <c r="N10" s="57">
        <f t="shared" si="5"/>
        <v>0</v>
      </c>
      <c r="O10" s="57"/>
      <c r="Q10" s="48" t="s">
        <v>125</v>
      </c>
      <c r="U10" s="64" t="s">
        <v>126</v>
      </c>
    </row>
    <row r="11" spans="1:21" x14ac:dyDescent="0.2">
      <c r="A11" s="53">
        <v>44682</v>
      </c>
      <c r="G11" s="55">
        <f t="shared" si="0"/>
        <v>0</v>
      </c>
      <c r="H11" s="48">
        <f t="shared" si="6"/>
        <v>0.96292839277708897</v>
      </c>
      <c r="I11" s="55">
        <f t="shared" si="1"/>
        <v>0</v>
      </c>
      <c r="J11" s="55">
        <f t="shared" si="1"/>
        <v>0</v>
      </c>
      <c r="K11" s="56">
        <f t="shared" si="2"/>
        <v>0.99529280145095256</v>
      </c>
      <c r="L11" s="55">
        <f t="shared" si="3"/>
        <v>0</v>
      </c>
      <c r="M11" s="55">
        <f t="shared" si="4"/>
        <v>0</v>
      </c>
      <c r="N11" s="57">
        <f t="shared" si="5"/>
        <v>0</v>
      </c>
      <c r="O11" s="57"/>
    </row>
    <row r="12" spans="1:21" x14ac:dyDescent="0.2">
      <c r="A12" s="53">
        <v>44713</v>
      </c>
      <c r="G12" s="55">
        <f t="shared" si="0"/>
        <v>0</v>
      </c>
      <c r="H12" s="48">
        <f t="shared" si="6"/>
        <v>0.9538772490756009</v>
      </c>
      <c r="I12" s="55">
        <f t="shared" si="1"/>
        <v>0</v>
      </c>
      <c r="J12" s="55">
        <f t="shared" si="1"/>
        <v>0</v>
      </c>
      <c r="K12" s="56">
        <f t="shared" si="2"/>
        <v>0.99529280145095256</v>
      </c>
      <c r="L12" s="55">
        <f t="shared" si="3"/>
        <v>0</v>
      </c>
      <c r="M12" s="55">
        <f t="shared" si="4"/>
        <v>0</v>
      </c>
      <c r="N12" s="57">
        <f t="shared" si="5"/>
        <v>0</v>
      </c>
      <c r="O12" s="57"/>
    </row>
    <row r="13" spans="1:21" x14ac:dyDescent="0.2">
      <c r="A13" s="53">
        <v>44743</v>
      </c>
      <c r="G13" s="55">
        <f t="shared" si="0"/>
        <v>0</v>
      </c>
      <c r="H13" s="48">
        <f t="shared" si="6"/>
        <v>0.94491118252306749</v>
      </c>
      <c r="I13" s="55">
        <f t="shared" si="1"/>
        <v>0</v>
      </c>
      <c r="J13" s="55">
        <f t="shared" si="1"/>
        <v>0</v>
      </c>
      <c r="K13" s="56">
        <f t="shared" si="2"/>
        <v>0.99529280145095256</v>
      </c>
      <c r="L13" s="55">
        <f t="shared" si="3"/>
        <v>0</v>
      </c>
      <c r="M13" s="55">
        <f t="shared" si="4"/>
        <v>0</v>
      </c>
      <c r="N13" s="57">
        <f t="shared" si="5"/>
        <v>0</v>
      </c>
      <c r="O13" s="57"/>
    </row>
    <row r="14" spans="1:21" x14ac:dyDescent="0.2">
      <c r="A14" s="53">
        <v>44774</v>
      </c>
      <c r="G14" s="55">
        <f t="shared" si="0"/>
        <v>0</v>
      </c>
      <c r="H14" s="48">
        <f t="shared" si="6"/>
        <v>0.9360293934281444</v>
      </c>
      <c r="I14" s="55">
        <f t="shared" si="1"/>
        <v>0</v>
      </c>
      <c r="J14" s="55">
        <f t="shared" si="1"/>
        <v>0</v>
      </c>
      <c r="K14" s="56">
        <f t="shared" si="2"/>
        <v>0.99529280145095256</v>
      </c>
      <c r="L14" s="55">
        <f t="shared" si="3"/>
        <v>0</v>
      </c>
      <c r="M14" s="55">
        <f t="shared" si="4"/>
        <v>0</v>
      </c>
      <c r="N14" s="57">
        <f t="shared" si="5"/>
        <v>0</v>
      </c>
      <c r="O14" s="57"/>
    </row>
    <row r="15" spans="1:21" x14ac:dyDescent="0.2">
      <c r="A15" s="53">
        <v>44805</v>
      </c>
      <c r="G15" s="55">
        <f t="shared" si="0"/>
        <v>0</v>
      </c>
      <c r="H15" s="48">
        <f t="shared" si="6"/>
        <v>0.92723108961626777</v>
      </c>
      <c r="I15" s="55">
        <f t="shared" si="1"/>
        <v>0</v>
      </c>
      <c r="J15" s="55">
        <f t="shared" si="1"/>
        <v>0</v>
      </c>
      <c r="K15" s="56">
        <f t="shared" si="2"/>
        <v>0.99529280145095256</v>
      </c>
      <c r="L15" s="55">
        <f t="shared" si="3"/>
        <v>0</v>
      </c>
      <c r="M15" s="55">
        <f t="shared" si="4"/>
        <v>0</v>
      </c>
      <c r="N15" s="57">
        <f t="shared" si="5"/>
        <v>0</v>
      </c>
      <c r="O15" s="57"/>
    </row>
    <row r="16" spans="1:21" x14ac:dyDescent="0.2">
      <c r="A16" s="53">
        <v>44835</v>
      </c>
      <c r="C16" s="54">
        <f>15000000/6</f>
        <v>2500000</v>
      </c>
      <c r="G16" s="55">
        <f t="shared" si="0"/>
        <v>0</v>
      </c>
      <c r="H16" s="48">
        <f t="shared" si="6"/>
        <v>0.91851548635899938</v>
      </c>
      <c r="I16" s="55">
        <f t="shared" si="1"/>
        <v>0</v>
      </c>
      <c r="J16" s="55">
        <f t="shared" si="1"/>
        <v>2296288.7158974987</v>
      </c>
      <c r="K16" s="56">
        <f t="shared" si="2"/>
        <v>0.99529280145095256</v>
      </c>
      <c r="L16" s="55">
        <f t="shared" si="3"/>
        <v>0</v>
      </c>
      <c r="M16" s="55">
        <f t="shared" si="4"/>
        <v>0</v>
      </c>
      <c r="N16" s="57">
        <f t="shared" si="5"/>
        <v>-2296288.7158974987</v>
      </c>
      <c r="O16" s="57"/>
    </row>
    <row r="17" spans="1:21" x14ac:dyDescent="0.2">
      <c r="A17" s="53">
        <v>44866</v>
      </c>
      <c r="C17" s="54">
        <f t="shared" ref="C17:C21" si="7">15000000/6</f>
        <v>2500000</v>
      </c>
      <c r="G17" s="55">
        <f t="shared" si="0"/>
        <v>0</v>
      </c>
      <c r="H17" s="48">
        <f t="shared" si="6"/>
        <v>0.90988180630403592</v>
      </c>
      <c r="I17" s="55">
        <f t="shared" si="1"/>
        <v>0</v>
      </c>
      <c r="J17" s="55">
        <f t="shared" si="1"/>
        <v>2274704.5157600897</v>
      </c>
      <c r="K17" s="56">
        <f t="shared" si="2"/>
        <v>0.99529280145095256</v>
      </c>
      <c r="L17" s="55">
        <f t="shared" si="3"/>
        <v>0</v>
      </c>
      <c r="M17" s="55">
        <f t="shared" si="4"/>
        <v>0</v>
      </c>
      <c r="N17" s="57">
        <f t="shared" si="5"/>
        <v>-2274704.5157600897</v>
      </c>
      <c r="O17" s="57"/>
    </row>
    <row r="18" spans="1:21" x14ac:dyDescent="0.2">
      <c r="A18" s="53">
        <v>44896</v>
      </c>
      <c r="C18" s="54">
        <f t="shared" si="7"/>
        <v>2500000</v>
      </c>
      <c r="G18" s="55">
        <f t="shared" si="0"/>
        <v>0</v>
      </c>
      <c r="H18" s="48">
        <f t="shared" si="6"/>
        <v>0.90132927940587659</v>
      </c>
      <c r="I18" s="55">
        <f t="shared" si="1"/>
        <v>0</v>
      </c>
      <c r="J18" s="55">
        <f t="shared" si="1"/>
        <v>2253323.1985146916</v>
      </c>
      <c r="K18" s="56">
        <f t="shared" si="2"/>
        <v>0.99529280145095256</v>
      </c>
      <c r="L18" s="55">
        <f t="shared" si="3"/>
        <v>0</v>
      </c>
      <c r="M18" s="55">
        <f t="shared" si="4"/>
        <v>0</v>
      </c>
      <c r="N18" s="57">
        <f t="shared" si="5"/>
        <v>-2253323.1985146916</v>
      </c>
      <c r="O18" s="57"/>
    </row>
    <row r="19" spans="1:21" x14ac:dyDescent="0.2">
      <c r="A19" s="53">
        <v>44927</v>
      </c>
      <c r="C19" s="54">
        <f t="shared" si="7"/>
        <v>2500000</v>
      </c>
      <c r="G19" s="55">
        <f t="shared" si="0"/>
        <v>0</v>
      </c>
      <c r="H19" s="48">
        <f t="shared" si="6"/>
        <v>0.89285714285714168</v>
      </c>
      <c r="I19" s="55">
        <f t="shared" si="1"/>
        <v>0</v>
      </c>
      <c r="J19" s="55">
        <f t="shared" si="1"/>
        <v>2232142.857142854</v>
      </c>
      <c r="K19" s="56">
        <f t="shared" si="2"/>
        <v>0.99529280145095256</v>
      </c>
      <c r="L19" s="55">
        <f t="shared" si="3"/>
        <v>0</v>
      </c>
      <c r="M19" s="55">
        <f t="shared" si="4"/>
        <v>0</v>
      </c>
      <c r="N19" s="57">
        <f t="shared" si="5"/>
        <v>-2232142.857142854</v>
      </c>
      <c r="O19" s="57"/>
    </row>
    <row r="20" spans="1:21" x14ac:dyDescent="0.2">
      <c r="A20" s="53">
        <v>44958</v>
      </c>
      <c r="C20" s="54">
        <f t="shared" si="7"/>
        <v>2500000</v>
      </c>
      <c r="G20" s="55">
        <f t="shared" si="0"/>
        <v>0</v>
      </c>
      <c r="H20" s="48">
        <f t="shared" si="6"/>
        <v>0.88446464102053746</v>
      </c>
      <c r="I20" s="55">
        <f t="shared" si="1"/>
        <v>0</v>
      </c>
      <c r="J20" s="55">
        <f t="shared" si="1"/>
        <v>2211161.6025513439</v>
      </c>
      <c r="K20" s="56">
        <f t="shared" si="2"/>
        <v>0.99529280145095256</v>
      </c>
      <c r="L20" s="55">
        <f t="shared" si="3"/>
        <v>0</v>
      </c>
      <c r="M20" s="55">
        <f t="shared" si="4"/>
        <v>0</v>
      </c>
      <c r="N20" s="57">
        <f t="shared" si="5"/>
        <v>-2211161.6025513439</v>
      </c>
      <c r="O20" s="57"/>
    </row>
    <row r="21" spans="1:21" x14ac:dyDescent="0.2">
      <c r="A21" s="53">
        <v>44986</v>
      </c>
      <c r="C21" s="54">
        <f t="shared" si="7"/>
        <v>2500000</v>
      </c>
      <c r="G21" s="55">
        <f t="shared" si="0"/>
        <v>0</v>
      </c>
      <c r="H21" s="48">
        <f t="shared" si="6"/>
        <v>0.87615102536145995</v>
      </c>
      <c r="I21" s="55">
        <f t="shared" si="1"/>
        <v>0</v>
      </c>
      <c r="J21" s="55">
        <f t="shared" si="1"/>
        <v>2190377.5634036497</v>
      </c>
      <c r="K21" s="56">
        <f t="shared" si="2"/>
        <v>0.99529280145095256</v>
      </c>
      <c r="L21" s="55">
        <f t="shared" si="3"/>
        <v>0</v>
      </c>
      <c r="M21" s="55">
        <f t="shared" si="4"/>
        <v>0</v>
      </c>
      <c r="N21" s="57">
        <f t="shared" si="5"/>
        <v>-2190377.5634036497</v>
      </c>
      <c r="O21" s="57"/>
    </row>
    <row r="22" spans="1:21" x14ac:dyDescent="0.2">
      <c r="A22" s="53">
        <v>45017</v>
      </c>
      <c r="G22" s="55">
        <f t="shared" si="0"/>
        <v>0</v>
      </c>
      <c r="H22" s="48">
        <f t="shared" si="6"/>
        <v>0.86791555438123258</v>
      </c>
      <c r="I22" s="55">
        <f t="shared" si="1"/>
        <v>0</v>
      </c>
      <c r="J22" s="55">
        <f t="shared" si="1"/>
        <v>0</v>
      </c>
      <c r="K22" s="56">
        <f t="shared" si="2"/>
        <v>0.99529280145095256</v>
      </c>
      <c r="L22" s="55">
        <f t="shared" si="3"/>
        <v>0</v>
      </c>
      <c r="M22" s="55">
        <f t="shared" si="4"/>
        <v>0</v>
      </c>
      <c r="N22" s="57">
        <f t="shared" si="5"/>
        <v>0</v>
      </c>
      <c r="O22" s="57"/>
    </row>
    <row r="23" spans="1:21" x14ac:dyDescent="0.2">
      <c r="A23" s="53">
        <v>45047</v>
      </c>
      <c r="D23" s="54">
        <v>100000</v>
      </c>
      <c r="E23" s="55">
        <f>[2]Base_data!B2</f>
        <v>10000</v>
      </c>
      <c r="F23" s="58">
        <v>300</v>
      </c>
      <c r="G23" s="55">
        <f t="shared" si="0"/>
        <v>3000000</v>
      </c>
      <c r="H23" s="48">
        <f t="shared" si="6"/>
        <v>0.85975749355097131</v>
      </c>
      <c r="I23" s="55">
        <f t="shared" si="1"/>
        <v>0</v>
      </c>
      <c r="J23" s="55">
        <f t="shared" si="1"/>
        <v>0</v>
      </c>
      <c r="K23" s="56">
        <f t="shared" si="2"/>
        <v>0.99529280145095256</v>
      </c>
      <c r="L23" s="55">
        <f t="shared" si="3"/>
        <v>85571.044432479554</v>
      </c>
      <c r="M23" s="55">
        <f t="shared" si="4"/>
        <v>2567131.3329743864</v>
      </c>
      <c r="N23" s="57">
        <f t="shared" si="5"/>
        <v>2481560.288541907</v>
      </c>
      <c r="O23" s="57"/>
    </row>
    <row r="24" spans="1:21" x14ac:dyDescent="0.2">
      <c r="A24" s="53">
        <v>45078</v>
      </c>
      <c r="D24" s="54">
        <f>IF(MONTH(A24)=9,D23*(1+2%),D23)</f>
        <v>100000</v>
      </c>
      <c r="E24" s="55">
        <f>MIN(15000,E23+MAX(E23*1%,200))</f>
        <v>10200</v>
      </c>
      <c r="F24" s="58">
        <f>F23</f>
        <v>300</v>
      </c>
      <c r="G24" s="55">
        <f t="shared" si="0"/>
        <v>3060000</v>
      </c>
      <c r="H24" s="48">
        <f t="shared" si="6"/>
        <v>0.85167611524607123</v>
      </c>
      <c r="I24" s="55">
        <f t="shared" si="1"/>
        <v>0</v>
      </c>
      <c r="J24" s="55">
        <f t="shared" si="1"/>
        <v>0</v>
      </c>
      <c r="K24" s="56">
        <f t="shared" si="2"/>
        <v>0.99529280145095256</v>
      </c>
      <c r="L24" s="55">
        <f t="shared" si="3"/>
        <v>84766.710667212654</v>
      </c>
      <c r="M24" s="55">
        <f t="shared" si="4"/>
        <v>2593861.3464167072</v>
      </c>
      <c r="N24" s="57">
        <f t="shared" si="5"/>
        <v>2509094.6357494947</v>
      </c>
      <c r="O24" s="57"/>
    </row>
    <row r="25" spans="1:21" x14ac:dyDescent="0.2">
      <c r="A25" s="53">
        <v>45108</v>
      </c>
      <c r="D25" s="54">
        <f t="shared" ref="D25:D88" si="8">IF(MONTH(A25)=9,D24*(1+2%),D24)</f>
        <v>100000</v>
      </c>
      <c r="E25" s="55">
        <f t="shared" ref="E25:E88" si="9">MIN(15000,E24+MAX(E24*1%,200))</f>
        <v>10400</v>
      </c>
      <c r="F25" s="58">
        <f t="shared" ref="F25:F88" si="10">F24</f>
        <v>300</v>
      </c>
      <c r="G25" s="55">
        <f t="shared" si="0"/>
        <v>3120000</v>
      </c>
      <c r="H25" s="48">
        <f t="shared" si="6"/>
        <v>0.84367069868130928</v>
      </c>
      <c r="I25" s="55">
        <f t="shared" si="1"/>
        <v>0</v>
      </c>
      <c r="J25" s="55">
        <f t="shared" si="1"/>
        <v>0</v>
      </c>
      <c r="K25" s="56">
        <f t="shared" si="2"/>
        <v>0.99529280145095256</v>
      </c>
      <c r="L25" s="55">
        <f t="shared" si="3"/>
        <v>83969.93731926028</v>
      </c>
      <c r="M25" s="55">
        <f t="shared" si="4"/>
        <v>2619862.0443609208</v>
      </c>
      <c r="N25" s="57">
        <f t="shared" si="5"/>
        <v>2535892.1070416607</v>
      </c>
      <c r="O25" s="57"/>
    </row>
    <row r="26" spans="1:21" x14ac:dyDescent="0.2">
      <c r="A26" s="53">
        <v>45139</v>
      </c>
      <c r="D26" s="54">
        <f t="shared" si="8"/>
        <v>100000</v>
      </c>
      <c r="E26" s="55">
        <f t="shared" si="9"/>
        <v>10600</v>
      </c>
      <c r="F26" s="58">
        <f t="shared" si="10"/>
        <v>300</v>
      </c>
      <c r="G26" s="55">
        <f t="shared" si="0"/>
        <v>3180000</v>
      </c>
      <c r="H26" s="48">
        <f t="shared" si="6"/>
        <v>0.83574052984655656</v>
      </c>
      <c r="I26" s="55">
        <f t="shared" si="1"/>
        <v>0</v>
      </c>
      <c r="J26" s="55">
        <f t="shared" si="1"/>
        <v>0</v>
      </c>
      <c r="K26" s="56">
        <f t="shared" si="2"/>
        <v>0.99529280145095256</v>
      </c>
      <c r="L26" s="55">
        <f t="shared" si="3"/>
        <v>83180.653323708277</v>
      </c>
      <c r="M26" s="55">
        <f t="shared" si="4"/>
        <v>2645144.7756939232</v>
      </c>
      <c r="N26" s="57">
        <f t="shared" si="5"/>
        <v>2561964.1223702151</v>
      </c>
      <c r="O26" s="57"/>
    </row>
    <row r="27" spans="1:21" x14ac:dyDescent="0.2">
      <c r="A27" s="53">
        <v>45170</v>
      </c>
      <c r="D27" s="54">
        <f t="shared" si="8"/>
        <v>102000</v>
      </c>
      <c r="E27" s="55">
        <f t="shared" si="9"/>
        <v>10800</v>
      </c>
      <c r="F27" s="58">
        <f t="shared" si="10"/>
        <v>300</v>
      </c>
      <c r="G27" s="55">
        <f t="shared" si="0"/>
        <v>3240000</v>
      </c>
      <c r="H27" s="48">
        <f t="shared" si="6"/>
        <v>0.82788490144309534</v>
      </c>
      <c r="I27" s="55">
        <f t="shared" si="1"/>
        <v>0</v>
      </c>
      <c r="J27" s="55">
        <f t="shared" si="1"/>
        <v>0</v>
      </c>
      <c r="K27" s="56">
        <f t="shared" si="2"/>
        <v>0.99529280145095256</v>
      </c>
      <c r="L27" s="55">
        <f t="shared" si="3"/>
        <v>84046.764049296893</v>
      </c>
      <c r="M27" s="55">
        <f t="shared" si="4"/>
        <v>2669720.7403894309</v>
      </c>
      <c r="N27" s="57">
        <f t="shared" si="5"/>
        <v>2585673.9763401342</v>
      </c>
      <c r="O27" s="57"/>
    </row>
    <row r="28" spans="1:21" x14ac:dyDescent="0.2">
      <c r="A28" s="53">
        <v>45200</v>
      </c>
      <c r="D28" s="54">
        <f t="shared" si="8"/>
        <v>102000</v>
      </c>
      <c r="E28" s="55">
        <f t="shared" si="9"/>
        <v>11000</v>
      </c>
      <c r="F28" s="58">
        <f t="shared" si="10"/>
        <v>300</v>
      </c>
      <c r="G28" s="55">
        <f t="shared" si="0"/>
        <v>3300000</v>
      </c>
      <c r="H28" s="48">
        <f t="shared" si="6"/>
        <v>0.82010311282053427</v>
      </c>
      <c r="I28" s="55">
        <f t="shared" si="1"/>
        <v>0</v>
      </c>
      <c r="J28" s="55">
        <f t="shared" si="1"/>
        <v>0</v>
      </c>
      <c r="K28" s="56">
        <f t="shared" si="2"/>
        <v>0.99529280145095256</v>
      </c>
      <c r="L28" s="55">
        <f t="shared" si="3"/>
        <v>83256.757913055219</v>
      </c>
      <c r="M28" s="55">
        <f t="shared" si="4"/>
        <v>2693600.9913047273</v>
      </c>
      <c r="N28" s="57">
        <f t="shared" si="5"/>
        <v>2610344.2333916719</v>
      </c>
      <c r="O28" s="57"/>
    </row>
    <row r="29" spans="1:21" ht="15.75" x14ac:dyDescent="0.25">
      <c r="A29" s="53">
        <v>45231</v>
      </c>
      <c r="D29" s="54">
        <f t="shared" si="8"/>
        <v>102000</v>
      </c>
      <c r="E29" s="55">
        <f t="shared" si="9"/>
        <v>11200</v>
      </c>
      <c r="F29" s="58">
        <f t="shared" si="10"/>
        <v>300</v>
      </c>
      <c r="G29" s="55">
        <f t="shared" si="0"/>
        <v>3360000</v>
      </c>
      <c r="H29" s="48">
        <f t="shared" si="6"/>
        <v>0.81239446991431696</v>
      </c>
      <c r="I29" s="55">
        <f t="shared" si="1"/>
        <v>0</v>
      </c>
      <c r="J29" s="55">
        <f t="shared" si="1"/>
        <v>0</v>
      </c>
      <c r="K29" s="56">
        <f t="shared" si="2"/>
        <v>0.99529280145095256</v>
      </c>
      <c r="L29" s="55">
        <f t="shared" si="3"/>
        <v>82474.177520116777</v>
      </c>
      <c r="M29" s="55">
        <f t="shared" si="4"/>
        <v>2716796.4359567878</v>
      </c>
      <c r="N29" s="57">
        <f t="shared" si="5"/>
        <v>2634322.258436671</v>
      </c>
      <c r="O29" s="57"/>
      <c r="P29" s="59" t="s">
        <v>120</v>
      </c>
      <c r="Q29" s="70" t="s">
        <v>121</v>
      </c>
      <c r="R29" s="70"/>
      <c r="S29" s="70"/>
      <c r="T29">
        <f>ROW(T29)-ROW($T$3)</f>
        <v>26</v>
      </c>
      <c r="U29" s="48" t="s">
        <v>122</v>
      </c>
    </row>
    <row r="30" spans="1:21" x14ac:dyDescent="0.2">
      <c r="A30" s="53">
        <v>45261</v>
      </c>
      <c r="D30" s="54">
        <f t="shared" si="8"/>
        <v>102000</v>
      </c>
      <c r="E30" s="55">
        <f t="shared" si="9"/>
        <v>11400</v>
      </c>
      <c r="F30" s="58">
        <f t="shared" si="10"/>
        <v>300</v>
      </c>
      <c r="G30" s="55">
        <f t="shared" si="0"/>
        <v>3420000</v>
      </c>
      <c r="H30" s="48">
        <f t="shared" si="6"/>
        <v>0.80475828518381753</v>
      </c>
      <c r="I30" s="55">
        <f t="shared" si="1"/>
        <v>0</v>
      </c>
      <c r="J30" s="55">
        <f t="shared" si="1"/>
        <v>0</v>
      </c>
      <c r="K30" s="56">
        <f t="shared" si="2"/>
        <v>0.99529280145095256</v>
      </c>
      <c r="L30" s="55">
        <f t="shared" si="3"/>
        <v>81698.953071449563</v>
      </c>
      <c r="M30" s="55">
        <f t="shared" si="4"/>
        <v>2739317.8382780147</v>
      </c>
      <c r="N30" s="57">
        <f t="shared" si="5"/>
        <v>2657618.8852065653</v>
      </c>
      <c r="O30" s="57"/>
    </row>
    <row r="31" spans="1:21" x14ac:dyDescent="0.2">
      <c r="A31" s="53">
        <v>45292</v>
      </c>
      <c r="D31" s="54">
        <f t="shared" si="8"/>
        <v>102000</v>
      </c>
      <c r="E31" s="55">
        <f t="shared" si="9"/>
        <v>11600</v>
      </c>
      <c r="F31" s="58">
        <f t="shared" si="10"/>
        <v>300</v>
      </c>
      <c r="G31" s="55">
        <f t="shared" si="0"/>
        <v>3480000</v>
      </c>
      <c r="H31" s="48">
        <f t="shared" si="6"/>
        <v>0.79719387755101856</v>
      </c>
      <c r="I31" s="55">
        <f t="shared" si="1"/>
        <v>0</v>
      </c>
      <c r="J31" s="55">
        <f t="shared" si="1"/>
        <v>0</v>
      </c>
      <c r="K31" s="56">
        <f t="shared" si="2"/>
        <v>0.99529280145095256</v>
      </c>
      <c r="L31" s="55">
        <f t="shared" si="3"/>
        <v>80931.015424104698</v>
      </c>
      <c r="M31" s="55">
        <f t="shared" si="4"/>
        <v>2761175.8203518074</v>
      </c>
      <c r="N31" s="57">
        <f t="shared" si="5"/>
        <v>2680244.8049277025</v>
      </c>
      <c r="O31" s="57"/>
    </row>
    <row r="32" spans="1:21" x14ac:dyDescent="0.2">
      <c r="A32" s="53">
        <v>45323</v>
      </c>
      <c r="D32" s="54">
        <f t="shared" si="8"/>
        <v>102000</v>
      </c>
      <c r="E32" s="55">
        <f t="shared" si="9"/>
        <v>11800</v>
      </c>
      <c r="F32" s="58">
        <f t="shared" si="10"/>
        <v>300</v>
      </c>
      <c r="G32" s="55">
        <f t="shared" si="0"/>
        <v>3540000</v>
      </c>
      <c r="H32" s="48">
        <f t="shared" si="6"/>
        <v>0.78970057233976476</v>
      </c>
      <c r="I32" s="55">
        <f t="shared" si="1"/>
        <v>0</v>
      </c>
      <c r="J32" s="55">
        <f t="shared" si="1"/>
        <v>0</v>
      </c>
      <c r="K32" s="56">
        <f t="shared" si="2"/>
        <v>0.99529280145095256</v>
      </c>
      <c r="L32" s="55">
        <f t="shared" si="3"/>
        <v>80170.296085049442</v>
      </c>
      <c r="M32" s="55">
        <f t="shared" si="4"/>
        <v>2782380.8641281864</v>
      </c>
      <c r="N32" s="57">
        <f t="shared" si="5"/>
        <v>2702210.568043137</v>
      </c>
      <c r="O32" s="57"/>
    </row>
    <row r="33" spans="1:15" x14ac:dyDescent="0.2">
      <c r="A33" s="53">
        <v>45352</v>
      </c>
      <c r="D33" s="54">
        <f t="shared" si="8"/>
        <v>102000</v>
      </c>
      <c r="E33" s="55">
        <f t="shared" si="9"/>
        <v>12000</v>
      </c>
      <c r="F33" s="58">
        <f t="shared" si="10"/>
        <v>300</v>
      </c>
      <c r="G33" s="55">
        <f t="shared" si="0"/>
        <v>3600000</v>
      </c>
      <c r="H33" s="48">
        <f t="shared" si="6"/>
        <v>0.78227770121558837</v>
      </c>
      <c r="I33" s="55">
        <f t="shared" si="1"/>
        <v>0</v>
      </c>
      <c r="J33" s="55">
        <f t="shared" si="1"/>
        <v>0</v>
      </c>
      <c r="K33" s="56">
        <f t="shared" si="2"/>
        <v>0.99529280145095256</v>
      </c>
      <c r="L33" s="55">
        <f t="shared" si="3"/>
        <v>79416.727205058371</v>
      </c>
      <c r="M33" s="55">
        <f t="shared" si="4"/>
        <v>2802943.3131197072</v>
      </c>
      <c r="N33" s="57">
        <f t="shared" si="5"/>
        <v>2723526.5859146486</v>
      </c>
      <c r="O33" s="57"/>
    </row>
    <row r="34" spans="1:15" x14ac:dyDescent="0.2">
      <c r="A34" s="53">
        <v>45383</v>
      </c>
      <c r="D34" s="54">
        <f t="shared" si="8"/>
        <v>102000</v>
      </c>
      <c r="E34" s="55">
        <f t="shared" si="9"/>
        <v>12200</v>
      </c>
      <c r="F34" s="58">
        <f t="shared" si="10"/>
        <v>300</v>
      </c>
      <c r="G34" s="55">
        <f t="shared" si="0"/>
        <v>3660000</v>
      </c>
      <c r="H34" s="48">
        <f t="shared" si="6"/>
        <v>0.77492460212609959</v>
      </c>
      <c r="I34" s="55">
        <f t="shared" si="1"/>
        <v>0</v>
      </c>
      <c r="J34" s="55">
        <f t="shared" si="1"/>
        <v>0</v>
      </c>
      <c r="K34" s="56">
        <f t="shared" si="2"/>
        <v>0.99529280145095256</v>
      </c>
      <c r="L34" s="55">
        <f t="shared" si="3"/>
        <v>78670.241572661747</v>
      </c>
      <c r="M34" s="55">
        <f t="shared" si="4"/>
        <v>2822873.3740778626</v>
      </c>
      <c r="N34" s="57">
        <f t="shared" si="5"/>
        <v>2744203.1325052008</v>
      </c>
      <c r="O34" s="57"/>
    </row>
    <row r="35" spans="1:15" x14ac:dyDescent="0.2">
      <c r="A35" s="53">
        <v>45413</v>
      </c>
      <c r="D35" s="54">
        <f t="shared" si="8"/>
        <v>102000</v>
      </c>
      <c r="E35" s="55">
        <f t="shared" si="9"/>
        <v>12400</v>
      </c>
      <c r="F35" s="58">
        <f t="shared" si="10"/>
        <v>300</v>
      </c>
      <c r="G35" s="55">
        <f t="shared" si="0"/>
        <v>3720000</v>
      </c>
      <c r="H35" s="48">
        <f t="shared" si="6"/>
        <v>0.76764061924193772</v>
      </c>
      <c r="I35" s="55">
        <f t="shared" si="1"/>
        <v>0</v>
      </c>
      <c r="J35" s="55">
        <f t="shared" si="1"/>
        <v>0</v>
      </c>
      <c r="K35" s="56">
        <f t="shared" si="2"/>
        <v>0.99529280145095256</v>
      </c>
      <c r="L35" s="55">
        <f t="shared" si="3"/>
        <v>77930.772608150917</v>
      </c>
      <c r="M35" s="55">
        <f t="shared" si="4"/>
        <v>2842181.1186502101</v>
      </c>
      <c r="N35" s="57">
        <f t="shared" si="5"/>
        <v>2764250.3460420594</v>
      </c>
      <c r="O35" s="57"/>
    </row>
    <row r="36" spans="1:15" x14ac:dyDescent="0.2">
      <c r="A36" s="53">
        <v>45444</v>
      </c>
      <c r="D36" s="54">
        <f t="shared" si="8"/>
        <v>102000</v>
      </c>
      <c r="E36" s="55">
        <f t="shared" si="9"/>
        <v>12600</v>
      </c>
      <c r="F36" s="58">
        <f t="shared" si="10"/>
        <v>300</v>
      </c>
      <c r="G36" s="55">
        <f t="shared" si="0"/>
        <v>3780000</v>
      </c>
      <c r="H36" s="48">
        <f t="shared" si="6"/>
        <v>0.76042510289827692</v>
      </c>
      <c r="I36" s="55">
        <f t="shared" si="1"/>
        <v>0</v>
      </c>
      <c r="J36" s="55">
        <f t="shared" si="1"/>
        <v>0</v>
      </c>
      <c r="K36" s="56">
        <f t="shared" si="2"/>
        <v>0.99529280145095256</v>
      </c>
      <c r="L36" s="55">
        <f t="shared" si="3"/>
        <v>77198.254357640006</v>
      </c>
      <c r="M36" s="55">
        <f t="shared" si="4"/>
        <v>2860876.4850184238</v>
      </c>
      <c r="N36" s="57">
        <f t="shared" si="5"/>
        <v>2783678.2306607836</v>
      </c>
      <c r="O36" s="57"/>
    </row>
    <row r="37" spans="1:15" x14ac:dyDescent="0.2">
      <c r="A37" s="53">
        <v>45474</v>
      </c>
      <c r="D37" s="54">
        <f t="shared" si="8"/>
        <v>102000</v>
      </c>
      <c r="E37" s="55">
        <f t="shared" si="9"/>
        <v>12800</v>
      </c>
      <c r="F37" s="58">
        <f t="shared" si="10"/>
        <v>300</v>
      </c>
      <c r="G37" s="55">
        <f t="shared" si="0"/>
        <v>3840000</v>
      </c>
      <c r="H37" s="48">
        <f t="shared" si="6"/>
        <v>0.75327740953688227</v>
      </c>
      <c r="I37" s="55">
        <f t="shared" si="1"/>
        <v>0</v>
      </c>
      <c r="J37" s="55">
        <f t="shared" si="1"/>
        <v>0</v>
      </c>
      <c r="K37" s="56">
        <f t="shared" si="2"/>
        <v>0.99529280145095256</v>
      </c>
      <c r="L37" s="55">
        <f t="shared" si="3"/>
        <v>76472.621487183365</v>
      </c>
      <c r="M37" s="55">
        <f t="shared" si="4"/>
        <v>2878969.2795174913</v>
      </c>
      <c r="N37" s="57">
        <f t="shared" si="5"/>
        <v>2802496.6580303079</v>
      </c>
      <c r="O37" s="57"/>
    </row>
    <row r="38" spans="1:15" x14ac:dyDescent="0.2">
      <c r="A38" s="53">
        <v>45505</v>
      </c>
      <c r="D38" s="54">
        <f t="shared" si="8"/>
        <v>102000</v>
      </c>
      <c r="E38" s="55">
        <f t="shared" si="9"/>
        <v>13000</v>
      </c>
      <c r="F38" s="58">
        <f t="shared" si="10"/>
        <v>300</v>
      </c>
      <c r="G38" s="55">
        <f t="shared" si="0"/>
        <v>3900000</v>
      </c>
      <c r="H38" s="48">
        <f t="shared" si="6"/>
        <v>0.74619690164871022</v>
      </c>
      <c r="I38" s="55">
        <f t="shared" si="1"/>
        <v>0</v>
      </c>
      <c r="J38" s="55">
        <f t="shared" si="1"/>
        <v>0</v>
      </c>
      <c r="K38" s="56">
        <f t="shared" si="2"/>
        <v>0.99529280145095256</v>
      </c>
      <c r="L38" s="55">
        <f t="shared" si="3"/>
        <v>75753.809276948508</v>
      </c>
      <c r="M38" s="55">
        <f t="shared" si="4"/>
        <v>2896469.1782362666</v>
      </c>
      <c r="N38" s="57">
        <f t="shared" si="5"/>
        <v>2820715.3689593179</v>
      </c>
      <c r="O38" s="57"/>
    </row>
    <row r="39" spans="1:15" x14ac:dyDescent="0.2">
      <c r="A39" s="53">
        <v>45536</v>
      </c>
      <c r="D39" s="54">
        <f t="shared" si="8"/>
        <v>104040</v>
      </c>
      <c r="E39" s="55">
        <f t="shared" si="9"/>
        <v>13200</v>
      </c>
      <c r="F39" s="58">
        <f t="shared" si="10"/>
        <v>300</v>
      </c>
      <c r="G39" s="55">
        <f t="shared" si="0"/>
        <v>3960000</v>
      </c>
      <c r="H39" s="48">
        <f t="shared" si="6"/>
        <v>0.7391829477170484</v>
      </c>
      <c r="I39" s="55">
        <f t="shared" ref="I39:J70" si="11">B39*$H39</f>
        <v>0</v>
      </c>
      <c r="J39" s="55">
        <f t="shared" si="11"/>
        <v>0</v>
      </c>
      <c r="K39" s="56">
        <f t="shared" si="2"/>
        <v>0.99529280145095256</v>
      </c>
      <c r="L39" s="55">
        <f t="shared" si="3"/>
        <v>76542.588687752432</v>
      </c>
      <c r="M39" s="55">
        <f t="shared" si="4"/>
        <v>2913385.728599573</v>
      </c>
      <c r="N39" s="57">
        <f t="shared" si="5"/>
        <v>2836843.1399118206</v>
      </c>
      <c r="O39" s="57"/>
    </row>
    <row r="40" spans="1:15" x14ac:dyDescent="0.2">
      <c r="A40" s="53">
        <v>45566</v>
      </c>
      <c r="D40" s="54">
        <f t="shared" si="8"/>
        <v>104040</v>
      </c>
      <c r="E40" s="55">
        <f t="shared" si="9"/>
        <v>13400</v>
      </c>
      <c r="F40" s="58">
        <f t="shared" si="10"/>
        <v>300</v>
      </c>
      <c r="G40" s="55">
        <f t="shared" si="0"/>
        <v>4020000</v>
      </c>
      <c r="H40" s="48">
        <f t="shared" si="6"/>
        <v>0.73223492216119035</v>
      </c>
      <c r="I40" s="55">
        <f t="shared" si="11"/>
        <v>0</v>
      </c>
      <c r="J40" s="55">
        <f t="shared" si="11"/>
        <v>0</v>
      </c>
      <c r="K40" s="56">
        <f t="shared" si="2"/>
        <v>0.99529280145095256</v>
      </c>
      <c r="L40" s="55">
        <f t="shared" si="3"/>
        <v>75823.118813675188</v>
      </c>
      <c r="M40" s="55">
        <f t="shared" si="4"/>
        <v>2929728.3509320864</v>
      </c>
      <c r="N40" s="57">
        <f t="shared" si="5"/>
        <v>2853905.232118411</v>
      </c>
      <c r="O40" s="57"/>
    </row>
    <row r="41" spans="1:15" x14ac:dyDescent="0.2">
      <c r="A41" s="53">
        <v>45597</v>
      </c>
      <c r="D41" s="54">
        <f t="shared" si="8"/>
        <v>104040</v>
      </c>
      <c r="E41" s="55">
        <f t="shared" si="9"/>
        <v>13600</v>
      </c>
      <c r="F41" s="58">
        <f t="shared" si="10"/>
        <v>300</v>
      </c>
      <c r="G41" s="55">
        <f t="shared" si="0"/>
        <v>4080000</v>
      </c>
      <c r="H41" s="48">
        <f t="shared" si="6"/>
        <v>0.72535220528063915</v>
      </c>
      <c r="I41" s="55">
        <f t="shared" si="11"/>
        <v>0</v>
      </c>
      <c r="J41" s="55">
        <f t="shared" si="11"/>
        <v>0</v>
      </c>
      <c r="K41" s="56">
        <f t="shared" si="2"/>
        <v>0.99529280145095256</v>
      </c>
      <c r="L41" s="55">
        <f t="shared" si="3"/>
        <v>75110.411670106245</v>
      </c>
      <c r="M41" s="55">
        <f t="shared" si="4"/>
        <v>2945506.3400041666</v>
      </c>
      <c r="N41" s="57">
        <f t="shared" si="5"/>
        <v>2870395.9283340601</v>
      </c>
      <c r="O41" s="57"/>
    </row>
    <row r="42" spans="1:15" x14ac:dyDescent="0.2">
      <c r="A42" s="53">
        <v>45627</v>
      </c>
      <c r="D42" s="54">
        <f t="shared" si="8"/>
        <v>104040</v>
      </c>
      <c r="E42" s="55">
        <f t="shared" si="9"/>
        <v>13800</v>
      </c>
      <c r="F42" s="58">
        <f t="shared" si="10"/>
        <v>300</v>
      </c>
      <c r="G42" s="55">
        <f t="shared" si="0"/>
        <v>4140000</v>
      </c>
      <c r="H42" s="48">
        <f t="shared" si="6"/>
        <v>0.71853418319983609</v>
      </c>
      <c r="I42" s="55">
        <f t="shared" si="11"/>
        <v>0</v>
      </c>
      <c r="J42" s="55">
        <f t="shared" si="11"/>
        <v>0</v>
      </c>
      <c r="K42" s="56">
        <f t="shared" si="2"/>
        <v>0.99529280145095256</v>
      </c>
      <c r="L42" s="55">
        <f t="shared" si="3"/>
        <v>74404.40369007003</v>
      </c>
      <c r="M42" s="55">
        <f t="shared" si="4"/>
        <v>2960728.8665598803</v>
      </c>
      <c r="N42" s="57">
        <f t="shared" si="5"/>
        <v>2886324.4628698104</v>
      </c>
      <c r="O42" s="57"/>
    </row>
    <row r="43" spans="1:15" x14ac:dyDescent="0.2">
      <c r="A43" s="53">
        <v>45658</v>
      </c>
      <c r="D43" s="54">
        <f t="shared" si="8"/>
        <v>104040</v>
      </c>
      <c r="E43" s="55">
        <f t="shared" si="9"/>
        <v>14000</v>
      </c>
      <c r="F43" s="58">
        <f t="shared" si="10"/>
        <v>300</v>
      </c>
      <c r="G43" s="55">
        <f t="shared" si="0"/>
        <v>4200000</v>
      </c>
      <c r="H43" s="48">
        <f t="shared" si="6"/>
        <v>0.71178024781340843</v>
      </c>
      <c r="I43" s="55">
        <f t="shared" si="11"/>
        <v>0</v>
      </c>
      <c r="J43" s="55">
        <f t="shared" si="11"/>
        <v>0</v>
      </c>
      <c r="K43" s="56">
        <f t="shared" si="2"/>
        <v>0.99529280145095256</v>
      </c>
      <c r="L43" s="55">
        <f t="shared" si="3"/>
        <v>73705.031904095231</v>
      </c>
      <c r="M43" s="55">
        <f t="shared" si="4"/>
        <v>2975404.9788273741</v>
      </c>
      <c r="N43" s="57">
        <f t="shared" si="5"/>
        <v>2901699.9469232787</v>
      </c>
      <c r="O43" s="57"/>
    </row>
    <row r="44" spans="1:15" x14ac:dyDescent="0.2">
      <c r="A44" s="53">
        <v>45689</v>
      </c>
      <c r="D44" s="54">
        <f t="shared" si="8"/>
        <v>104040</v>
      </c>
      <c r="E44" s="55">
        <f t="shared" si="9"/>
        <v>14200</v>
      </c>
      <c r="F44" s="58">
        <f t="shared" si="10"/>
        <v>300</v>
      </c>
      <c r="G44" s="55">
        <f t="shared" si="0"/>
        <v>4260000</v>
      </c>
      <c r="H44" s="48">
        <f t="shared" si="6"/>
        <v>0.70508979673193184</v>
      </c>
      <c r="I44" s="55">
        <f t="shared" si="11"/>
        <v>0</v>
      </c>
      <c r="J44" s="55">
        <f t="shared" si="11"/>
        <v>0</v>
      </c>
      <c r="K44" s="56">
        <f t="shared" si="2"/>
        <v>0.99529280145095256</v>
      </c>
      <c r="L44" s="55">
        <f t="shared" si="3"/>
        <v>73012.233934598495</v>
      </c>
      <c r="M44" s="55">
        <f t="shared" si="4"/>
        <v>2989543.6040118183</v>
      </c>
      <c r="N44" s="57">
        <f t="shared" si="5"/>
        <v>2916531.3700772198</v>
      </c>
      <c r="O44" s="57"/>
    </row>
    <row r="45" spans="1:15" x14ac:dyDescent="0.2">
      <c r="A45" s="53">
        <v>45717</v>
      </c>
      <c r="D45" s="54">
        <f t="shared" si="8"/>
        <v>104040</v>
      </c>
      <c r="E45" s="55">
        <f t="shared" si="9"/>
        <v>14400</v>
      </c>
      <c r="F45" s="58">
        <f t="shared" si="10"/>
        <v>300</v>
      </c>
      <c r="G45" s="55">
        <f t="shared" si="0"/>
        <v>4320000</v>
      </c>
      <c r="H45" s="48">
        <f t="shared" si="6"/>
        <v>0.698462233228203</v>
      </c>
      <c r="I45" s="55">
        <f t="shared" si="11"/>
        <v>0</v>
      </c>
      <c r="J45" s="55">
        <f t="shared" si="11"/>
        <v>0</v>
      </c>
      <c r="K45" s="56">
        <f t="shared" si="2"/>
        <v>0.99529280145095256</v>
      </c>
      <c r="L45" s="55">
        <f t="shared" si="3"/>
        <v>72325.947990320929</v>
      </c>
      <c r="M45" s="55">
        <f t="shared" si="4"/>
        <v>3003153.549771111</v>
      </c>
      <c r="N45" s="57">
        <f t="shared" si="5"/>
        <v>2930827.6017807899</v>
      </c>
      <c r="O45" s="57"/>
    </row>
    <row r="46" spans="1:15" x14ac:dyDescent="0.2">
      <c r="A46" s="53">
        <v>45748</v>
      </c>
      <c r="D46" s="54">
        <f t="shared" si="8"/>
        <v>104040</v>
      </c>
      <c r="E46" s="55">
        <f t="shared" si="9"/>
        <v>14600</v>
      </c>
      <c r="F46" s="58">
        <f t="shared" si="10"/>
        <v>300</v>
      </c>
      <c r="G46" s="55">
        <f t="shared" si="0"/>
        <v>4380000</v>
      </c>
      <c r="H46" s="48">
        <f t="shared" si="6"/>
        <v>0.69189696618401664</v>
      </c>
      <c r="I46" s="55">
        <f t="shared" si="11"/>
        <v>0</v>
      </c>
      <c r="J46" s="55">
        <f t="shared" si="11"/>
        <v>0</v>
      </c>
      <c r="K46" s="56">
        <f t="shared" si="2"/>
        <v>0.99529280145095256</v>
      </c>
      <c r="L46" s="55">
        <f t="shared" si="3"/>
        <v>71646.112860816866</v>
      </c>
      <c r="M46" s="55">
        <f t="shared" si="4"/>
        <v>3016243.5056745275</v>
      </c>
      <c r="N46" s="57">
        <f t="shared" si="5"/>
        <v>2944597.3928137105</v>
      </c>
      <c r="O46" s="57"/>
    </row>
    <row r="47" spans="1:15" x14ac:dyDescent="0.2">
      <c r="A47" s="53">
        <v>45778</v>
      </c>
      <c r="D47" s="54">
        <f t="shared" si="8"/>
        <v>104040</v>
      </c>
      <c r="E47" s="55">
        <f t="shared" si="9"/>
        <v>14800</v>
      </c>
      <c r="F47" s="58">
        <f t="shared" si="10"/>
        <v>300</v>
      </c>
      <c r="G47" s="55">
        <f t="shared" si="0"/>
        <v>4440000</v>
      </c>
      <c r="H47" s="48">
        <f t="shared" si="6"/>
        <v>0.68539341003744358</v>
      </c>
      <c r="I47" s="55">
        <f t="shared" si="11"/>
        <v>0</v>
      </c>
      <c r="J47" s="55">
        <f t="shared" si="11"/>
        <v>0</v>
      </c>
      <c r="K47" s="56">
        <f t="shared" si="2"/>
        <v>0.99529280145095256</v>
      </c>
      <c r="L47" s="55">
        <f t="shared" si="3"/>
        <v>70972.667910994511</v>
      </c>
      <c r="M47" s="55">
        <f t="shared" si="4"/>
        <v>3028822.0446445174</v>
      </c>
      <c r="N47" s="57">
        <f t="shared" si="5"/>
        <v>2957849.3767335229</v>
      </c>
      <c r="O47" s="57"/>
    </row>
    <row r="48" spans="1:15" x14ac:dyDescent="0.2">
      <c r="A48" s="53">
        <v>45809</v>
      </c>
      <c r="D48" s="54">
        <f t="shared" si="8"/>
        <v>104040</v>
      </c>
      <c r="E48" s="55">
        <f t="shared" si="9"/>
        <v>15000</v>
      </c>
      <c r="F48" s="58">
        <f t="shared" si="10"/>
        <v>300</v>
      </c>
      <c r="G48" s="55">
        <f t="shared" si="0"/>
        <v>4500000</v>
      </c>
      <c r="H48" s="48">
        <f t="shared" si="6"/>
        <v>0.67895098473060367</v>
      </c>
      <c r="I48" s="55">
        <f t="shared" si="11"/>
        <v>0</v>
      </c>
      <c r="J48" s="55">
        <f t="shared" si="11"/>
        <v>0</v>
      </c>
      <c r="K48" s="56">
        <f t="shared" si="2"/>
        <v>0.99529280145095256</v>
      </c>
      <c r="L48" s="55">
        <f t="shared" si="3"/>
        <v>70305.553075707779</v>
      </c>
      <c r="M48" s="55">
        <f t="shared" si="4"/>
        <v>3040897.6243818244</v>
      </c>
      <c r="N48" s="57">
        <f t="shared" si="5"/>
        <v>2970592.0713061164</v>
      </c>
      <c r="O48" s="57"/>
    </row>
    <row r="49" spans="1:15" x14ac:dyDescent="0.2">
      <c r="A49" s="53">
        <v>45839</v>
      </c>
      <c r="D49" s="54">
        <f t="shared" si="8"/>
        <v>104040</v>
      </c>
      <c r="E49" s="55">
        <f t="shared" si="9"/>
        <v>15000</v>
      </c>
      <c r="F49" s="58">
        <f t="shared" si="10"/>
        <v>300</v>
      </c>
      <c r="G49" s="55">
        <f t="shared" si="0"/>
        <v>4500000</v>
      </c>
      <c r="H49" s="48">
        <f t="shared" si="6"/>
        <v>0.67256911565792987</v>
      </c>
      <c r="I49" s="55">
        <f t="shared" si="11"/>
        <v>0</v>
      </c>
      <c r="J49" s="55">
        <f t="shared" si="11"/>
        <v>0</v>
      </c>
      <c r="K49" s="56">
        <f t="shared" si="2"/>
        <v>0.99529280145095256</v>
      </c>
      <c r="L49" s="55">
        <f t="shared" si="3"/>
        <v>69644.708854399069</v>
      </c>
      <c r="M49" s="55">
        <f t="shared" si="4"/>
        <v>3012314.3968165684</v>
      </c>
      <c r="N49" s="57">
        <f t="shared" si="5"/>
        <v>2942669.6879621693</v>
      </c>
      <c r="O49" s="57"/>
    </row>
    <row r="50" spans="1:15" x14ac:dyDescent="0.2">
      <c r="A50" s="53">
        <v>45870</v>
      </c>
      <c r="D50" s="54">
        <f t="shared" si="8"/>
        <v>104040</v>
      </c>
      <c r="E50" s="55">
        <f t="shared" si="9"/>
        <v>15000</v>
      </c>
      <c r="F50" s="58">
        <f t="shared" si="10"/>
        <v>300</v>
      </c>
      <c r="G50" s="55">
        <f t="shared" si="0"/>
        <v>4500000</v>
      </c>
      <c r="H50" s="48">
        <f t="shared" si="6"/>
        <v>0.66624723361491911</v>
      </c>
      <c r="I50" s="55">
        <f t="shared" si="11"/>
        <v>0</v>
      </c>
      <c r="J50" s="55">
        <f t="shared" si="11"/>
        <v>0</v>
      </c>
      <c r="K50" s="56">
        <f t="shared" si="2"/>
        <v>0.99529280145095256</v>
      </c>
      <c r="L50" s="55">
        <f t="shared" si="3"/>
        <v>68990.076305792303</v>
      </c>
      <c r="M50" s="55">
        <f t="shared" si="4"/>
        <v>2983999.8402159302</v>
      </c>
      <c r="N50" s="57">
        <f t="shared" si="5"/>
        <v>2915009.763910138</v>
      </c>
      <c r="O50" s="57"/>
    </row>
    <row r="51" spans="1:15" x14ac:dyDescent="0.2">
      <c r="A51" s="53">
        <v>45901</v>
      </c>
      <c r="D51" s="54">
        <f t="shared" si="8"/>
        <v>106120.8</v>
      </c>
      <c r="E51" s="55">
        <f t="shared" si="9"/>
        <v>15000</v>
      </c>
      <c r="F51" s="58">
        <f t="shared" si="10"/>
        <v>300</v>
      </c>
      <c r="G51" s="55">
        <f t="shared" si="0"/>
        <v>4500000</v>
      </c>
      <c r="H51" s="48">
        <f t="shared" si="6"/>
        <v>0.65998477474736394</v>
      </c>
      <c r="I51" s="55">
        <f t="shared" si="11"/>
        <v>0</v>
      </c>
      <c r="J51" s="55">
        <f t="shared" si="11"/>
        <v>0</v>
      </c>
      <c r="K51" s="56">
        <f t="shared" si="2"/>
        <v>0.99529280145095256</v>
      </c>
      <c r="L51" s="55">
        <f t="shared" si="3"/>
        <v>69708.428983488746</v>
      </c>
      <c r="M51" s="55">
        <f t="shared" si="4"/>
        <v>2955951.4291797588</v>
      </c>
      <c r="N51" s="57">
        <f t="shared" si="5"/>
        <v>2886243.0001962702</v>
      </c>
      <c r="O51" s="57"/>
    </row>
    <row r="52" spans="1:15" x14ac:dyDescent="0.2">
      <c r="A52" s="53">
        <v>45931</v>
      </c>
      <c r="D52" s="54">
        <f t="shared" si="8"/>
        <v>106120.8</v>
      </c>
      <c r="E52" s="55">
        <f t="shared" si="9"/>
        <v>15000</v>
      </c>
      <c r="F52" s="58">
        <f t="shared" si="10"/>
        <v>300</v>
      </c>
      <c r="G52" s="55">
        <f t="shared" si="0"/>
        <v>4500000</v>
      </c>
      <c r="H52" s="48">
        <f t="shared" si="6"/>
        <v>0.65378118050106204</v>
      </c>
      <c r="I52" s="55">
        <f t="shared" si="11"/>
        <v>0</v>
      </c>
      <c r="J52" s="55">
        <f t="shared" si="11"/>
        <v>0</v>
      </c>
      <c r="K52" s="56">
        <f t="shared" si="2"/>
        <v>0.99529280145095256</v>
      </c>
      <c r="L52" s="55">
        <f t="shared" si="3"/>
        <v>69053.197491025538</v>
      </c>
      <c r="M52" s="55">
        <f t="shared" si="4"/>
        <v>2928166.6620456581</v>
      </c>
      <c r="N52" s="57">
        <f t="shared" si="5"/>
        <v>2859113.4645546325</v>
      </c>
      <c r="O52" s="57"/>
    </row>
    <row r="53" spans="1:15" x14ac:dyDescent="0.2">
      <c r="A53" s="53">
        <v>45962</v>
      </c>
      <c r="D53" s="54">
        <f t="shared" si="8"/>
        <v>106120.8</v>
      </c>
      <c r="E53" s="55">
        <f t="shared" si="9"/>
        <v>15000</v>
      </c>
      <c r="F53" s="58">
        <f t="shared" si="10"/>
        <v>300</v>
      </c>
      <c r="G53" s="55">
        <f t="shared" si="0"/>
        <v>4500000</v>
      </c>
      <c r="H53" s="48">
        <f t="shared" si="6"/>
        <v>0.64763589757199846</v>
      </c>
      <c r="I53" s="55">
        <f t="shared" si="11"/>
        <v>0</v>
      </c>
      <c r="J53" s="55">
        <f t="shared" si="11"/>
        <v>0</v>
      </c>
      <c r="K53" s="56">
        <f t="shared" si="2"/>
        <v>0.99529280145095256</v>
      </c>
      <c r="L53" s="55">
        <f t="shared" si="3"/>
        <v>68404.124913846681</v>
      </c>
      <c r="M53" s="55">
        <f t="shared" si="4"/>
        <v>2900643.060665864</v>
      </c>
      <c r="N53" s="57">
        <f t="shared" si="5"/>
        <v>2832238.9357520174</v>
      </c>
      <c r="O53" s="57"/>
    </row>
    <row r="54" spans="1:15" x14ac:dyDescent="0.2">
      <c r="A54" s="53">
        <v>45992</v>
      </c>
      <c r="D54" s="54">
        <f t="shared" si="8"/>
        <v>106120.8</v>
      </c>
      <c r="E54" s="55">
        <f t="shared" si="9"/>
        <v>15000</v>
      </c>
      <c r="F54" s="58">
        <f t="shared" si="10"/>
        <v>300</v>
      </c>
      <c r="G54" s="55">
        <f t="shared" si="0"/>
        <v>4500000</v>
      </c>
      <c r="H54" s="48">
        <f t="shared" si="6"/>
        <v>0.64154837785699581</v>
      </c>
      <c r="I54" s="55">
        <f t="shared" si="11"/>
        <v>0</v>
      </c>
      <c r="J54" s="55">
        <f t="shared" si="11"/>
        <v>0</v>
      </c>
      <c r="K54" s="56">
        <f t="shared" si="2"/>
        <v>0.99529280145095256</v>
      </c>
      <c r="L54" s="55">
        <f t="shared" si="3"/>
        <v>67761.153360599434</v>
      </c>
      <c r="M54" s="55">
        <f t="shared" si="4"/>
        <v>2873378.1701862165</v>
      </c>
      <c r="N54" s="57">
        <f t="shared" si="5"/>
        <v>2805617.0168256168</v>
      </c>
      <c r="O54" s="57"/>
    </row>
    <row r="55" spans="1:15" x14ac:dyDescent="0.2">
      <c r="A55" s="53">
        <v>46023</v>
      </c>
      <c r="D55" s="54">
        <f t="shared" si="8"/>
        <v>106120.8</v>
      </c>
      <c r="E55" s="55">
        <f t="shared" si="9"/>
        <v>15000</v>
      </c>
      <c r="F55" s="58">
        <f t="shared" si="10"/>
        <v>300</v>
      </c>
      <c r="G55" s="55">
        <f t="shared" si="0"/>
        <v>4500000</v>
      </c>
      <c r="H55" s="48">
        <f t="shared" si="6"/>
        <v>0.63551807840482821</v>
      </c>
      <c r="I55" s="55">
        <f t="shared" si="11"/>
        <v>0</v>
      </c>
      <c r="J55" s="55">
        <f t="shared" si="11"/>
        <v>0</v>
      </c>
      <c r="K55" s="56">
        <f t="shared" si="2"/>
        <v>0.99529280145095256</v>
      </c>
      <c r="L55" s="55">
        <f t="shared" si="3"/>
        <v>67124.225484086666</v>
      </c>
      <c r="M55" s="55">
        <f t="shared" si="4"/>
        <v>2846369.5588272042</v>
      </c>
      <c r="N55" s="57">
        <f t="shared" si="5"/>
        <v>2779245.3333431175</v>
      </c>
      <c r="O55" s="57"/>
    </row>
    <row r="56" spans="1:15" x14ac:dyDescent="0.2">
      <c r="A56" s="53">
        <v>46054</v>
      </c>
      <c r="D56" s="54">
        <f t="shared" si="8"/>
        <v>106120.8</v>
      </c>
      <c r="E56" s="55">
        <f t="shared" si="9"/>
        <v>15000</v>
      </c>
      <c r="F56" s="58">
        <f t="shared" si="10"/>
        <v>300</v>
      </c>
      <c r="G56" s="55">
        <f t="shared" si="0"/>
        <v>4500000</v>
      </c>
      <c r="H56" s="48">
        <f t="shared" si="6"/>
        <v>0.62954446136779552</v>
      </c>
      <c r="I56" s="55">
        <f t="shared" si="11"/>
        <v>0</v>
      </c>
      <c r="J56" s="55">
        <f t="shared" si="11"/>
        <v>0</v>
      </c>
      <c r="K56" s="56">
        <f t="shared" si="2"/>
        <v>0.99529280145095256</v>
      </c>
      <c r="L56" s="55">
        <f t="shared" si="3"/>
        <v>66493.284476152126</v>
      </c>
      <c r="M56" s="55">
        <f t="shared" si="4"/>
        <v>2819614.8176670792</v>
      </c>
      <c r="N56" s="57">
        <f t="shared" si="5"/>
        <v>2753121.533190927</v>
      </c>
      <c r="O56" s="57"/>
    </row>
    <row r="57" spans="1:15" x14ac:dyDescent="0.2">
      <c r="A57" s="53">
        <v>46082</v>
      </c>
      <c r="D57" s="54">
        <f t="shared" si="8"/>
        <v>106120.8</v>
      </c>
      <c r="E57" s="55">
        <f t="shared" si="9"/>
        <v>15000</v>
      </c>
      <c r="F57" s="58">
        <f t="shared" si="10"/>
        <v>300</v>
      </c>
      <c r="G57" s="55">
        <f t="shared" si="0"/>
        <v>4500000</v>
      </c>
      <c r="H57" s="48">
        <f t="shared" si="6"/>
        <v>0.62362699395375187</v>
      </c>
      <c r="I57" s="55">
        <f t="shared" si="11"/>
        <v>0</v>
      </c>
      <c r="J57" s="55">
        <f t="shared" si="11"/>
        <v>0</v>
      </c>
      <c r="K57" s="56">
        <f t="shared" si="2"/>
        <v>0.99529280145095256</v>
      </c>
      <c r="L57" s="55">
        <f t="shared" si="3"/>
        <v>65868.274062613607</v>
      </c>
      <c r="M57" s="55">
        <f t="shared" si="4"/>
        <v>2793111.560426997</v>
      </c>
      <c r="N57" s="57">
        <f t="shared" si="5"/>
        <v>2727243.2863643835</v>
      </c>
      <c r="O57" s="57"/>
    </row>
    <row r="58" spans="1:15" x14ac:dyDescent="0.2">
      <c r="A58" s="53">
        <v>46113</v>
      </c>
      <c r="D58" s="54">
        <f t="shared" si="8"/>
        <v>106120.8</v>
      </c>
      <c r="E58" s="55">
        <f t="shared" si="9"/>
        <v>15000</v>
      </c>
      <c r="F58" s="58">
        <f t="shared" si="10"/>
        <v>300</v>
      </c>
      <c r="G58" s="55">
        <f t="shared" si="0"/>
        <v>4500000</v>
      </c>
      <c r="H58" s="48">
        <f t="shared" si="6"/>
        <v>0.61776514837858554</v>
      </c>
      <c r="I58" s="55">
        <f t="shared" si="11"/>
        <v>0</v>
      </c>
      <c r="J58" s="55">
        <f t="shared" si="11"/>
        <v>0</v>
      </c>
      <c r="K58" s="56">
        <f t="shared" si="2"/>
        <v>0.99529280145095256</v>
      </c>
      <c r="L58" s="55">
        <f t="shared" si="3"/>
        <v>65249.138498243847</v>
      </c>
      <c r="M58" s="55">
        <f t="shared" si="4"/>
        <v>2766857.4232581863</v>
      </c>
      <c r="N58" s="57">
        <f t="shared" si="5"/>
        <v>2701608.2847599424</v>
      </c>
      <c r="O58" s="57"/>
    </row>
    <row r="59" spans="1:15" x14ac:dyDescent="0.2">
      <c r="A59" s="53">
        <v>46143</v>
      </c>
      <c r="D59" s="54">
        <f t="shared" si="8"/>
        <v>106120.8</v>
      </c>
      <c r="E59" s="55">
        <f t="shared" si="9"/>
        <v>15000</v>
      </c>
      <c r="F59" s="58">
        <f t="shared" si="10"/>
        <v>300</v>
      </c>
      <c r="G59" s="55">
        <f t="shared" si="0"/>
        <v>4500000</v>
      </c>
      <c r="H59" s="48">
        <f t="shared" si="6"/>
        <v>0.61195840181914529</v>
      </c>
      <c r="I59" s="55">
        <f t="shared" si="11"/>
        <v>0</v>
      </c>
      <c r="J59" s="55">
        <f t="shared" si="11"/>
        <v>0</v>
      </c>
      <c r="K59" s="56">
        <f t="shared" si="2"/>
        <v>0.99529280145095256</v>
      </c>
      <c r="L59" s="55">
        <f t="shared" si="3"/>
        <v>64635.822561798486</v>
      </c>
      <c r="M59" s="55">
        <f t="shared" si="4"/>
        <v>2740850.0645311116</v>
      </c>
      <c r="N59" s="57">
        <f t="shared" si="5"/>
        <v>2676214.241969313</v>
      </c>
      <c r="O59" s="57"/>
    </row>
    <row r="60" spans="1:15" x14ac:dyDescent="0.2">
      <c r="A60" s="53">
        <v>46174</v>
      </c>
      <c r="D60" s="54">
        <f t="shared" si="8"/>
        <v>106120.8</v>
      </c>
      <c r="E60" s="55">
        <f t="shared" si="9"/>
        <v>15000</v>
      </c>
      <c r="F60" s="58">
        <f t="shared" si="10"/>
        <v>300</v>
      </c>
      <c r="G60" s="55">
        <f t="shared" si="0"/>
        <v>4500000</v>
      </c>
      <c r="H60" s="48">
        <f t="shared" si="6"/>
        <v>0.60620623636660964</v>
      </c>
      <c r="I60" s="55">
        <f t="shared" si="11"/>
        <v>0</v>
      </c>
      <c r="J60" s="55">
        <f t="shared" si="11"/>
        <v>0</v>
      </c>
      <c r="K60" s="56">
        <f t="shared" si="2"/>
        <v>0.99529280145095256</v>
      </c>
      <c r="L60" s="55">
        <f t="shared" si="3"/>
        <v>64028.271551090933</v>
      </c>
      <c r="M60" s="55">
        <f t="shared" si="4"/>
        <v>2715087.1646266254</v>
      </c>
      <c r="N60" s="57">
        <f t="shared" si="5"/>
        <v>2651058.8930755346</v>
      </c>
      <c r="O60" s="57"/>
    </row>
    <row r="61" spans="1:15" x14ac:dyDescent="0.2">
      <c r="A61" s="53">
        <v>46204</v>
      </c>
      <c r="D61" s="54">
        <f t="shared" si="8"/>
        <v>106120.8</v>
      </c>
      <c r="E61" s="55">
        <f t="shared" si="9"/>
        <v>15000</v>
      </c>
      <c r="F61" s="58">
        <f t="shared" si="10"/>
        <v>300</v>
      </c>
      <c r="G61" s="55">
        <f t="shared" si="0"/>
        <v>4500000</v>
      </c>
      <c r="H61" s="48">
        <f t="shared" si="6"/>
        <v>0.60050813898029376</v>
      </c>
      <c r="I61" s="55">
        <f t="shared" si="11"/>
        <v>0</v>
      </c>
      <c r="J61" s="55">
        <f t="shared" si="11"/>
        <v>0</v>
      </c>
      <c r="K61" s="56">
        <f t="shared" si="2"/>
        <v>0.99529280145095256</v>
      </c>
      <c r="L61" s="55">
        <f t="shared" si="3"/>
        <v>63426.431278113356</v>
      </c>
      <c r="M61" s="55">
        <f t="shared" si="4"/>
        <v>2689566.4257290754</v>
      </c>
      <c r="N61" s="57">
        <f t="shared" si="5"/>
        <v>2626139.9944509622</v>
      </c>
      <c r="O61" s="57"/>
    </row>
    <row r="62" spans="1:15" x14ac:dyDescent="0.2">
      <c r="A62" s="53">
        <v>46235</v>
      </c>
      <c r="D62" s="54">
        <f t="shared" si="8"/>
        <v>106120.8</v>
      </c>
      <c r="E62" s="55">
        <f t="shared" si="9"/>
        <v>15000</v>
      </c>
      <c r="F62" s="58">
        <f t="shared" si="10"/>
        <v>300</v>
      </c>
      <c r="G62" s="55">
        <f t="shared" si="0"/>
        <v>4500000</v>
      </c>
      <c r="H62" s="48">
        <f t="shared" si="6"/>
        <v>0.59486360144189132</v>
      </c>
      <c r="I62" s="55">
        <f t="shared" si="11"/>
        <v>0</v>
      </c>
      <c r="J62" s="55">
        <f t="shared" si="11"/>
        <v>0</v>
      </c>
      <c r="K62" s="56">
        <f t="shared" si="2"/>
        <v>0.99529280145095256</v>
      </c>
      <c r="L62" s="55">
        <f t="shared" si="3"/>
        <v>62830.248064203639</v>
      </c>
      <c r="M62" s="55">
        <f t="shared" si="4"/>
        <v>2664285.5716213631</v>
      </c>
      <c r="N62" s="57">
        <f t="shared" si="5"/>
        <v>2601455.3235571594</v>
      </c>
      <c r="O62" s="57"/>
    </row>
    <row r="63" spans="1:15" x14ac:dyDescent="0.2">
      <c r="A63" s="53">
        <v>46266</v>
      </c>
      <c r="D63" s="54">
        <f t="shared" si="8"/>
        <v>108243.216</v>
      </c>
      <c r="E63" s="55">
        <f t="shared" si="9"/>
        <v>15000</v>
      </c>
      <c r="F63" s="58">
        <f t="shared" si="10"/>
        <v>300</v>
      </c>
      <c r="G63" s="55">
        <f t="shared" si="0"/>
        <v>4500000</v>
      </c>
      <c r="H63" s="48">
        <f t="shared" si="6"/>
        <v>0.58927212031014564</v>
      </c>
      <c r="I63" s="55">
        <f t="shared" si="11"/>
        <v>0</v>
      </c>
      <c r="J63" s="55">
        <f t="shared" si="11"/>
        <v>0</v>
      </c>
      <c r="K63" s="56">
        <f t="shared" si="2"/>
        <v>0.99529280145095256</v>
      </c>
      <c r="L63" s="55">
        <f t="shared" si="3"/>
        <v>63484.462109962886</v>
      </c>
      <c r="M63" s="55">
        <f t="shared" si="4"/>
        <v>2639242.3474819241</v>
      </c>
      <c r="N63" s="57">
        <f t="shared" si="5"/>
        <v>2575757.8853719612</v>
      </c>
      <c r="O63" s="57"/>
    </row>
    <row r="64" spans="1:15" x14ac:dyDescent="0.2">
      <c r="A64" s="53">
        <v>46296</v>
      </c>
      <c r="D64" s="54">
        <f t="shared" si="8"/>
        <v>108243.216</v>
      </c>
      <c r="E64" s="55">
        <f t="shared" si="9"/>
        <v>15000</v>
      </c>
      <c r="F64" s="58">
        <f t="shared" si="10"/>
        <v>300</v>
      </c>
      <c r="G64" s="55">
        <f t="shared" si="0"/>
        <v>4500000</v>
      </c>
      <c r="H64" s="48">
        <f t="shared" si="6"/>
        <v>0.5837331968759476</v>
      </c>
      <c r="I64" s="55">
        <f t="shared" si="11"/>
        <v>0</v>
      </c>
      <c r="J64" s="55">
        <f t="shared" si="11"/>
        <v>0</v>
      </c>
      <c r="K64" s="56">
        <f t="shared" si="2"/>
        <v>0.99529280145095256</v>
      </c>
      <c r="L64" s="55">
        <f t="shared" si="3"/>
        <v>62887.733429326756</v>
      </c>
      <c r="M64" s="55">
        <f t="shared" si="4"/>
        <v>2614434.5196836204</v>
      </c>
      <c r="N64" s="57">
        <f t="shared" si="5"/>
        <v>2551546.7862542938</v>
      </c>
      <c r="O64" s="57"/>
    </row>
    <row r="65" spans="1:15" x14ac:dyDescent="0.2">
      <c r="A65" s="53">
        <v>46327</v>
      </c>
      <c r="D65" s="54">
        <f t="shared" si="8"/>
        <v>108243.216</v>
      </c>
      <c r="E65" s="55">
        <f t="shared" si="9"/>
        <v>15000</v>
      </c>
      <c r="F65" s="58">
        <f t="shared" si="10"/>
        <v>300</v>
      </c>
      <c r="G65" s="55">
        <f t="shared" si="0"/>
        <v>4500000</v>
      </c>
      <c r="H65" s="48">
        <f t="shared" si="6"/>
        <v>0.57824633711785511</v>
      </c>
      <c r="I65" s="55">
        <f t="shared" si="11"/>
        <v>0</v>
      </c>
      <c r="J65" s="55">
        <f t="shared" si="11"/>
        <v>0</v>
      </c>
      <c r="K65" s="56">
        <f t="shared" si="2"/>
        <v>0.99529280145095256</v>
      </c>
      <c r="L65" s="55">
        <f t="shared" si="3"/>
        <v>62296.613760824584</v>
      </c>
      <c r="M65" s="55">
        <f t="shared" si="4"/>
        <v>2589859.8755945186</v>
      </c>
      <c r="N65" s="57">
        <f t="shared" si="5"/>
        <v>2527563.2618336938</v>
      </c>
      <c r="O65" s="57"/>
    </row>
    <row r="66" spans="1:15" x14ac:dyDescent="0.2">
      <c r="A66" s="53">
        <v>46357</v>
      </c>
      <c r="D66" s="54">
        <f t="shared" si="8"/>
        <v>108243.216</v>
      </c>
      <c r="E66" s="55">
        <f t="shared" si="9"/>
        <v>15000</v>
      </c>
      <c r="F66" s="58">
        <f t="shared" si="10"/>
        <v>300</v>
      </c>
      <c r="G66" s="55">
        <f t="shared" si="0"/>
        <v>4500000</v>
      </c>
      <c r="H66" s="48">
        <f t="shared" si="6"/>
        <v>0.57281105165803126</v>
      </c>
      <c r="I66" s="55">
        <f t="shared" si="11"/>
        <v>0</v>
      </c>
      <c r="J66" s="55">
        <f t="shared" si="11"/>
        <v>0</v>
      </c>
      <c r="K66" s="56">
        <f t="shared" si="2"/>
        <v>0.99529280145095256</v>
      </c>
      <c r="L66" s="55">
        <f t="shared" si="3"/>
        <v>61711.050381974397</v>
      </c>
      <c r="M66" s="55">
        <f t="shared" si="4"/>
        <v>2565516.223380547</v>
      </c>
      <c r="N66" s="57">
        <f t="shared" si="5"/>
        <v>2503805.1729985727</v>
      </c>
      <c r="O66" s="57"/>
    </row>
    <row r="67" spans="1:15" x14ac:dyDescent="0.2">
      <c r="A67" s="53">
        <v>46388</v>
      </c>
      <c r="D67" s="54">
        <f t="shared" si="8"/>
        <v>108243.216</v>
      </c>
      <c r="E67" s="55">
        <f t="shared" si="9"/>
        <v>15000</v>
      </c>
      <c r="F67" s="58">
        <f t="shared" si="10"/>
        <v>300</v>
      </c>
      <c r="G67" s="55">
        <f t="shared" si="0"/>
        <v>4500000</v>
      </c>
      <c r="H67" s="48">
        <f t="shared" si="6"/>
        <v>0.56742685571859597</v>
      </c>
      <c r="I67" s="55">
        <f t="shared" si="11"/>
        <v>0</v>
      </c>
      <c r="J67" s="55">
        <f t="shared" si="11"/>
        <v>0</v>
      </c>
      <c r="K67" s="56">
        <f t="shared" si="2"/>
        <v>0.99529280145095256</v>
      </c>
      <c r="L67" s="55">
        <f t="shared" si="3"/>
        <v>61130.99106586456</v>
      </c>
      <c r="M67" s="55">
        <f t="shared" si="4"/>
        <v>2541401.3918100009</v>
      </c>
      <c r="N67" s="57">
        <f t="shared" si="5"/>
        <v>2480270.4007441364</v>
      </c>
      <c r="O67" s="57"/>
    </row>
    <row r="68" spans="1:15" x14ac:dyDescent="0.2">
      <c r="A68" s="53">
        <v>46419</v>
      </c>
      <c r="D68" s="54">
        <f t="shared" si="8"/>
        <v>108243.216</v>
      </c>
      <c r="E68" s="55">
        <f t="shared" si="9"/>
        <v>15000</v>
      </c>
      <c r="F68" s="58">
        <f t="shared" si="10"/>
        <v>300</v>
      </c>
      <c r="G68" s="55">
        <f t="shared" si="0"/>
        <v>4500000</v>
      </c>
      <c r="H68" s="48">
        <f t="shared" si="6"/>
        <v>0.5620932690783883</v>
      </c>
      <c r="I68" s="55">
        <f t="shared" si="11"/>
        <v>0</v>
      </c>
      <c r="J68" s="55">
        <f t="shared" si="11"/>
        <v>0</v>
      </c>
      <c r="K68" s="56">
        <f t="shared" si="2"/>
        <v>0.99529280145095256</v>
      </c>
      <c r="L68" s="55">
        <f t="shared" si="3"/>
        <v>60556.384076495619</v>
      </c>
      <c r="M68" s="55">
        <f t="shared" si="4"/>
        <v>2517513.2300598891</v>
      </c>
      <c r="N68" s="57">
        <f t="shared" si="5"/>
        <v>2456956.8459833935</v>
      </c>
      <c r="O68" s="57"/>
    </row>
    <row r="69" spans="1:15" x14ac:dyDescent="0.2">
      <c r="A69" s="53">
        <v>46447</v>
      </c>
      <c r="D69" s="54">
        <f t="shared" si="8"/>
        <v>108243.216</v>
      </c>
      <c r="E69" s="55">
        <f t="shared" si="9"/>
        <v>15000</v>
      </c>
      <c r="F69" s="58">
        <f t="shared" si="10"/>
        <v>300</v>
      </c>
      <c r="G69" s="55">
        <f t="shared" si="0"/>
        <v>4500000</v>
      </c>
      <c r="H69" s="48">
        <f t="shared" si="6"/>
        <v>0.55680981603013502</v>
      </c>
      <c r="I69" s="55">
        <f t="shared" si="11"/>
        <v>0</v>
      </c>
      <c r="J69" s="55">
        <f t="shared" si="11"/>
        <v>0</v>
      </c>
      <c r="K69" s="56">
        <f t="shared" si="2"/>
        <v>0.99529280145095256</v>
      </c>
      <c r="L69" s="55">
        <f t="shared" si="3"/>
        <v>59987.178164165904</v>
      </c>
      <c r="M69" s="55">
        <f t="shared" si="4"/>
        <v>2493849.6075241021</v>
      </c>
      <c r="N69" s="57">
        <f t="shared" si="5"/>
        <v>2433862.4293599362</v>
      </c>
      <c r="O69" s="57"/>
    </row>
    <row r="70" spans="1:15" x14ac:dyDescent="0.2">
      <c r="A70" s="53">
        <v>46478</v>
      </c>
      <c r="D70" s="54">
        <f t="shared" si="8"/>
        <v>108243.216</v>
      </c>
      <c r="E70" s="55">
        <f t="shared" si="9"/>
        <v>15000</v>
      </c>
      <c r="F70" s="58">
        <f t="shared" si="10"/>
        <v>300</v>
      </c>
      <c r="G70" s="55">
        <f t="shared" si="0"/>
        <v>4500000</v>
      </c>
      <c r="H70" s="48">
        <f t="shared" si="6"/>
        <v>0.55157602533802219</v>
      </c>
      <c r="I70" s="55">
        <f t="shared" si="11"/>
        <v>0</v>
      </c>
      <c r="J70" s="55">
        <f t="shared" si="11"/>
        <v>0</v>
      </c>
      <c r="K70" s="56">
        <f t="shared" si="2"/>
        <v>0.99529280145095256</v>
      </c>
      <c r="L70" s="55">
        <f t="shared" si="3"/>
        <v>59423.322560900582</v>
      </c>
      <c r="M70" s="55">
        <f t="shared" si="4"/>
        <v>2470408.4136233772</v>
      </c>
      <c r="N70" s="57">
        <f t="shared" si="5"/>
        <v>2410985.0910624769</v>
      </c>
      <c r="O70" s="57"/>
    </row>
    <row r="71" spans="1:15" x14ac:dyDescent="0.2">
      <c r="A71" s="53">
        <v>46508</v>
      </c>
      <c r="D71" s="54">
        <f t="shared" si="8"/>
        <v>108243.216</v>
      </c>
      <c r="E71" s="55">
        <f t="shared" si="9"/>
        <v>15000</v>
      </c>
      <c r="F71" s="58">
        <f t="shared" si="10"/>
        <v>300</v>
      </c>
      <c r="G71" s="55">
        <f t="shared" si="0"/>
        <v>4500000</v>
      </c>
      <c r="H71" s="48">
        <f t="shared" si="6"/>
        <v>0.54639143019566483</v>
      </c>
      <c r="I71" s="55">
        <f t="shared" ref="I71:J102" si="12">B71*$H71</f>
        <v>0</v>
      </c>
      <c r="J71" s="55">
        <f t="shared" si="12"/>
        <v>0</v>
      </c>
      <c r="K71" s="56">
        <f t="shared" si="2"/>
        <v>0.99529280145095256</v>
      </c>
      <c r="L71" s="55">
        <f t="shared" si="3"/>
        <v>58864.766975923558</v>
      </c>
      <c r="M71" s="55">
        <f t="shared" si="4"/>
        <v>2447187.5576170608</v>
      </c>
      <c r="N71" s="57">
        <f t="shared" si="5"/>
        <v>2388322.7906411374</v>
      </c>
      <c r="O71" s="57"/>
    </row>
    <row r="72" spans="1:15" x14ac:dyDescent="0.2">
      <c r="A72" s="53">
        <v>46539</v>
      </c>
      <c r="D72" s="54">
        <f t="shared" si="8"/>
        <v>108243.216</v>
      </c>
      <c r="E72" s="55">
        <f t="shared" si="9"/>
        <v>15000</v>
      </c>
      <c r="F72" s="58">
        <f t="shared" si="10"/>
        <v>300</v>
      </c>
      <c r="G72" s="55">
        <f t="shared" ref="G72:G135" si="13">E72*F72</f>
        <v>4500000</v>
      </c>
      <c r="H72" s="48">
        <f t="shared" si="6"/>
        <v>0.54125556818447229</v>
      </c>
      <c r="I72" s="55">
        <f t="shared" si="12"/>
        <v>0</v>
      </c>
      <c r="J72" s="55">
        <f t="shared" si="12"/>
        <v>0</v>
      </c>
      <c r="K72" s="56">
        <f t="shared" ref="K72:K135" si="14">(((1+$B$1)^(1/12)-1)/(1+$B$1)^(1/12))/(LN(1+$B$1)/12)</f>
        <v>0.99529280145095256</v>
      </c>
      <c r="L72" s="55">
        <f t="shared" ref="L72:L135" si="15">D72*$H72*$K72</f>
        <v>58311.461591172039</v>
      </c>
      <c r="M72" s="55">
        <f t="shared" ref="M72:M135" si="16">G72*$H72*K72</f>
        <v>2424184.9684166275</v>
      </c>
      <c r="N72" s="57">
        <f t="shared" ref="N72:N135" si="17">M72-SUM(I72,J72,L72)</f>
        <v>2365873.5068254555</v>
      </c>
      <c r="O72" s="57"/>
    </row>
    <row r="73" spans="1:15" x14ac:dyDescent="0.2">
      <c r="A73" s="53">
        <v>46569</v>
      </c>
      <c r="D73" s="54">
        <f t="shared" si="8"/>
        <v>108243.216</v>
      </c>
      <c r="E73" s="55">
        <f t="shared" si="9"/>
        <v>15000</v>
      </c>
      <c r="F73" s="58">
        <f t="shared" si="10"/>
        <v>300</v>
      </c>
      <c r="G73" s="55">
        <f t="shared" si="13"/>
        <v>4500000</v>
      </c>
      <c r="H73" s="48">
        <f t="shared" ref="H73:H136" si="18">H72*(1+$B$1)^(-1/12)</f>
        <v>0.53616798123240461</v>
      </c>
      <c r="I73" s="55">
        <f t="shared" si="12"/>
        <v>0</v>
      </c>
      <c r="J73" s="55">
        <f t="shared" si="12"/>
        <v>0</v>
      </c>
      <c r="K73" s="56">
        <f t="shared" si="14"/>
        <v>0.99529280145095256</v>
      </c>
      <c r="L73" s="55">
        <f t="shared" si="15"/>
        <v>57763.357056853172</v>
      </c>
      <c r="M73" s="55">
        <f t="shared" si="16"/>
        <v>2401398.5944009577</v>
      </c>
      <c r="N73" s="57">
        <f t="shared" si="17"/>
        <v>2343635.2373441043</v>
      </c>
      <c r="O73" s="57"/>
    </row>
    <row r="74" spans="1:15" x14ac:dyDescent="0.2">
      <c r="A74" s="53">
        <v>46600</v>
      </c>
      <c r="D74" s="54">
        <f t="shared" si="8"/>
        <v>108243.216</v>
      </c>
      <c r="E74" s="55">
        <f t="shared" si="9"/>
        <v>15000</v>
      </c>
      <c r="F74" s="58">
        <f t="shared" si="10"/>
        <v>300</v>
      </c>
      <c r="G74" s="55">
        <f t="shared" si="13"/>
        <v>4500000</v>
      </c>
      <c r="H74" s="48">
        <f t="shared" si="18"/>
        <v>0.53112821557311674</v>
      </c>
      <c r="I74" s="55">
        <f t="shared" si="12"/>
        <v>0</v>
      </c>
      <c r="J74" s="55">
        <f t="shared" si="12"/>
        <v>0</v>
      </c>
      <c r="K74" s="56">
        <f t="shared" si="14"/>
        <v>0.99529280145095256</v>
      </c>
      <c r="L74" s="55">
        <f t="shared" si="15"/>
        <v>57220.404487042542</v>
      </c>
      <c r="M74" s="55">
        <f t="shared" si="16"/>
        <v>2378826.4032333577</v>
      </c>
      <c r="N74" s="57">
        <f t="shared" si="17"/>
        <v>2321605.998746315</v>
      </c>
      <c r="O74" s="57"/>
    </row>
    <row r="75" spans="1:15" x14ac:dyDescent="0.2">
      <c r="A75" s="53">
        <v>46631</v>
      </c>
      <c r="D75" s="54">
        <f t="shared" si="8"/>
        <v>110408.08032000001</v>
      </c>
      <c r="E75" s="55">
        <f t="shared" si="9"/>
        <v>15000</v>
      </c>
      <c r="F75" s="58">
        <f t="shared" si="10"/>
        <v>300</v>
      </c>
      <c r="G75" s="55">
        <f t="shared" si="13"/>
        <v>4500000</v>
      </c>
      <c r="H75" s="48">
        <f t="shared" si="18"/>
        <v>0.52613582170548667</v>
      </c>
      <c r="I75" s="55">
        <f t="shared" si="12"/>
        <v>0</v>
      </c>
      <c r="J75" s="55">
        <f t="shared" si="12"/>
        <v>0</v>
      </c>
      <c r="K75" s="56">
        <f t="shared" si="14"/>
        <v>0.99529280145095256</v>
      </c>
      <c r="L75" s="55">
        <f t="shared" si="15"/>
        <v>57816.206564430431</v>
      </c>
      <c r="M75" s="55">
        <f t="shared" si="16"/>
        <v>2356466.381680287</v>
      </c>
      <c r="N75" s="57">
        <f t="shared" si="17"/>
        <v>2298650.1751158563</v>
      </c>
      <c r="O75" s="57"/>
    </row>
    <row r="76" spans="1:15" x14ac:dyDescent="0.2">
      <c r="A76" s="53">
        <v>46661</v>
      </c>
      <c r="D76" s="54">
        <f t="shared" si="8"/>
        <v>110408.08032000001</v>
      </c>
      <c r="E76" s="55">
        <f t="shared" si="9"/>
        <v>15000</v>
      </c>
      <c r="F76" s="58">
        <f t="shared" si="10"/>
        <v>300</v>
      </c>
      <c r="G76" s="55">
        <f t="shared" si="13"/>
        <v>4500000</v>
      </c>
      <c r="H76" s="48">
        <f t="shared" si="18"/>
        <v>0.52119035435352412</v>
      </c>
      <c r="I76" s="55">
        <f t="shared" si="12"/>
        <v>0</v>
      </c>
      <c r="J76" s="55">
        <f t="shared" si="12"/>
        <v>0</v>
      </c>
      <c r="K76" s="56">
        <f t="shared" si="14"/>
        <v>0.99529280145095256</v>
      </c>
      <c r="L76" s="55">
        <f t="shared" si="15"/>
        <v>57272.757230279662</v>
      </c>
      <c r="M76" s="55">
        <f t="shared" si="16"/>
        <v>2334316.5354318018</v>
      </c>
      <c r="N76" s="57">
        <f t="shared" si="17"/>
        <v>2277043.7782015223</v>
      </c>
      <c r="O76" s="57"/>
    </row>
    <row r="77" spans="1:15" x14ac:dyDescent="0.2">
      <c r="A77" s="53">
        <v>46692</v>
      </c>
      <c r="D77" s="54">
        <f t="shared" si="8"/>
        <v>110408.08032000001</v>
      </c>
      <c r="E77" s="55">
        <f t="shared" si="9"/>
        <v>15000</v>
      </c>
      <c r="F77" s="58">
        <f t="shared" si="10"/>
        <v>300</v>
      </c>
      <c r="G77" s="55">
        <f t="shared" si="13"/>
        <v>4500000</v>
      </c>
      <c r="H77" s="48">
        <f t="shared" si="18"/>
        <v>0.5162913724266559</v>
      </c>
      <c r="I77" s="55">
        <f t="shared" si="12"/>
        <v>0</v>
      </c>
      <c r="J77" s="55">
        <f t="shared" si="12"/>
        <v>0</v>
      </c>
      <c r="K77" s="56">
        <f t="shared" si="14"/>
        <v>0.99529280145095256</v>
      </c>
      <c r="L77" s="55">
        <f t="shared" si="15"/>
        <v>56734.416103608055</v>
      </c>
      <c r="M77" s="55">
        <f t="shared" si="16"/>
        <v>2312374.8889236753</v>
      </c>
      <c r="N77" s="57">
        <f t="shared" si="17"/>
        <v>2255640.4728200673</v>
      </c>
      <c r="O77" s="57"/>
    </row>
    <row r="78" spans="1:15" x14ac:dyDescent="0.2">
      <c r="A78" s="53">
        <v>46722</v>
      </c>
      <c r="D78" s="54">
        <f t="shared" si="8"/>
        <v>110408.08032000001</v>
      </c>
      <c r="E78" s="55">
        <f t="shared" si="9"/>
        <v>15000</v>
      </c>
      <c r="F78" s="58">
        <f t="shared" si="10"/>
        <v>300</v>
      </c>
      <c r="G78" s="55">
        <f t="shared" si="13"/>
        <v>4500000</v>
      </c>
      <c r="H78" s="48">
        <f t="shared" si="18"/>
        <v>0.51143843898038466</v>
      </c>
      <c r="I78" s="55">
        <f t="shared" si="12"/>
        <v>0</v>
      </c>
      <c r="J78" s="55">
        <f t="shared" si="12"/>
        <v>0</v>
      </c>
      <c r="K78" s="56">
        <f t="shared" si="14"/>
        <v>0.99529280145095256</v>
      </c>
      <c r="L78" s="55">
        <f t="shared" si="15"/>
        <v>56201.135169298075</v>
      </c>
      <c r="M78" s="55">
        <f t="shared" si="16"/>
        <v>2290639.4851612006</v>
      </c>
      <c r="N78" s="57">
        <f t="shared" si="17"/>
        <v>2234438.3499919027</v>
      </c>
      <c r="O78" s="57"/>
    </row>
    <row r="79" spans="1:15" x14ac:dyDescent="0.2">
      <c r="A79" s="53">
        <v>46753</v>
      </c>
      <c r="D79" s="54">
        <f t="shared" si="8"/>
        <v>110408.08032000001</v>
      </c>
      <c r="E79" s="55">
        <f t="shared" si="9"/>
        <v>15000</v>
      </c>
      <c r="F79" s="58">
        <f t="shared" si="10"/>
        <v>300</v>
      </c>
      <c r="G79" s="55">
        <f t="shared" si="13"/>
        <v>4500000</v>
      </c>
      <c r="H79" s="48">
        <f t="shared" si="18"/>
        <v>0.50663112117731746</v>
      </c>
      <c r="I79" s="55">
        <f t="shared" si="12"/>
        <v>0</v>
      </c>
      <c r="J79" s="55">
        <f t="shared" si="12"/>
        <v>0</v>
      </c>
      <c r="K79" s="56">
        <f t="shared" si="14"/>
        <v>0.99529280145095256</v>
      </c>
      <c r="L79" s="55">
        <f t="shared" si="15"/>
        <v>55672.866863555195</v>
      </c>
      <c r="M79" s="55">
        <f t="shared" si="16"/>
        <v>2269108.3855446419</v>
      </c>
      <c r="N79" s="57">
        <f t="shared" si="17"/>
        <v>2213435.5186810866</v>
      </c>
      <c r="O79" s="57"/>
    </row>
    <row r="80" spans="1:15" x14ac:dyDescent="0.2">
      <c r="A80" s="53">
        <v>46784</v>
      </c>
      <c r="D80" s="54">
        <f t="shared" si="8"/>
        <v>110408.08032000001</v>
      </c>
      <c r="E80" s="55">
        <f t="shared" si="9"/>
        <v>15000</v>
      </c>
      <c r="F80" s="58">
        <f t="shared" si="10"/>
        <v>300</v>
      </c>
      <c r="G80" s="55">
        <f t="shared" si="13"/>
        <v>4500000</v>
      </c>
      <c r="H80" s="48">
        <f t="shared" si="18"/>
        <v>0.50186899024856058</v>
      </c>
      <c r="I80" s="55">
        <f t="shared" si="12"/>
        <v>0</v>
      </c>
      <c r="J80" s="55">
        <f t="shared" si="12"/>
        <v>0</v>
      </c>
      <c r="K80" s="56">
        <f t="shared" si="14"/>
        <v>0.99529280145095256</v>
      </c>
      <c r="L80" s="55">
        <f t="shared" si="15"/>
        <v>55149.564069665619</v>
      </c>
      <c r="M80" s="55">
        <f t="shared" si="16"/>
        <v>2247779.6696963278</v>
      </c>
      <c r="N80" s="57">
        <f t="shared" si="17"/>
        <v>2192630.1056266623</v>
      </c>
      <c r="O80" s="57"/>
    </row>
    <row r="81" spans="1:15" x14ac:dyDescent="0.2">
      <c r="A81" s="53">
        <v>46813</v>
      </c>
      <c r="D81" s="54">
        <f t="shared" si="8"/>
        <v>110408.08032000001</v>
      </c>
      <c r="E81" s="55">
        <f t="shared" si="9"/>
        <v>15000</v>
      </c>
      <c r="F81" s="58">
        <f t="shared" si="10"/>
        <v>300</v>
      </c>
      <c r="G81" s="55">
        <f t="shared" si="13"/>
        <v>4500000</v>
      </c>
      <c r="H81" s="48">
        <f t="shared" si="18"/>
        <v>0.49715162145547731</v>
      </c>
      <c r="I81" s="55">
        <f t="shared" si="12"/>
        <v>0</v>
      </c>
      <c r="J81" s="55">
        <f t="shared" si="12"/>
        <v>0</v>
      </c>
      <c r="K81" s="56">
        <f t="shared" si="14"/>
        <v>0.99529280145095256</v>
      </c>
      <c r="L81" s="55">
        <f t="shared" si="15"/>
        <v>54631.180113793904</v>
      </c>
      <c r="M81" s="55">
        <f t="shared" si="16"/>
        <v>2226651.435289375</v>
      </c>
      <c r="N81" s="57">
        <f t="shared" si="17"/>
        <v>2172020.2551755812</v>
      </c>
      <c r="O81" s="57"/>
    </row>
    <row r="82" spans="1:15" x14ac:dyDescent="0.2">
      <c r="A82" s="53">
        <v>46844</v>
      </c>
      <c r="D82" s="54">
        <f t="shared" si="8"/>
        <v>110408.08032000001</v>
      </c>
      <c r="E82" s="55">
        <f t="shared" si="9"/>
        <v>15000</v>
      </c>
      <c r="F82" s="58">
        <f t="shared" si="10"/>
        <v>300</v>
      </c>
      <c r="G82" s="55">
        <f t="shared" si="13"/>
        <v>4500000</v>
      </c>
      <c r="H82" s="48">
        <f t="shared" si="18"/>
        <v>0.49247859405180516</v>
      </c>
      <c r="I82" s="55">
        <f t="shared" si="12"/>
        <v>0</v>
      </c>
      <c r="J82" s="55">
        <f t="shared" si="12"/>
        <v>0</v>
      </c>
      <c r="K82" s="56">
        <f t="shared" si="14"/>
        <v>0.99529280145095256</v>
      </c>
      <c r="L82" s="55">
        <f t="shared" si="15"/>
        <v>54117.668760820132</v>
      </c>
      <c r="M82" s="55">
        <f t="shared" si="16"/>
        <v>2205721.7978780139</v>
      </c>
      <c r="N82" s="57">
        <f t="shared" si="17"/>
        <v>2151604.1291171936</v>
      </c>
      <c r="O82" s="57"/>
    </row>
    <row r="83" spans="1:15" x14ac:dyDescent="0.2">
      <c r="A83" s="53">
        <v>46874</v>
      </c>
      <c r="D83" s="54">
        <f t="shared" si="8"/>
        <v>110408.08032000001</v>
      </c>
      <c r="E83" s="55">
        <f t="shared" si="9"/>
        <v>15000</v>
      </c>
      <c r="F83" s="58">
        <f t="shared" si="10"/>
        <v>300</v>
      </c>
      <c r="G83" s="55">
        <f t="shared" si="13"/>
        <v>4500000</v>
      </c>
      <c r="H83" s="48">
        <f t="shared" si="18"/>
        <v>0.48784949124612897</v>
      </c>
      <c r="I83" s="55">
        <f t="shared" si="12"/>
        <v>0</v>
      </c>
      <c r="J83" s="55">
        <f t="shared" si="12"/>
        <v>0</v>
      </c>
      <c r="K83" s="56">
        <f t="shared" si="14"/>
        <v>0.99529280145095256</v>
      </c>
      <c r="L83" s="55">
        <f t="shared" si="15"/>
        <v>53608.984210216062</v>
      </c>
      <c r="M83" s="55">
        <f t="shared" si="16"/>
        <v>2184988.8907295177</v>
      </c>
      <c r="N83" s="57">
        <f t="shared" si="17"/>
        <v>2131379.9065193017</v>
      </c>
      <c r="O83" s="57"/>
    </row>
    <row r="84" spans="1:15" x14ac:dyDescent="0.2">
      <c r="A84" s="53">
        <v>46905</v>
      </c>
      <c r="D84" s="54">
        <f t="shared" si="8"/>
        <v>110408.08032000001</v>
      </c>
      <c r="E84" s="55">
        <f t="shared" si="9"/>
        <v>15000</v>
      </c>
      <c r="F84" s="58">
        <f t="shared" si="10"/>
        <v>300</v>
      </c>
      <c r="G84" s="55">
        <f t="shared" si="13"/>
        <v>4500000</v>
      </c>
      <c r="H84" s="48">
        <f t="shared" si="18"/>
        <v>0.48326390016470705</v>
      </c>
      <c r="I84" s="55">
        <f t="shared" si="12"/>
        <v>0</v>
      </c>
      <c r="J84" s="55">
        <f t="shared" si="12"/>
        <v>0</v>
      </c>
      <c r="K84" s="56">
        <f t="shared" si="14"/>
        <v>0.99529280145095256</v>
      </c>
      <c r="L84" s="55">
        <f t="shared" si="15"/>
        <v>53105.081091960215</v>
      </c>
      <c r="M84" s="55">
        <f t="shared" si="16"/>
        <v>2164450.8646577015</v>
      </c>
      <c r="N84" s="57">
        <f t="shared" si="17"/>
        <v>2111345.783565741</v>
      </c>
      <c r="O84" s="57"/>
    </row>
    <row r="85" spans="1:15" x14ac:dyDescent="0.2">
      <c r="A85" s="53">
        <v>46935</v>
      </c>
      <c r="D85" s="54">
        <f t="shared" si="8"/>
        <v>110408.08032000001</v>
      </c>
      <c r="E85" s="55">
        <f t="shared" si="9"/>
        <v>15000</v>
      </c>
      <c r="F85" s="58">
        <f t="shared" si="10"/>
        <v>300</v>
      </c>
      <c r="G85" s="55">
        <f t="shared" si="13"/>
        <v>4500000</v>
      </c>
      <c r="H85" s="48">
        <f t="shared" si="18"/>
        <v>0.47872141181464661</v>
      </c>
      <c r="I85" s="55">
        <f t="shared" si="12"/>
        <v>0</v>
      </c>
      <c r="J85" s="55">
        <f t="shared" si="12"/>
        <v>0</v>
      </c>
      <c r="K85" s="56">
        <f t="shared" si="14"/>
        <v>0.99529280145095256</v>
      </c>
      <c r="L85" s="55">
        <f t="shared" si="15"/>
        <v>52605.914462491244</v>
      </c>
      <c r="M85" s="55">
        <f t="shared" si="16"/>
        <v>2144105.8878579964</v>
      </c>
      <c r="N85" s="57">
        <f t="shared" si="17"/>
        <v>2091499.9733955052</v>
      </c>
      <c r="O85" s="57"/>
    </row>
    <row r="86" spans="1:15" x14ac:dyDescent="0.2">
      <c r="A86" s="53">
        <v>46966</v>
      </c>
      <c r="D86" s="54">
        <f t="shared" si="8"/>
        <v>110408.08032000001</v>
      </c>
      <c r="E86" s="55">
        <f t="shared" si="9"/>
        <v>15000</v>
      </c>
      <c r="F86" s="58">
        <f t="shared" si="10"/>
        <v>300</v>
      </c>
      <c r="G86" s="55">
        <f t="shared" si="13"/>
        <v>4500000</v>
      </c>
      <c r="H86" s="48">
        <f t="shared" si="18"/>
        <v>0.47422162104742527</v>
      </c>
      <c r="I86" s="55">
        <f t="shared" si="12"/>
        <v>0</v>
      </c>
      <c r="J86" s="55">
        <f t="shared" si="12"/>
        <v>0</v>
      </c>
      <c r="K86" s="56">
        <f t="shared" si="14"/>
        <v>0.99529280145095256</v>
      </c>
      <c r="L86" s="55">
        <f t="shared" si="15"/>
        <v>52111.439800699416</v>
      </c>
      <c r="M86" s="55">
        <f t="shared" si="16"/>
        <v>2123952.1457440676</v>
      </c>
      <c r="N86" s="57">
        <f t="shared" si="17"/>
        <v>2071840.7059433681</v>
      </c>
      <c r="O86" s="57"/>
    </row>
    <row r="87" spans="1:15" x14ac:dyDescent="0.2">
      <c r="A87" s="53">
        <v>46997</v>
      </c>
      <c r="D87" s="54">
        <f t="shared" si="8"/>
        <v>112616.24192640001</v>
      </c>
      <c r="E87" s="55">
        <f t="shared" si="9"/>
        <v>15000</v>
      </c>
      <c r="F87" s="58">
        <f t="shared" si="10"/>
        <v>300</v>
      </c>
      <c r="G87" s="55">
        <f t="shared" si="13"/>
        <v>4500000</v>
      </c>
      <c r="H87" s="48">
        <f t="shared" si="18"/>
        <v>0.46976412652275557</v>
      </c>
      <c r="I87" s="55">
        <f t="shared" si="12"/>
        <v>0</v>
      </c>
      <c r="J87" s="55">
        <f t="shared" si="12"/>
        <v>0</v>
      </c>
      <c r="K87" s="56">
        <f t="shared" si="14"/>
        <v>0.99529280145095256</v>
      </c>
      <c r="L87" s="55">
        <f t="shared" si="15"/>
        <v>52654.045264034816</v>
      </c>
      <c r="M87" s="55">
        <f t="shared" si="16"/>
        <v>2103987.840785969</v>
      </c>
      <c r="N87" s="57">
        <f t="shared" si="17"/>
        <v>2051333.7955219343</v>
      </c>
      <c r="O87" s="57"/>
    </row>
    <row r="88" spans="1:15" x14ac:dyDescent="0.2">
      <c r="A88" s="53">
        <v>47027</v>
      </c>
      <c r="D88" s="54">
        <f t="shared" si="8"/>
        <v>112616.24192640001</v>
      </c>
      <c r="E88" s="55">
        <f t="shared" si="9"/>
        <v>15000</v>
      </c>
      <c r="F88" s="58">
        <f t="shared" si="10"/>
        <v>300</v>
      </c>
      <c r="G88" s="55">
        <f t="shared" si="13"/>
        <v>4500000</v>
      </c>
      <c r="H88" s="48">
        <f t="shared" si="18"/>
        <v>0.46534853067278897</v>
      </c>
      <c r="I88" s="55">
        <f t="shared" si="12"/>
        <v>0</v>
      </c>
      <c r="J88" s="55">
        <f t="shared" si="12"/>
        <v>0</v>
      </c>
      <c r="K88" s="56">
        <f t="shared" si="14"/>
        <v>0.99529280145095256</v>
      </c>
      <c r="L88" s="55">
        <f t="shared" si="15"/>
        <v>52159.118191861788</v>
      </c>
      <c r="M88" s="55">
        <f t="shared" si="16"/>
        <v>2084211.1923498211</v>
      </c>
      <c r="N88" s="57">
        <f t="shared" si="17"/>
        <v>2032052.0741579593</v>
      </c>
      <c r="O88" s="57"/>
    </row>
    <row r="89" spans="1:15" x14ac:dyDescent="0.2">
      <c r="A89" s="53">
        <v>47058</v>
      </c>
      <c r="D89" s="54">
        <f t="shared" ref="D89:D150" si="19">IF(MONTH(A89)=9,D88*(1+2%),D88)</f>
        <v>112616.24192640001</v>
      </c>
      <c r="E89" s="55">
        <f t="shared" ref="E89:E150" si="20">MIN(15000,E88+MAX(E88*1%,200))</f>
        <v>15000</v>
      </c>
      <c r="F89" s="58">
        <f t="shared" ref="F89:F150" si="21">F88</f>
        <v>300</v>
      </c>
      <c r="G89" s="55">
        <f t="shared" si="13"/>
        <v>4500000</v>
      </c>
      <c r="H89" s="48">
        <f t="shared" si="18"/>
        <v>0.46097443966665663</v>
      </c>
      <c r="I89" s="55">
        <f t="shared" si="12"/>
        <v>0</v>
      </c>
      <c r="J89" s="55">
        <f t="shared" si="12"/>
        <v>0</v>
      </c>
      <c r="K89" s="56">
        <f t="shared" si="14"/>
        <v>0.99529280145095256</v>
      </c>
      <c r="L89" s="55">
        <f t="shared" si="15"/>
        <v>51668.843237214431</v>
      </c>
      <c r="M89" s="55">
        <f t="shared" si="16"/>
        <v>2064620.4365389941</v>
      </c>
      <c r="N89" s="57">
        <f t="shared" si="17"/>
        <v>2012951.5933017796</v>
      </c>
      <c r="O89" s="57"/>
    </row>
    <row r="90" spans="1:15" x14ac:dyDescent="0.2">
      <c r="A90" s="53">
        <v>47088</v>
      </c>
      <c r="D90" s="54">
        <f t="shared" si="19"/>
        <v>112616.24192640001</v>
      </c>
      <c r="E90" s="55">
        <f t="shared" si="20"/>
        <v>15000</v>
      </c>
      <c r="F90" s="58">
        <f t="shared" si="21"/>
        <v>300</v>
      </c>
      <c r="G90" s="55">
        <f t="shared" si="13"/>
        <v>4500000</v>
      </c>
      <c r="H90" s="48">
        <f t="shared" si="18"/>
        <v>0.456641463375343</v>
      </c>
      <c r="I90" s="55">
        <f t="shared" si="12"/>
        <v>0</v>
      </c>
      <c r="J90" s="55">
        <f t="shared" si="12"/>
        <v>0</v>
      </c>
      <c r="K90" s="56">
        <f t="shared" si="14"/>
        <v>0.99529280145095256</v>
      </c>
      <c r="L90" s="55">
        <f t="shared" si="15"/>
        <v>51183.17667203927</v>
      </c>
      <c r="M90" s="55">
        <f t="shared" si="16"/>
        <v>2045213.8260367846</v>
      </c>
      <c r="N90" s="57">
        <f t="shared" si="17"/>
        <v>1994030.6493647452</v>
      </c>
      <c r="O90" s="57"/>
    </row>
    <row r="91" spans="1:15" x14ac:dyDescent="0.2">
      <c r="A91" s="53">
        <v>47119</v>
      </c>
      <c r="D91" s="54">
        <f t="shared" si="19"/>
        <v>112616.24192640001</v>
      </c>
      <c r="E91" s="55">
        <f t="shared" si="20"/>
        <v>15000</v>
      </c>
      <c r="F91" s="58">
        <f t="shared" si="21"/>
        <v>300</v>
      </c>
      <c r="G91" s="55">
        <f t="shared" si="13"/>
        <v>4500000</v>
      </c>
      <c r="H91" s="48">
        <f t="shared" si="18"/>
        <v>0.4523492153368901</v>
      </c>
      <c r="I91" s="55">
        <f t="shared" si="12"/>
        <v>0</v>
      </c>
      <c r="J91" s="55">
        <f t="shared" si="12"/>
        <v>0</v>
      </c>
      <c r="K91" s="56">
        <f t="shared" si="14"/>
        <v>0.99529280145095256</v>
      </c>
      <c r="L91" s="55">
        <f t="shared" si="15"/>
        <v>50702.07517930914</v>
      </c>
      <c r="M91" s="55">
        <f t="shared" si="16"/>
        <v>2025989.6299505711</v>
      </c>
      <c r="N91" s="57">
        <f t="shared" si="17"/>
        <v>1975287.554771262</v>
      </c>
      <c r="O91" s="57"/>
    </row>
    <row r="92" spans="1:15" x14ac:dyDescent="0.2">
      <c r="A92" s="53">
        <v>47150</v>
      </c>
      <c r="D92" s="54">
        <f t="shared" si="19"/>
        <v>112616.24192640001</v>
      </c>
      <c r="E92" s="55">
        <f t="shared" si="20"/>
        <v>15000</v>
      </c>
      <c r="F92" s="58">
        <f t="shared" si="21"/>
        <v>300</v>
      </c>
      <c r="G92" s="55">
        <f t="shared" si="13"/>
        <v>4500000</v>
      </c>
      <c r="H92" s="48">
        <f t="shared" si="18"/>
        <v>0.4480973127219286</v>
      </c>
      <c r="I92" s="55">
        <f t="shared" si="12"/>
        <v>0</v>
      </c>
      <c r="J92" s="55">
        <f t="shared" si="12"/>
        <v>0</v>
      </c>
      <c r="K92" s="56">
        <f t="shared" si="14"/>
        <v>0.99529280145095256</v>
      </c>
      <c r="L92" s="55">
        <f t="shared" si="15"/>
        <v>50225.495849159699</v>
      </c>
      <c r="M92" s="55">
        <f t="shared" si="16"/>
        <v>2006946.1336574333</v>
      </c>
      <c r="N92" s="57">
        <f t="shared" si="17"/>
        <v>1956720.6378082735</v>
      </c>
      <c r="O92" s="57"/>
    </row>
    <row r="93" spans="1:15" x14ac:dyDescent="0.2">
      <c r="A93" s="53">
        <v>47178</v>
      </c>
      <c r="D93" s="54">
        <f t="shared" si="19"/>
        <v>112616.24192640001</v>
      </c>
      <c r="E93" s="55">
        <f t="shared" si="20"/>
        <v>15000</v>
      </c>
      <c r="F93" s="58">
        <f t="shared" si="21"/>
        <v>300</v>
      </c>
      <c r="G93" s="55">
        <f t="shared" si="13"/>
        <v>4500000</v>
      </c>
      <c r="H93" s="48">
        <f t="shared" si="18"/>
        <v>0.44388537629953284</v>
      </c>
      <c r="I93" s="55">
        <f t="shared" si="12"/>
        <v>0</v>
      </c>
      <c r="J93" s="55">
        <f t="shared" si="12"/>
        <v>0</v>
      </c>
      <c r="K93" s="56">
        <f t="shared" si="14"/>
        <v>0.99529280145095256</v>
      </c>
      <c r="L93" s="55">
        <f t="shared" si="15"/>
        <v>49753.396175062255</v>
      </c>
      <c r="M93" s="55">
        <f t="shared" si="16"/>
        <v>1988081.6386512255</v>
      </c>
      <c r="N93" s="57">
        <f t="shared" si="17"/>
        <v>1938328.2424761632</v>
      </c>
      <c r="O93" s="57"/>
    </row>
    <row r="94" spans="1:15" x14ac:dyDescent="0.2">
      <c r="A94" s="53">
        <v>47209</v>
      </c>
      <c r="D94" s="54">
        <f t="shared" si="19"/>
        <v>112616.24192640001</v>
      </c>
      <c r="E94" s="55">
        <f t="shared" si="20"/>
        <v>15000</v>
      </c>
      <c r="F94" s="58">
        <f t="shared" si="21"/>
        <v>300</v>
      </c>
      <c r="G94" s="55">
        <f t="shared" si="13"/>
        <v>4500000</v>
      </c>
      <c r="H94" s="48">
        <f t="shared" si="18"/>
        <v>0.43971303040339699</v>
      </c>
      <c r="I94" s="55">
        <f t="shared" si="12"/>
        <v>0</v>
      </c>
      <c r="J94" s="55">
        <f t="shared" si="12"/>
        <v>0</v>
      </c>
      <c r="K94" s="56">
        <f t="shared" si="14"/>
        <v>0.99529280145095256</v>
      </c>
      <c r="L94" s="55">
        <f t="shared" si="15"/>
        <v>49285.734050032566</v>
      </c>
      <c r="M94" s="55">
        <f t="shared" si="16"/>
        <v>1969394.462391082</v>
      </c>
      <c r="N94" s="57">
        <f t="shared" si="17"/>
        <v>1920108.7283410495</v>
      </c>
      <c r="O94" s="57"/>
    </row>
    <row r="95" spans="1:15" x14ac:dyDescent="0.2">
      <c r="A95" s="53">
        <v>47239</v>
      </c>
      <c r="D95" s="54">
        <f t="shared" si="19"/>
        <v>112616.24192640001</v>
      </c>
      <c r="E95" s="55">
        <f t="shared" si="20"/>
        <v>15000</v>
      </c>
      <c r="F95" s="58">
        <f t="shared" si="21"/>
        <v>300</v>
      </c>
      <c r="G95" s="55">
        <f t="shared" si="13"/>
        <v>4500000</v>
      </c>
      <c r="H95" s="48">
        <f t="shared" si="18"/>
        <v>0.43557990289832893</v>
      </c>
      <c r="I95" s="55">
        <f t="shared" si="12"/>
        <v>0</v>
      </c>
      <c r="J95" s="55">
        <f t="shared" si="12"/>
        <v>0</v>
      </c>
      <c r="K95" s="56">
        <f t="shared" si="14"/>
        <v>0.99529280145095256</v>
      </c>
      <c r="L95" s="55">
        <f t="shared" si="15"/>
        <v>48822.467762875283</v>
      </c>
      <c r="M95" s="55">
        <f t="shared" si="16"/>
        <v>1950882.9381513526</v>
      </c>
      <c r="N95" s="57">
        <f t="shared" si="17"/>
        <v>1902060.4703884772</v>
      </c>
      <c r="O95" s="57"/>
    </row>
    <row r="96" spans="1:15" x14ac:dyDescent="0.2">
      <c r="A96" s="53">
        <v>47270</v>
      </c>
      <c r="D96" s="54">
        <f t="shared" si="19"/>
        <v>112616.24192640001</v>
      </c>
      <c r="E96" s="55">
        <f t="shared" si="20"/>
        <v>15000</v>
      </c>
      <c r="F96" s="58">
        <f t="shared" si="21"/>
        <v>300</v>
      </c>
      <c r="G96" s="55">
        <f t="shared" si="13"/>
        <v>4500000</v>
      </c>
      <c r="H96" s="48">
        <f t="shared" si="18"/>
        <v>0.43148562514705935</v>
      </c>
      <c r="I96" s="55">
        <f t="shared" si="12"/>
        <v>0</v>
      </c>
      <c r="J96" s="55">
        <f t="shared" si="12"/>
        <v>0</v>
      </c>
      <c r="K96" s="56">
        <f t="shared" si="14"/>
        <v>0.99529280145095256</v>
      </c>
      <c r="L96" s="55">
        <f t="shared" si="15"/>
        <v>48363.555994463699</v>
      </c>
      <c r="M96" s="55">
        <f t="shared" si="16"/>
        <v>1932545.4148729453</v>
      </c>
      <c r="N96" s="57">
        <f t="shared" si="17"/>
        <v>1884181.8588784817</v>
      </c>
      <c r="O96" s="57"/>
    </row>
    <row r="97" spans="1:15" x14ac:dyDescent="0.2">
      <c r="A97" s="53">
        <v>47300</v>
      </c>
      <c r="D97" s="54">
        <f t="shared" si="19"/>
        <v>112616.24192640001</v>
      </c>
      <c r="E97" s="55">
        <f t="shared" si="20"/>
        <v>15000</v>
      </c>
      <c r="F97" s="58">
        <f t="shared" si="21"/>
        <v>300</v>
      </c>
      <c r="G97" s="55">
        <f t="shared" si="13"/>
        <v>4500000</v>
      </c>
      <c r="H97" s="48">
        <f t="shared" si="18"/>
        <v>0.42742983197736251</v>
      </c>
      <c r="I97" s="55">
        <f t="shared" si="12"/>
        <v>0</v>
      </c>
      <c r="J97" s="55">
        <f t="shared" si="12"/>
        <v>0</v>
      </c>
      <c r="K97" s="56">
        <f t="shared" si="14"/>
        <v>0.99529280145095256</v>
      </c>
      <c r="L97" s="55">
        <f t="shared" si="15"/>
        <v>47908.957814054462</v>
      </c>
      <c r="M97" s="55">
        <f t="shared" si="16"/>
        <v>1914380.2570160658</v>
      </c>
      <c r="N97" s="57">
        <f t="shared" si="17"/>
        <v>1866471.2992020112</v>
      </c>
      <c r="O97" s="57"/>
    </row>
    <row r="98" spans="1:15" x14ac:dyDescent="0.2">
      <c r="A98" s="53">
        <v>47331</v>
      </c>
      <c r="D98" s="54">
        <f t="shared" si="19"/>
        <v>112616.24192640001</v>
      </c>
      <c r="E98" s="55">
        <f t="shared" si="20"/>
        <v>15000</v>
      </c>
      <c r="F98" s="58">
        <f t="shared" si="21"/>
        <v>300</v>
      </c>
      <c r="G98" s="55">
        <f t="shared" si="13"/>
        <v>4500000</v>
      </c>
      <c r="H98" s="48">
        <f t="shared" si="18"/>
        <v>0.42341216164948631</v>
      </c>
      <c r="I98" s="55">
        <f t="shared" si="12"/>
        <v>0</v>
      </c>
      <c r="J98" s="55">
        <f t="shared" si="12"/>
        <v>0</v>
      </c>
      <c r="K98" s="56">
        <f t="shared" si="14"/>
        <v>0.99529280145095256</v>
      </c>
      <c r="L98" s="55">
        <f t="shared" si="15"/>
        <v>47458.632675636902</v>
      </c>
      <c r="M98" s="55">
        <f t="shared" si="16"/>
        <v>1896385.8444143436</v>
      </c>
      <c r="N98" s="57">
        <f t="shared" si="17"/>
        <v>1848927.2117387068</v>
      </c>
      <c r="O98" s="57"/>
    </row>
    <row r="99" spans="1:15" x14ac:dyDescent="0.2">
      <c r="A99" s="53">
        <v>47362</v>
      </c>
      <c r="D99" s="54">
        <f t="shared" si="19"/>
        <v>114868.56676492801</v>
      </c>
      <c r="E99" s="55">
        <f t="shared" si="20"/>
        <v>15000</v>
      </c>
      <c r="F99" s="58">
        <f t="shared" si="21"/>
        <v>300</v>
      </c>
      <c r="G99" s="55">
        <f t="shared" si="13"/>
        <v>4500000</v>
      </c>
      <c r="H99" s="48">
        <f t="shared" si="18"/>
        <v>0.41943225582388838</v>
      </c>
      <c r="I99" s="55">
        <f t="shared" si="12"/>
        <v>0</v>
      </c>
      <c r="J99" s="55">
        <f t="shared" si="12"/>
        <v>0</v>
      </c>
      <c r="K99" s="56">
        <f t="shared" si="14"/>
        <v>0.99529280145095256</v>
      </c>
      <c r="L99" s="55">
        <f t="shared" si="15"/>
        <v>47952.791222603075</v>
      </c>
      <c r="M99" s="55">
        <f t="shared" si="16"/>
        <v>1878560.5721303273</v>
      </c>
      <c r="N99" s="57">
        <f t="shared" si="17"/>
        <v>1830607.7809077243</v>
      </c>
      <c r="O99" s="57"/>
    </row>
    <row r="100" spans="1:15" x14ac:dyDescent="0.2">
      <c r="A100" s="53">
        <v>47392</v>
      </c>
      <c r="D100" s="54">
        <f t="shared" si="19"/>
        <v>114868.56676492801</v>
      </c>
      <c r="E100" s="55">
        <f t="shared" si="20"/>
        <v>15000</v>
      </c>
      <c r="F100" s="58">
        <f t="shared" si="21"/>
        <v>300</v>
      </c>
      <c r="G100" s="55">
        <f t="shared" si="13"/>
        <v>4500000</v>
      </c>
      <c r="H100" s="48">
        <f t="shared" si="18"/>
        <v>0.41548975952927536</v>
      </c>
      <c r="I100" s="55">
        <f t="shared" si="12"/>
        <v>0</v>
      </c>
      <c r="J100" s="55">
        <f t="shared" si="12"/>
        <v>0</v>
      </c>
      <c r="K100" s="56">
        <f t="shared" si="14"/>
        <v>0.99529280145095256</v>
      </c>
      <c r="L100" s="55">
        <f t="shared" si="15"/>
        <v>47502.054067588353</v>
      </c>
      <c r="M100" s="55">
        <f t="shared" si="16"/>
        <v>1860902.8503123377</v>
      </c>
      <c r="N100" s="57">
        <f t="shared" si="17"/>
        <v>1813400.7962447493</v>
      </c>
      <c r="O100" s="57"/>
    </row>
    <row r="101" spans="1:15" x14ac:dyDescent="0.2">
      <c r="A101" s="53">
        <v>47423</v>
      </c>
      <c r="D101" s="54">
        <f t="shared" si="19"/>
        <v>114868.56676492801</v>
      </c>
      <c r="E101" s="55">
        <f t="shared" si="20"/>
        <v>15000</v>
      </c>
      <c r="F101" s="58">
        <f t="shared" si="21"/>
        <v>300</v>
      </c>
      <c r="G101" s="55">
        <f t="shared" si="13"/>
        <v>4500000</v>
      </c>
      <c r="H101" s="48">
        <f t="shared" si="18"/>
        <v>0.4115843211309429</v>
      </c>
      <c r="I101" s="55">
        <f t="shared" si="12"/>
        <v>0</v>
      </c>
      <c r="J101" s="55">
        <f t="shared" si="12"/>
        <v>0</v>
      </c>
      <c r="K101" s="56">
        <f t="shared" si="14"/>
        <v>0.99529280145095256</v>
      </c>
      <c r="L101" s="55">
        <f t="shared" si="15"/>
        <v>47055.553662463084</v>
      </c>
      <c r="M101" s="55">
        <f t="shared" si="16"/>
        <v>1843411.104052671</v>
      </c>
      <c r="N101" s="57">
        <f t="shared" si="17"/>
        <v>1796355.5503902079</v>
      </c>
      <c r="O101" s="57"/>
    </row>
    <row r="102" spans="1:15" x14ac:dyDescent="0.2">
      <c r="A102" s="53">
        <v>47453</v>
      </c>
      <c r="D102" s="54">
        <f t="shared" si="19"/>
        <v>114868.56676492801</v>
      </c>
      <c r="E102" s="55">
        <f t="shared" si="20"/>
        <v>15000</v>
      </c>
      <c r="F102" s="58">
        <f t="shared" si="21"/>
        <v>300</v>
      </c>
      <c r="G102" s="55">
        <f t="shared" si="13"/>
        <v>4500000</v>
      </c>
      <c r="H102" s="48">
        <f t="shared" si="18"/>
        <v>0.4077155922994129</v>
      </c>
      <c r="I102" s="55">
        <f t="shared" si="12"/>
        <v>0</v>
      </c>
      <c r="J102" s="55">
        <f t="shared" si="12"/>
        <v>0</v>
      </c>
      <c r="K102" s="56">
        <f t="shared" si="14"/>
        <v>0.99529280145095256</v>
      </c>
      <c r="L102" s="55">
        <f t="shared" si="15"/>
        <v>46613.250183464275</v>
      </c>
      <c r="M102" s="55">
        <f t="shared" si="16"/>
        <v>1826083.7732471267</v>
      </c>
      <c r="N102" s="57">
        <f t="shared" si="17"/>
        <v>1779470.5230636625</v>
      </c>
      <c r="O102" s="57"/>
    </row>
    <row r="103" spans="1:15" x14ac:dyDescent="0.2">
      <c r="A103" s="53">
        <v>47484</v>
      </c>
      <c r="D103" s="54">
        <f t="shared" si="19"/>
        <v>114868.56676492801</v>
      </c>
      <c r="E103" s="55">
        <f t="shared" si="20"/>
        <v>15000</v>
      </c>
      <c r="F103" s="58">
        <f t="shared" si="21"/>
        <v>300</v>
      </c>
      <c r="G103" s="55">
        <f t="shared" si="13"/>
        <v>4500000</v>
      </c>
      <c r="H103" s="48">
        <f t="shared" si="18"/>
        <v>0.40388322797936571</v>
      </c>
      <c r="I103" s="55">
        <f t="shared" ref="I103:J134" si="22">B103*$H103</f>
        <v>0</v>
      </c>
      <c r="J103" s="55">
        <f t="shared" si="22"/>
        <v>0</v>
      </c>
      <c r="K103" s="56">
        <f t="shared" si="14"/>
        <v>0.99529280145095256</v>
      </c>
      <c r="L103" s="55">
        <f t="shared" si="15"/>
        <v>46175.104181156486</v>
      </c>
      <c r="M103" s="55">
        <f t="shared" si="16"/>
        <v>1808919.3124558651</v>
      </c>
      <c r="N103" s="57">
        <f t="shared" si="17"/>
        <v>1762744.2082747086</v>
      </c>
      <c r="O103" s="57"/>
    </row>
    <row r="104" spans="1:15" x14ac:dyDescent="0.2">
      <c r="A104" s="53">
        <v>47515</v>
      </c>
      <c r="D104" s="54">
        <f t="shared" si="19"/>
        <v>114868.56676492801</v>
      </c>
      <c r="E104" s="55">
        <f t="shared" si="20"/>
        <v>15000</v>
      </c>
      <c r="F104" s="58">
        <f t="shared" si="21"/>
        <v>300</v>
      </c>
      <c r="G104" s="55">
        <f t="shared" si="13"/>
        <v>4500000</v>
      </c>
      <c r="H104" s="48">
        <f t="shared" si="18"/>
        <v>0.40008688635886436</v>
      </c>
      <c r="I104" s="55">
        <f t="shared" si="22"/>
        <v>0</v>
      </c>
      <c r="J104" s="55">
        <f t="shared" si="22"/>
        <v>0</v>
      </c>
      <c r="K104" s="56">
        <f t="shared" si="14"/>
        <v>0.99529280145095256</v>
      </c>
      <c r="L104" s="55">
        <f t="shared" si="15"/>
        <v>45741.076576913241</v>
      </c>
      <c r="M104" s="55">
        <f t="shared" si="16"/>
        <v>1791916.1907655634</v>
      </c>
      <c r="N104" s="57">
        <f t="shared" si="17"/>
        <v>1746175.1141886502</v>
      </c>
      <c r="O104" s="57"/>
    </row>
    <row r="105" spans="1:15" x14ac:dyDescent="0.2">
      <c r="A105" s="53">
        <v>47543</v>
      </c>
      <c r="D105" s="54">
        <f t="shared" si="19"/>
        <v>114868.56676492801</v>
      </c>
      <c r="E105" s="55">
        <f t="shared" si="20"/>
        <v>15000</v>
      </c>
      <c r="F105" s="58">
        <f t="shared" si="21"/>
        <v>300</v>
      </c>
      <c r="G105" s="55">
        <f t="shared" si="13"/>
        <v>4500000</v>
      </c>
      <c r="H105" s="48">
        <f t="shared" si="18"/>
        <v>0.39632622883886814</v>
      </c>
      <c r="I105" s="55">
        <f t="shared" si="22"/>
        <v>0</v>
      </c>
      <c r="J105" s="55">
        <f t="shared" si="22"/>
        <v>0</v>
      </c>
      <c r="K105" s="56">
        <f t="shared" si="14"/>
        <v>0.99529280145095256</v>
      </c>
      <c r="L105" s="55">
        <f t="shared" si="15"/>
        <v>45311.128659431648</v>
      </c>
      <c r="M105" s="55">
        <f t="shared" si="16"/>
        <v>1775072.8916528777</v>
      </c>
      <c r="N105" s="57">
        <f t="shared" si="17"/>
        <v>1729761.7629934461</v>
      </c>
      <c r="O105" s="57"/>
    </row>
    <row r="106" spans="1:15" x14ac:dyDescent="0.2">
      <c r="A106" s="53">
        <v>47574</v>
      </c>
      <c r="D106" s="54">
        <f t="shared" si="19"/>
        <v>114868.56676492801</v>
      </c>
      <c r="E106" s="55">
        <f t="shared" si="20"/>
        <v>15000</v>
      </c>
      <c r="F106" s="58">
        <f t="shared" si="21"/>
        <v>300</v>
      </c>
      <c r="G106" s="55">
        <f t="shared" si="13"/>
        <v>4500000</v>
      </c>
      <c r="H106" s="48">
        <f t="shared" si="18"/>
        <v>0.39260092000303254</v>
      </c>
      <c r="I106" s="55">
        <f t="shared" si="22"/>
        <v>0</v>
      </c>
      <c r="J106" s="55">
        <f t="shared" si="22"/>
        <v>0</v>
      </c>
      <c r="K106" s="56">
        <f t="shared" si="14"/>
        <v>0.99529280145095256</v>
      </c>
      <c r="L106" s="55">
        <f t="shared" si="15"/>
        <v>44885.222081279608</v>
      </c>
      <c r="M106" s="55">
        <f t="shared" si="16"/>
        <v>1758387.9128491781</v>
      </c>
      <c r="N106" s="57">
        <f t="shared" si="17"/>
        <v>1713502.6907678985</v>
      </c>
      <c r="O106" s="57"/>
    </row>
    <row r="107" spans="1:15" x14ac:dyDescent="0.2">
      <c r="A107" s="53">
        <v>47604</v>
      </c>
      <c r="D107" s="54">
        <f t="shared" si="19"/>
        <v>114868.56676492801</v>
      </c>
      <c r="E107" s="55">
        <f t="shared" si="20"/>
        <v>15000</v>
      </c>
      <c r="F107" s="58">
        <f t="shared" si="21"/>
        <v>300</v>
      </c>
      <c r="G107" s="55">
        <f t="shared" si="13"/>
        <v>4500000</v>
      </c>
      <c r="H107" s="48">
        <f t="shared" si="18"/>
        <v>0.38891062758779321</v>
      </c>
      <c r="I107" s="55">
        <f t="shared" si="22"/>
        <v>0</v>
      </c>
      <c r="J107" s="55">
        <f t="shared" si="22"/>
        <v>0</v>
      </c>
      <c r="K107" s="56">
        <f t="shared" si="14"/>
        <v>0.99529280145095256</v>
      </c>
      <c r="L107" s="55">
        <f t="shared" si="15"/>
        <v>44463.318855475649</v>
      </c>
      <c r="M107" s="55">
        <f t="shared" si="16"/>
        <v>1741859.7662065625</v>
      </c>
      <c r="N107" s="57">
        <f t="shared" si="17"/>
        <v>1697396.4473510869</v>
      </c>
      <c r="O107" s="57"/>
    </row>
    <row r="108" spans="1:15" x14ac:dyDescent="0.2">
      <c r="A108" s="53">
        <v>47635</v>
      </c>
      <c r="D108" s="54">
        <f t="shared" si="19"/>
        <v>114868.56676492801</v>
      </c>
      <c r="E108" s="55">
        <f t="shared" si="20"/>
        <v>15000</v>
      </c>
      <c r="F108" s="58">
        <f t="shared" si="21"/>
        <v>300</v>
      </c>
      <c r="G108" s="55">
        <f t="shared" si="13"/>
        <v>4500000</v>
      </c>
      <c r="H108" s="48">
        <f t="shared" si="18"/>
        <v>0.38525502245273108</v>
      </c>
      <c r="I108" s="55">
        <f t="shared" si="22"/>
        <v>0</v>
      </c>
      <c r="J108" s="55">
        <f t="shared" si="22"/>
        <v>0</v>
      </c>
      <c r="K108" s="56">
        <f t="shared" si="14"/>
        <v>0.99529280145095256</v>
      </c>
      <c r="L108" s="55">
        <f t="shared" si="15"/>
        <v>44045.38135210082</v>
      </c>
      <c r="M108" s="55">
        <f t="shared" si="16"/>
        <v>1725486.9775651277</v>
      </c>
      <c r="N108" s="57">
        <f t="shared" si="17"/>
        <v>1681441.5962130269</v>
      </c>
      <c r="O108" s="57"/>
    </row>
    <row r="109" spans="1:15" x14ac:dyDescent="0.2">
      <c r="A109" s="53">
        <v>47665</v>
      </c>
      <c r="D109" s="54">
        <f t="shared" si="19"/>
        <v>114868.56676492801</v>
      </c>
      <c r="E109" s="55">
        <f t="shared" si="20"/>
        <v>15000</v>
      </c>
      <c r="F109" s="58">
        <f t="shared" si="21"/>
        <v>300</v>
      </c>
      <c r="G109" s="55">
        <f t="shared" si="13"/>
        <v>4500000</v>
      </c>
      <c r="H109" s="48">
        <f t="shared" si="18"/>
        <v>0.38163377855121605</v>
      </c>
      <c r="I109" s="55">
        <f t="shared" si="22"/>
        <v>0</v>
      </c>
      <c r="J109" s="55">
        <f t="shared" si="22"/>
        <v>0</v>
      </c>
      <c r="K109" s="56">
        <f t="shared" si="14"/>
        <v>0.99529280145095256</v>
      </c>
      <c r="L109" s="55">
        <f t="shared" si="15"/>
        <v>43631.372294942412</v>
      </c>
      <c r="M109" s="55">
        <f t="shared" si="16"/>
        <v>1709268.0866214852</v>
      </c>
      <c r="N109" s="57">
        <f t="shared" si="17"/>
        <v>1665636.7143265428</v>
      </c>
      <c r="O109" s="57"/>
    </row>
    <row r="110" spans="1:15" x14ac:dyDescent="0.2">
      <c r="A110" s="53">
        <v>47696</v>
      </c>
      <c r="D110" s="54">
        <f t="shared" si="19"/>
        <v>114868.56676492801</v>
      </c>
      <c r="E110" s="55">
        <f t="shared" si="20"/>
        <v>15000</v>
      </c>
      <c r="F110" s="58">
        <f t="shared" si="21"/>
        <v>300</v>
      </c>
      <c r="G110" s="55">
        <f t="shared" si="13"/>
        <v>4500000</v>
      </c>
      <c r="H110" s="48">
        <f t="shared" si="18"/>
        <v>0.37804657290132659</v>
      </c>
      <c r="I110" s="55">
        <f t="shared" si="22"/>
        <v>0</v>
      </c>
      <c r="J110" s="55">
        <f t="shared" si="22"/>
        <v>0</v>
      </c>
      <c r="K110" s="56">
        <f t="shared" si="14"/>
        <v>0.99529280145095256</v>
      </c>
      <c r="L110" s="55">
        <f t="shared" si="15"/>
        <v>43221.254758169271</v>
      </c>
      <c r="M110" s="55">
        <f t="shared" si="16"/>
        <v>1693201.646798519</v>
      </c>
      <c r="N110" s="57">
        <f t="shared" si="17"/>
        <v>1649980.3920403498</v>
      </c>
      <c r="O110" s="57"/>
    </row>
    <row r="111" spans="1:15" x14ac:dyDescent="0.2">
      <c r="A111" s="53">
        <v>47727</v>
      </c>
      <c r="D111" s="54">
        <f t="shared" si="19"/>
        <v>117165.93810022657</v>
      </c>
      <c r="E111" s="55">
        <f t="shared" si="20"/>
        <v>15000</v>
      </c>
      <c r="F111" s="58">
        <f t="shared" si="21"/>
        <v>300</v>
      </c>
      <c r="G111" s="55">
        <f t="shared" si="13"/>
        <v>4500000</v>
      </c>
      <c r="H111" s="48">
        <f t="shared" si="18"/>
        <v>0.37449308555704269</v>
      </c>
      <c r="I111" s="55">
        <f t="shared" si="22"/>
        <v>0</v>
      </c>
      <c r="J111" s="55">
        <f t="shared" si="22"/>
        <v>0</v>
      </c>
      <c r="K111" s="56">
        <f t="shared" si="14"/>
        <v>0.99529280145095256</v>
      </c>
      <c r="L111" s="55">
        <f t="shared" si="15"/>
        <v>43671.292006299176</v>
      </c>
      <c r="M111" s="55">
        <f t="shared" si="16"/>
        <v>1677286.2251163612</v>
      </c>
      <c r="N111" s="57">
        <f t="shared" si="17"/>
        <v>1633614.933110062</v>
      </c>
      <c r="O111" s="57"/>
    </row>
    <row r="112" spans="1:15" x14ac:dyDescent="0.2">
      <c r="A112" s="53">
        <v>47757</v>
      </c>
      <c r="D112" s="54">
        <f t="shared" si="19"/>
        <v>117165.93810022657</v>
      </c>
      <c r="E112" s="55">
        <f t="shared" si="20"/>
        <v>15000</v>
      </c>
      <c r="F112" s="58">
        <f t="shared" si="21"/>
        <v>300</v>
      </c>
      <c r="G112" s="55">
        <f t="shared" si="13"/>
        <v>4500000</v>
      </c>
      <c r="H112" s="48">
        <f t="shared" si="18"/>
        <v>0.37097299957970964</v>
      </c>
      <c r="I112" s="55">
        <f t="shared" si="22"/>
        <v>0</v>
      </c>
      <c r="J112" s="55">
        <f t="shared" si="22"/>
        <v>0</v>
      </c>
      <c r="K112" s="56">
        <f t="shared" si="14"/>
        <v>0.99529280145095256</v>
      </c>
      <c r="L112" s="55">
        <f t="shared" si="15"/>
        <v>43260.799240125059</v>
      </c>
      <c r="M112" s="55">
        <f t="shared" si="16"/>
        <v>1661520.4020645851</v>
      </c>
      <c r="N112" s="57">
        <f t="shared" si="17"/>
        <v>1618259.60282446</v>
      </c>
      <c r="O112" s="57"/>
    </row>
    <row r="113" spans="1:19" x14ac:dyDescent="0.2">
      <c r="A113" s="53">
        <v>47788</v>
      </c>
      <c r="D113" s="54">
        <f t="shared" si="19"/>
        <v>117165.93810022657</v>
      </c>
      <c r="E113" s="55">
        <f t="shared" si="20"/>
        <v>15000</v>
      </c>
      <c r="F113" s="58">
        <f t="shared" si="21"/>
        <v>300</v>
      </c>
      <c r="G113" s="55">
        <f t="shared" si="13"/>
        <v>4500000</v>
      </c>
      <c r="H113" s="48">
        <f t="shared" si="18"/>
        <v>0.36748600100976997</v>
      </c>
      <c r="I113" s="55">
        <f t="shared" si="22"/>
        <v>0</v>
      </c>
      <c r="J113" s="55">
        <f t="shared" si="22"/>
        <v>0</v>
      </c>
      <c r="K113" s="56">
        <f t="shared" si="14"/>
        <v>0.99529280145095256</v>
      </c>
      <c r="L113" s="55">
        <f t="shared" si="15"/>
        <v>42854.164942600255</v>
      </c>
      <c r="M113" s="55">
        <f t="shared" si="16"/>
        <v>1645902.7714755968</v>
      </c>
      <c r="N113" s="57">
        <f t="shared" si="17"/>
        <v>1603048.6065329965</v>
      </c>
      <c r="O113" s="57"/>
    </row>
    <row r="114" spans="1:19" x14ac:dyDescent="0.2">
      <c r="A114" s="53">
        <v>47818</v>
      </c>
      <c r="D114" s="54">
        <f t="shared" si="19"/>
        <v>117165.93810022657</v>
      </c>
      <c r="E114" s="55">
        <f t="shared" si="20"/>
        <v>15000</v>
      </c>
      <c r="F114" s="58">
        <f t="shared" si="21"/>
        <v>300</v>
      </c>
      <c r="G114" s="55">
        <f t="shared" si="13"/>
        <v>4500000</v>
      </c>
      <c r="H114" s="48">
        <f t="shared" si="18"/>
        <v>0.36403177883876103</v>
      </c>
      <c r="I114" s="55">
        <f t="shared" si="22"/>
        <v>0</v>
      </c>
      <c r="J114" s="55">
        <f t="shared" si="22"/>
        <v>0</v>
      </c>
      <c r="K114" s="56">
        <f t="shared" si="14"/>
        <v>0.99529280145095256</v>
      </c>
      <c r="L114" s="55">
        <f t="shared" si="15"/>
        <v>42451.35284565491</v>
      </c>
      <c r="M114" s="55">
        <f t="shared" si="16"/>
        <v>1630431.9403992184</v>
      </c>
      <c r="N114" s="57">
        <f t="shared" si="17"/>
        <v>1587980.5875535635</v>
      </c>
      <c r="O114" s="57"/>
    </row>
    <row r="115" spans="1:19" x14ac:dyDescent="0.2">
      <c r="A115" s="53">
        <v>47849</v>
      </c>
      <c r="D115" s="54">
        <f t="shared" si="19"/>
        <v>117165.93810022657</v>
      </c>
      <c r="E115" s="55">
        <f t="shared" si="20"/>
        <v>15000</v>
      </c>
      <c r="F115" s="58">
        <f t="shared" si="21"/>
        <v>300</v>
      </c>
      <c r="G115" s="55">
        <f t="shared" si="13"/>
        <v>4500000</v>
      </c>
      <c r="H115" s="48">
        <f t="shared" si="18"/>
        <v>0.36061002498157602</v>
      </c>
      <c r="I115" s="55">
        <f t="shared" si="22"/>
        <v>0</v>
      </c>
      <c r="J115" s="55">
        <f t="shared" si="22"/>
        <v>0</v>
      </c>
      <c r="K115" s="56">
        <f t="shared" si="14"/>
        <v>0.99529280145095256</v>
      </c>
      <c r="L115" s="55">
        <f t="shared" si="15"/>
        <v>42052.327022124598</v>
      </c>
      <c r="M115" s="55">
        <f t="shared" si="16"/>
        <v>1615106.5289784486</v>
      </c>
      <c r="N115" s="57">
        <f t="shared" si="17"/>
        <v>1573054.201956324</v>
      </c>
      <c r="O115" s="57"/>
    </row>
    <row r="116" spans="1:19" x14ac:dyDescent="0.2">
      <c r="A116" s="53">
        <v>47880</v>
      </c>
      <c r="D116" s="54">
        <f t="shared" si="19"/>
        <v>117165.93810022657</v>
      </c>
      <c r="E116" s="55">
        <f t="shared" si="20"/>
        <v>15000</v>
      </c>
      <c r="F116" s="58">
        <f t="shared" si="21"/>
        <v>300</v>
      </c>
      <c r="G116" s="55">
        <f t="shared" si="13"/>
        <v>4500000</v>
      </c>
      <c r="H116" s="48">
        <f t="shared" si="18"/>
        <v>0.35722043424898553</v>
      </c>
      <c r="I116" s="55">
        <f t="shared" si="22"/>
        <v>0</v>
      </c>
      <c r="J116" s="55">
        <f t="shared" si="22"/>
        <v>0</v>
      </c>
      <c r="K116" s="56">
        <f t="shared" si="14"/>
        <v>0.99529280145095256</v>
      </c>
      <c r="L116" s="55">
        <f t="shared" si="15"/>
        <v>41657.051882545929</v>
      </c>
      <c r="M116" s="55">
        <f t="shared" si="16"/>
        <v>1599925.1703263936</v>
      </c>
      <c r="N116" s="57">
        <f t="shared" si="17"/>
        <v>1558268.1184438476</v>
      </c>
      <c r="O116" s="57"/>
    </row>
    <row r="117" spans="1:19" x14ac:dyDescent="0.2">
      <c r="A117" s="53">
        <v>47908</v>
      </c>
      <c r="D117" s="54">
        <f t="shared" si="19"/>
        <v>117165.93810022657</v>
      </c>
      <c r="E117" s="55">
        <f t="shared" si="20"/>
        <v>15000</v>
      </c>
      <c r="F117" s="58">
        <f t="shared" si="21"/>
        <v>300</v>
      </c>
      <c r="G117" s="55">
        <f t="shared" si="13"/>
        <v>4500000</v>
      </c>
      <c r="H117" s="48">
        <f t="shared" si="18"/>
        <v>0.3538627043204175</v>
      </c>
      <c r="I117" s="55">
        <f t="shared" si="22"/>
        <v>0</v>
      </c>
      <c r="J117" s="55">
        <f t="shared" si="22"/>
        <v>0</v>
      </c>
      <c r="K117" s="56">
        <f t="shared" si="14"/>
        <v>0.99529280145095256</v>
      </c>
      <c r="L117" s="55">
        <f t="shared" si="15"/>
        <v>41265.49217198234</v>
      </c>
      <c r="M117" s="55">
        <f t="shared" si="16"/>
        <v>1584886.510404353</v>
      </c>
      <c r="N117" s="57">
        <f t="shared" si="17"/>
        <v>1543621.0182323707</v>
      </c>
      <c r="O117" s="57"/>
    </row>
    <row r="118" spans="1:19" x14ac:dyDescent="0.2">
      <c r="A118" s="53">
        <v>47939</v>
      </c>
      <c r="D118" s="54">
        <f t="shared" si="19"/>
        <v>117165.93810022657</v>
      </c>
      <c r="E118" s="55">
        <f t="shared" si="20"/>
        <v>15000</v>
      </c>
      <c r="F118" s="58">
        <f t="shared" si="21"/>
        <v>300</v>
      </c>
      <c r="G118" s="55">
        <f t="shared" si="13"/>
        <v>4500000</v>
      </c>
      <c r="H118" s="48">
        <f t="shared" si="18"/>
        <v>0.35053653571699289</v>
      </c>
      <c r="I118" s="55">
        <f t="shared" si="22"/>
        <v>0</v>
      </c>
      <c r="J118" s="55">
        <f t="shared" si="22"/>
        <v>0</v>
      </c>
      <c r="K118" s="56">
        <f t="shared" si="14"/>
        <v>0.99529280145095256</v>
      </c>
      <c r="L118" s="55">
        <f t="shared" si="15"/>
        <v>40877.612966879591</v>
      </c>
      <c r="M118" s="55">
        <f t="shared" si="16"/>
        <v>1569989.2079010499</v>
      </c>
      <c r="N118" s="57">
        <f t="shared" si="17"/>
        <v>1529111.5949341704</v>
      </c>
      <c r="O118" s="57"/>
    </row>
    <row r="119" spans="1:19" x14ac:dyDescent="0.2">
      <c r="A119" s="53">
        <v>47969</v>
      </c>
      <c r="D119" s="54">
        <f t="shared" si="19"/>
        <v>117165.93810022657</v>
      </c>
      <c r="E119" s="55">
        <f t="shared" si="20"/>
        <v>15000</v>
      </c>
      <c r="F119" s="58">
        <f t="shared" si="21"/>
        <v>300</v>
      </c>
      <c r="G119" s="55">
        <f t="shared" si="13"/>
        <v>4500000</v>
      </c>
      <c r="H119" s="48">
        <f t="shared" si="18"/>
        <v>0.34724163177481493</v>
      </c>
      <c r="I119" s="55">
        <f t="shared" si="22"/>
        <v>0</v>
      </c>
      <c r="J119" s="55">
        <f t="shared" si="22"/>
        <v>0</v>
      </c>
      <c r="K119" s="56">
        <f t="shared" si="14"/>
        <v>0.99529280145095256</v>
      </c>
      <c r="L119" s="55">
        <f t="shared" si="15"/>
        <v>40493.379671950992</v>
      </c>
      <c r="M119" s="55">
        <f t="shared" si="16"/>
        <v>1555231.9341130005</v>
      </c>
      <c r="N119" s="57">
        <f t="shared" si="17"/>
        <v>1514738.5544410495</v>
      </c>
      <c r="O119" s="57"/>
    </row>
    <row r="120" spans="1:19" x14ac:dyDescent="0.2">
      <c r="A120" s="53">
        <v>48000</v>
      </c>
      <c r="D120" s="54">
        <f t="shared" si="19"/>
        <v>117165.93810022657</v>
      </c>
      <c r="E120" s="55">
        <f t="shared" si="20"/>
        <v>15000</v>
      </c>
      <c r="F120" s="58">
        <f t="shared" si="21"/>
        <v>300</v>
      </c>
      <c r="G120" s="55">
        <f t="shared" si="13"/>
        <v>4500000</v>
      </c>
      <c r="H120" s="48">
        <f t="shared" si="18"/>
        <v>0.34397769861850946</v>
      </c>
      <c r="I120" s="55">
        <f t="shared" si="22"/>
        <v>0</v>
      </c>
      <c r="J120" s="55">
        <f t="shared" si="22"/>
        <v>0</v>
      </c>
      <c r="K120" s="56">
        <f t="shared" si="14"/>
        <v>0.99529280145095256</v>
      </c>
      <c r="L120" s="55">
        <f t="shared" si="15"/>
        <v>40112.758017091772</v>
      </c>
      <c r="M120" s="55">
        <f t="shared" si="16"/>
        <v>1540613.3728260046</v>
      </c>
      <c r="N120" s="57">
        <f t="shared" si="17"/>
        <v>1500500.6148089129</v>
      </c>
      <c r="O120" s="57"/>
    </row>
    <row r="121" spans="1:19" ht="15.75" x14ac:dyDescent="0.25">
      <c r="A121" s="53">
        <v>48030</v>
      </c>
      <c r="D121" s="54">
        <f t="shared" si="19"/>
        <v>117165.93810022657</v>
      </c>
      <c r="E121" s="55">
        <f t="shared" si="20"/>
        <v>15000</v>
      </c>
      <c r="F121" s="58">
        <f t="shared" si="21"/>
        <v>300</v>
      </c>
      <c r="G121" s="55">
        <f t="shared" si="13"/>
        <v>4500000</v>
      </c>
      <c r="H121" s="48">
        <f t="shared" si="18"/>
        <v>0.3407444451350139</v>
      </c>
      <c r="I121" s="55">
        <f t="shared" si="22"/>
        <v>0</v>
      </c>
      <c r="J121" s="55">
        <f t="shared" si="22"/>
        <v>0</v>
      </c>
      <c r="K121" s="56">
        <f t="shared" si="14"/>
        <v>0.99529280145095256</v>
      </c>
      <c r="L121" s="55">
        <f t="shared" si="15"/>
        <v>39735.714054322496</v>
      </c>
      <c r="M121" s="55">
        <f t="shared" si="16"/>
        <v>1526132.2201977526</v>
      </c>
      <c r="N121" s="57">
        <f t="shared" si="17"/>
        <v>1486396.50614343</v>
      </c>
      <c r="O121" s="57"/>
      <c r="P121" s="60"/>
      <c r="Q121" s="71"/>
      <c r="R121" s="71"/>
      <c r="S121" s="71"/>
    </row>
    <row r="122" spans="1:19" x14ac:dyDescent="0.2">
      <c r="A122" s="53">
        <v>48061</v>
      </c>
      <c r="D122" s="54">
        <f t="shared" si="19"/>
        <v>117165.93810022657</v>
      </c>
      <c r="E122" s="55">
        <f t="shared" si="20"/>
        <v>15000</v>
      </c>
      <c r="F122" s="58">
        <f t="shared" si="21"/>
        <v>300</v>
      </c>
      <c r="G122" s="55">
        <f t="shared" si="13"/>
        <v>4500000</v>
      </c>
      <c r="H122" s="48">
        <f t="shared" si="18"/>
        <v>0.33754158294761261</v>
      </c>
      <c r="I122" s="55">
        <f t="shared" si="22"/>
        <v>0</v>
      </c>
      <c r="J122" s="55">
        <f t="shared" si="22"/>
        <v>0</v>
      </c>
      <c r="K122" s="56">
        <f t="shared" si="14"/>
        <v>0.99529280145095256</v>
      </c>
      <c r="L122" s="55">
        <f t="shared" si="15"/>
        <v>39362.214154761255</v>
      </c>
      <c r="M122" s="55">
        <f t="shared" si="16"/>
        <v>1511787.1846415328</v>
      </c>
      <c r="N122" s="57">
        <f t="shared" si="17"/>
        <v>1472424.9704867715</v>
      </c>
      <c r="O122" s="57"/>
    </row>
    <row r="123" spans="1:19" x14ac:dyDescent="0.2">
      <c r="A123" s="53">
        <v>48092</v>
      </c>
      <c r="D123" s="54">
        <f t="shared" si="19"/>
        <v>119509.25686223111</v>
      </c>
      <c r="E123" s="55">
        <f t="shared" si="20"/>
        <v>15000</v>
      </c>
      <c r="F123" s="58">
        <f t="shared" si="21"/>
        <v>300</v>
      </c>
      <c r="G123" s="55">
        <f t="shared" si="13"/>
        <v>4500000</v>
      </c>
      <c r="H123" s="48">
        <f t="shared" si="18"/>
        <v>0.33436882639021631</v>
      </c>
      <c r="I123" s="55">
        <f t="shared" si="22"/>
        <v>0</v>
      </c>
      <c r="J123" s="55">
        <f t="shared" si="22"/>
        <v>0</v>
      </c>
      <c r="K123" s="56">
        <f t="shared" si="14"/>
        <v>0.99529280145095256</v>
      </c>
      <c r="L123" s="55">
        <f t="shared" si="15"/>
        <v>39772.069505736705</v>
      </c>
      <c r="M123" s="55">
        <f t="shared" si="16"/>
        <v>1497576.9867110352</v>
      </c>
      <c r="N123" s="57">
        <f t="shared" si="17"/>
        <v>1457804.9172052986</v>
      </c>
      <c r="O123" s="57"/>
    </row>
    <row r="124" spans="1:19" x14ac:dyDescent="0.2">
      <c r="A124" s="53">
        <v>48122</v>
      </c>
      <c r="D124" s="54">
        <f t="shared" si="19"/>
        <v>119509.25686223111</v>
      </c>
      <c r="E124" s="55">
        <f t="shared" si="20"/>
        <v>15000</v>
      </c>
      <c r="F124" s="58">
        <f t="shared" si="21"/>
        <v>300</v>
      </c>
      <c r="G124" s="55">
        <f t="shared" si="13"/>
        <v>4500000</v>
      </c>
      <c r="H124" s="48">
        <f t="shared" si="18"/>
        <v>0.33122589248188322</v>
      </c>
      <c r="I124" s="55">
        <f t="shared" si="22"/>
        <v>0</v>
      </c>
      <c r="J124" s="55">
        <f t="shared" si="22"/>
        <v>0</v>
      </c>
      <c r="K124" s="56">
        <f t="shared" si="14"/>
        <v>0.99529280145095256</v>
      </c>
      <c r="L124" s="55">
        <f t="shared" si="15"/>
        <v>39398.227879399557</v>
      </c>
      <c r="M124" s="55">
        <f t="shared" si="16"/>
        <v>1483500.358986235</v>
      </c>
      <c r="N124" s="57">
        <f t="shared" si="17"/>
        <v>1444102.1311068353</v>
      </c>
      <c r="O124" s="57"/>
    </row>
    <row r="125" spans="1:19" x14ac:dyDescent="0.2">
      <c r="A125" s="53">
        <v>48153</v>
      </c>
      <c r="D125" s="54">
        <f t="shared" si="19"/>
        <v>119509.25686223111</v>
      </c>
      <c r="E125" s="55">
        <f t="shared" si="20"/>
        <v>15000</v>
      </c>
      <c r="F125" s="58">
        <f t="shared" si="21"/>
        <v>300</v>
      </c>
      <c r="G125" s="55">
        <f t="shared" si="13"/>
        <v>4500000</v>
      </c>
      <c r="H125" s="48">
        <f t="shared" si="18"/>
        <v>0.32811250090157995</v>
      </c>
      <c r="I125" s="55">
        <f t="shared" si="22"/>
        <v>0</v>
      </c>
      <c r="J125" s="55">
        <f t="shared" si="22"/>
        <v>0</v>
      </c>
      <c r="K125" s="56">
        <f t="shared" si="14"/>
        <v>0.99529280145095256</v>
      </c>
      <c r="L125" s="55">
        <f t="shared" si="15"/>
        <v>39027.900215582325</v>
      </c>
      <c r="M125" s="55">
        <f t="shared" si="16"/>
        <v>1469556.0459603528</v>
      </c>
      <c r="N125" s="57">
        <f t="shared" si="17"/>
        <v>1430528.1457447705</v>
      </c>
      <c r="O125" s="57"/>
    </row>
    <row r="126" spans="1:19" x14ac:dyDescent="0.2">
      <c r="A126" s="53">
        <v>48183</v>
      </c>
      <c r="D126" s="54">
        <f t="shared" si="19"/>
        <v>119509.25686223111</v>
      </c>
      <c r="E126" s="55">
        <f t="shared" si="20"/>
        <v>15000</v>
      </c>
      <c r="F126" s="58">
        <f t="shared" si="21"/>
        <v>300</v>
      </c>
      <c r="G126" s="55">
        <f t="shared" si="13"/>
        <v>4500000</v>
      </c>
      <c r="H126" s="48">
        <f t="shared" si="18"/>
        <v>0.32502837396317913</v>
      </c>
      <c r="I126" s="55">
        <f t="shared" si="22"/>
        <v>0</v>
      </c>
      <c r="J126" s="55">
        <f t="shared" si="22"/>
        <v>0</v>
      </c>
      <c r="K126" s="56">
        <f t="shared" si="14"/>
        <v>0.99529280145095256</v>
      </c>
      <c r="L126" s="55">
        <f t="shared" si="15"/>
        <v>38661.053484435688</v>
      </c>
      <c r="M126" s="55">
        <f t="shared" si="16"/>
        <v>1455742.8039278719</v>
      </c>
      <c r="N126" s="57">
        <f t="shared" si="17"/>
        <v>1417081.7504434362</v>
      </c>
      <c r="O126" s="57"/>
    </row>
    <row r="127" spans="1:19" x14ac:dyDescent="0.2">
      <c r="A127" s="53">
        <v>48214</v>
      </c>
      <c r="D127" s="54">
        <f t="shared" si="19"/>
        <v>119509.25686223111</v>
      </c>
      <c r="E127" s="55">
        <f t="shared" si="20"/>
        <v>15000</v>
      </c>
      <c r="F127" s="58">
        <f t="shared" si="21"/>
        <v>300</v>
      </c>
      <c r="G127" s="55">
        <f t="shared" si="13"/>
        <v>4500000</v>
      </c>
      <c r="H127" s="48">
        <f t="shared" si="18"/>
        <v>0.32197323659069255</v>
      </c>
      <c r="I127" s="55">
        <f t="shared" si="22"/>
        <v>0</v>
      </c>
      <c r="J127" s="55">
        <f t="shared" si="22"/>
        <v>0</v>
      </c>
      <c r="K127" s="56">
        <f t="shared" si="14"/>
        <v>0.99529280145095256</v>
      </c>
      <c r="L127" s="55">
        <f t="shared" si="15"/>
        <v>38297.65496657772</v>
      </c>
      <c r="M127" s="55">
        <f t="shared" si="16"/>
        <v>1442059.4008736133</v>
      </c>
      <c r="N127" s="57">
        <f t="shared" si="17"/>
        <v>1403761.7459070357</v>
      </c>
      <c r="O127" s="57"/>
    </row>
    <row r="128" spans="1:19" x14ac:dyDescent="0.2">
      <c r="A128" s="53">
        <v>48245</v>
      </c>
      <c r="D128" s="54">
        <f t="shared" si="19"/>
        <v>119509.25686223111</v>
      </c>
      <c r="E128" s="55">
        <f t="shared" si="20"/>
        <v>15000</v>
      </c>
      <c r="F128" s="58">
        <f t="shared" si="21"/>
        <v>300</v>
      </c>
      <c r="G128" s="55">
        <f t="shared" si="13"/>
        <v>4500000</v>
      </c>
      <c r="H128" s="48">
        <f t="shared" si="18"/>
        <v>0.31894681629373678</v>
      </c>
      <c r="I128" s="55">
        <f t="shared" si="22"/>
        <v>0</v>
      </c>
      <c r="J128" s="55">
        <f t="shared" si="22"/>
        <v>0</v>
      </c>
      <c r="K128" s="56">
        <f t="shared" si="14"/>
        <v>0.99529280145095256</v>
      </c>
      <c r="L128" s="55">
        <f t="shared" si="15"/>
        <v>37937.672250175725</v>
      </c>
      <c r="M128" s="55">
        <f t="shared" si="16"/>
        <v>1428504.6163628502</v>
      </c>
      <c r="N128" s="57">
        <f t="shared" si="17"/>
        <v>1390566.9441126746</v>
      </c>
      <c r="O128" s="57"/>
    </row>
    <row r="129" spans="1:15" x14ac:dyDescent="0.2">
      <c r="A129" s="53">
        <v>48274</v>
      </c>
      <c r="D129" s="54">
        <f t="shared" si="19"/>
        <v>119509.25686223111</v>
      </c>
      <c r="E129" s="55">
        <f t="shared" si="20"/>
        <v>15000</v>
      </c>
      <c r="F129" s="58">
        <f t="shared" si="21"/>
        <v>300</v>
      </c>
      <c r="G129" s="55">
        <f t="shared" si="13"/>
        <v>4500000</v>
      </c>
      <c r="H129" s="48">
        <f t="shared" si="18"/>
        <v>0.31594884314322963</v>
      </c>
      <c r="I129" s="55">
        <f t="shared" si="22"/>
        <v>0</v>
      </c>
      <c r="J129" s="55">
        <f t="shared" si="22"/>
        <v>0</v>
      </c>
      <c r="K129" s="56">
        <f t="shared" si="14"/>
        <v>0.99529280145095256</v>
      </c>
      <c r="L129" s="55">
        <f t="shared" si="15"/>
        <v>37581.073228055306</v>
      </c>
      <c r="M129" s="55">
        <f t="shared" si="16"/>
        <v>1415077.2414324568</v>
      </c>
      <c r="N129" s="57">
        <f t="shared" si="17"/>
        <v>1377496.1682044014</v>
      </c>
      <c r="O129" s="57"/>
    </row>
    <row r="130" spans="1:15" x14ac:dyDescent="0.2">
      <c r="A130" s="53">
        <v>48305</v>
      </c>
      <c r="D130" s="54">
        <f t="shared" si="19"/>
        <v>119509.25686223111</v>
      </c>
      <c r="E130" s="55">
        <f t="shared" si="20"/>
        <v>15000</v>
      </c>
      <c r="F130" s="58">
        <f t="shared" si="21"/>
        <v>300</v>
      </c>
      <c r="G130" s="55">
        <f t="shared" si="13"/>
        <v>4500000</v>
      </c>
      <c r="H130" s="48">
        <f t="shared" si="18"/>
        <v>0.31297904974731477</v>
      </c>
      <c r="I130" s="55">
        <f t="shared" si="22"/>
        <v>0</v>
      </c>
      <c r="J130" s="55">
        <f t="shared" si="22"/>
        <v>0</v>
      </c>
      <c r="K130" s="56">
        <f t="shared" si="14"/>
        <v>0.99529280145095256</v>
      </c>
      <c r="L130" s="55">
        <f t="shared" si="15"/>
        <v>37227.826094836731</v>
      </c>
      <c r="M130" s="55">
        <f t="shared" si="16"/>
        <v>1401776.0784830789</v>
      </c>
      <c r="N130" s="57">
        <f t="shared" si="17"/>
        <v>1364548.2523882422</v>
      </c>
      <c r="O130" s="57"/>
    </row>
    <row r="131" spans="1:15" x14ac:dyDescent="0.2">
      <c r="A131" s="53">
        <v>48335</v>
      </c>
      <c r="D131" s="54">
        <f t="shared" si="19"/>
        <v>119509.25686223111</v>
      </c>
      <c r="E131" s="55">
        <f t="shared" si="20"/>
        <v>15000</v>
      </c>
      <c r="F131" s="58">
        <f t="shared" si="21"/>
        <v>300</v>
      </c>
      <c r="G131" s="55">
        <f t="shared" si="13"/>
        <v>4500000</v>
      </c>
      <c r="H131" s="48">
        <f t="shared" si="18"/>
        <v>0.31003717122751301</v>
      </c>
      <c r="I131" s="55">
        <f t="shared" si="22"/>
        <v>0</v>
      </c>
      <c r="J131" s="55">
        <f t="shared" si="22"/>
        <v>0</v>
      </c>
      <c r="K131" s="56">
        <f t="shared" si="14"/>
        <v>0.99529280145095256</v>
      </c>
      <c r="L131" s="55">
        <f t="shared" si="15"/>
        <v>36877.899344098187</v>
      </c>
      <c r="M131" s="55">
        <f t="shared" si="16"/>
        <v>1388599.9411723204</v>
      </c>
      <c r="N131" s="57">
        <f t="shared" si="17"/>
        <v>1351722.0418282221</v>
      </c>
      <c r="O131" s="57"/>
    </row>
    <row r="132" spans="1:15" x14ac:dyDescent="0.2">
      <c r="A132" s="53">
        <v>48366</v>
      </c>
      <c r="D132" s="54">
        <f t="shared" si="19"/>
        <v>119509.25686223111</v>
      </c>
      <c r="E132" s="55">
        <f t="shared" si="20"/>
        <v>15000</v>
      </c>
      <c r="F132" s="58">
        <f t="shared" si="21"/>
        <v>300</v>
      </c>
      <c r="G132" s="55">
        <f t="shared" si="13"/>
        <v>4500000</v>
      </c>
      <c r="H132" s="48">
        <f t="shared" si="18"/>
        <v>0.30712294519509742</v>
      </c>
      <c r="I132" s="55">
        <f t="shared" si="22"/>
        <v>0</v>
      </c>
      <c r="J132" s="55">
        <f t="shared" si="22"/>
        <v>0</v>
      </c>
      <c r="K132" s="56">
        <f t="shared" si="14"/>
        <v>0.99529280145095256</v>
      </c>
      <c r="L132" s="55">
        <f t="shared" si="15"/>
        <v>36531.26176556568</v>
      </c>
      <c r="M132" s="55">
        <f t="shared" si="16"/>
        <v>1375547.6543089314</v>
      </c>
      <c r="N132" s="57">
        <f t="shared" si="17"/>
        <v>1339016.3925433657</v>
      </c>
      <c r="O132" s="57"/>
    </row>
    <row r="133" spans="1:15" x14ac:dyDescent="0.2">
      <c r="A133" s="53">
        <v>48396</v>
      </c>
      <c r="D133" s="54">
        <f t="shared" si="19"/>
        <v>119509.25686223111</v>
      </c>
      <c r="E133" s="55">
        <f t="shared" si="20"/>
        <v>15000</v>
      </c>
      <c r="F133" s="58">
        <f t="shared" si="21"/>
        <v>300</v>
      </c>
      <c r="G133" s="55">
        <f t="shared" si="13"/>
        <v>4500000</v>
      </c>
      <c r="H133" s="48">
        <f t="shared" si="18"/>
        <v>0.30423611172769066</v>
      </c>
      <c r="I133" s="55">
        <f t="shared" si="22"/>
        <v>0</v>
      </c>
      <c r="J133" s="55">
        <f t="shared" si="22"/>
        <v>0</v>
      </c>
      <c r="K133" s="56">
        <f t="shared" si="14"/>
        <v>0.99529280145095256</v>
      </c>
      <c r="L133" s="55">
        <f t="shared" si="15"/>
        <v>36187.882442329385</v>
      </c>
      <c r="M133" s="55">
        <f t="shared" si="16"/>
        <v>1362618.0537479923</v>
      </c>
      <c r="N133" s="57">
        <f t="shared" si="17"/>
        <v>1326430.171305663</v>
      </c>
      <c r="O133" s="57"/>
    </row>
    <row r="134" spans="1:15" x14ac:dyDescent="0.2">
      <c r="A134" s="53">
        <v>48427</v>
      </c>
      <c r="D134" s="54">
        <f t="shared" si="19"/>
        <v>119509.25686223111</v>
      </c>
      <c r="E134" s="55">
        <f t="shared" si="20"/>
        <v>15000</v>
      </c>
      <c r="F134" s="58">
        <f t="shared" si="21"/>
        <v>300</v>
      </c>
      <c r="G134" s="55">
        <f t="shared" si="13"/>
        <v>4500000</v>
      </c>
      <c r="H134" s="48">
        <f t="shared" si="18"/>
        <v>0.30137641334608239</v>
      </c>
      <c r="I134" s="55">
        <f t="shared" si="22"/>
        <v>0</v>
      </c>
      <c r="J134" s="55">
        <f t="shared" si="22"/>
        <v>0</v>
      </c>
      <c r="K134" s="56">
        <f t="shared" si="14"/>
        <v>0.99529280145095256</v>
      </c>
      <c r="L134" s="55">
        <f t="shared" si="15"/>
        <v>35847.730748086113</v>
      </c>
      <c r="M134" s="55">
        <f t="shared" si="16"/>
        <v>1349809.9862870816</v>
      </c>
      <c r="N134" s="57">
        <f t="shared" si="17"/>
        <v>1313962.2555389956</v>
      </c>
      <c r="O134" s="57"/>
    </row>
    <row r="135" spans="1:15" x14ac:dyDescent="0.2">
      <c r="A135" s="53">
        <v>48458</v>
      </c>
      <c r="D135" s="54">
        <f t="shared" si="19"/>
        <v>121899.44199947573</v>
      </c>
      <c r="E135" s="55">
        <f t="shared" si="20"/>
        <v>15000</v>
      </c>
      <c r="F135" s="58">
        <f t="shared" si="21"/>
        <v>300</v>
      </c>
      <c r="G135" s="55">
        <f t="shared" si="13"/>
        <v>4500000</v>
      </c>
      <c r="H135" s="48">
        <f t="shared" si="18"/>
        <v>0.29854359499126426</v>
      </c>
      <c r="I135" s="55">
        <f t="shared" ref="I135:J150" si="23">B135*$H135</f>
        <v>0</v>
      </c>
      <c r="J135" s="55">
        <f t="shared" si="23"/>
        <v>0</v>
      </c>
      <c r="K135" s="56">
        <f t="shared" si="14"/>
        <v>0.99529280145095256</v>
      </c>
      <c r="L135" s="55">
        <f t="shared" si="15"/>
        <v>36220.99187129589</v>
      </c>
      <c r="M135" s="55">
        <f t="shared" si="16"/>
        <v>1337122.3095634228</v>
      </c>
      <c r="N135" s="57">
        <f t="shared" si="17"/>
        <v>1300901.3176921268</v>
      </c>
      <c r="O135" s="57"/>
    </row>
    <row r="136" spans="1:15" x14ac:dyDescent="0.2">
      <c r="A136" s="53">
        <v>48488</v>
      </c>
      <c r="D136" s="54">
        <f t="shared" si="19"/>
        <v>121899.44199947573</v>
      </c>
      <c r="E136" s="55">
        <f t="shared" si="20"/>
        <v>15000</v>
      </c>
      <c r="F136" s="58">
        <f t="shared" si="21"/>
        <v>300</v>
      </c>
      <c r="G136" s="55">
        <f t="shared" ref="G136:G150" si="24">E136*F136</f>
        <v>4500000</v>
      </c>
      <c r="H136" s="48">
        <f t="shared" si="18"/>
        <v>0.29573740400168119</v>
      </c>
      <c r="I136" s="55">
        <f t="shared" si="23"/>
        <v>0</v>
      </c>
      <c r="J136" s="55">
        <f t="shared" si="23"/>
        <v>0</v>
      </c>
      <c r="K136" s="56">
        <f t="shared" ref="K136:K150" si="25">(((1+$B$1)^(1/12)-1)/(1+$B$1)^(1/12))/(LN(1+$B$1)/12)</f>
        <v>0.99529280145095256</v>
      </c>
      <c r="L136" s="55">
        <f t="shared" ref="L136:L150" si="26">D136*$H136*$K136</f>
        <v>35880.528961595999</v>
      </c>
      <c r="M136" s="55">
        <f t="shared" ref="M136:M150" si="27">G136*$H136*K136</f>
        <v>1324553.8919519943</v>
      </c>
      <c r="N136" s="57">
        <f t="shared" ref="N136:N150" si="28">M136-SUM(I136,J136,L136)</f>
        <v>1288673.3629903982</v>
      </c>
      <c r="O136" s="57"/>
    </row>
    <row r="137" spans="1:15" x14ac:dyDescent="0.2">
      <c r="A137" s="53">
        <v>48519</v>
      </c>
      <c r="D137" s="54">
        <f t="shared" si="19"/>
        <v>121899.44199947573</v>
      </c>
      <c r="E137" s="55">
        <f t="shared" si="20"/>
        <v>15000</v>
      </c>
      <c r="F137" s="58">
        <f t="shared" si="21"/>
        <v>300</v>
      </c>
      <c r="G137" s="55">
        <f t="shared" si="24"/>
        <v>4500000</v>
      </c>
      <c r="H137" s="48">
        <f t="shared" ref="H137:H150" si="29">H136*(1+$B$1)^(-1/12)</f>
        <v>0.29295759009069611</v>
      </c>
      <c r="I137" s="55">
        <f t="shared" si="23"/>
        <v>0</v>
      </c>
      <c r="J137" s="55">
        <f t="shared" si="23"/>
        <v>0</v>
      </c>
      <c r="K137" s="56">
        <f t="shared" si="25"/>
        <v>0.99529280145095256</v>
      </c>
      <c r="L137" s="55">
        <f t="shared" si="26"/>
        <v>35543.266267762447</v>
      </c>
      <c r="M137" s="55">
        <f t="shared" si="27"/>
        <v>1312103.6124645995</v>
      </c>
      <c r="N137" s="57">
        <f t="shared" si="28"/>
        <v>1276560.346196837</v>
      </c>
      <c r="O137" s="57"/>
    </row>
    <row r="138" spans="1:15" x14ac:dyDescent="0.2">
      <c r="A138" s="53">
        <v>48549</v>
      </c>
      <c r="D138" s="54">
        <f t="shared" si="19"/>
        <v>121899.44199947573</v>
      </c>
      <c r="E138" s="55">
        <f t="shared" si="20"/>
        <v>15000</v>
      </c>
      <c r="F138" s="58">
        <f t="shared" si="21"/>
        <v>300</v>
      </c>
      <c r="G138" s="55">
        <f t="shared" si="24"/>
        <v>4500000</v>
      </c>
      <c r="H138" s="48">
        <f t="shared" si="29"/>
        <v>0.29020390532426676</v>
      </c>
      <c r="I138" s="55">
        <f t="shared" si="23"/>
        <v>0</v>
      </c>
      <c r="J138" s="55">
        <f t="shared" si="23"/>
        <v>0</v>
      </c>
      <c r="K138" s="56">
        <f t="shared" si="25"/>
        <v>0.99529280145095256</v>
      </c>
      <c r="L138" s="55">
        <f t="shared" si="26"/>
        <v>35209.173709039598</v>
      </c>
      <c r="M138" s="55">
        <f t="shared" si="27"/>
        <v>1299770.3606498842</v>
      </c>
      <c r="N138" s="57">
        <f t="shared" si="28"/>
        <v>1264561.1869408446</v>
      </c>
      <c r="O138" s="57"/>
    </row>
    <row r="139" spans="1:15" x14ac:dyDescent="0.2">
      <c r="A139" s="53">
        <v>48580</v>
      </c>
      <c r="D139" s="54">
        <f t="shared" si="19"/>
        <v>121899.44199947573</v>
      </c>
      <c r="E139" s="55">
        <f t="shared" si="20"/>
        <v>15000</v>
      </c>
      <c r="F139" s="58">
        <f t="shared" si="21"/>
        <v>300</v>
      </c>
      <c r="G139" s="55">
        <f t="shared" si="24"/>
        <v>4500000</v>
      </c>
      <c r="H139" s="48">
        <f t="shared" si="29"/>
        <v>0.28747610409883229</v>
      </c>
      <c r="I139" s="55">
        <f t="shared" si="23"/>
        <v>0</v>
      </c>
      <c r="J139" s="55">
        <f t="shared" si="23"/>
        <v>0</v>
      </c>
      <c r="K139" s="56">
        <f t="shared" si="25"/>
        <v>0.99529280145095256</v>
      </c>
      <c r="L139" s="55">
        <f t="shared" si="26"/>
        <v>34878.221487418952</v>
      </c>
      <c r="M139" s="55">
        <f t="shared" si="27"/>
        <v>1287553.036494296</v>
      </c>
      <c r="N139" s="57">
        <f t="shared" si="28"/>
        <v>1252674.8150068771</v>
      </c>
      <c r="O139" s="57"/>
    </row>
    <row r="140" spans="1:15" x14ac:dyDescent="0.2">
      <c r="A140" s="53">
        <v>48611</v>
      </c>
      <c r="D140" s="54">
        <f t="shared" si="19"/>
        <v>121899.44199947573</v>
      </c>
      <c r="E140" s="55">
        <f t="shared" si="20"/>
        <v>15000</v>
      </c>
      <c r="F140" s="58">
        <f t="shared" si="21"/>
        <v>300</v>
      </c>
      <c r="G140" s="55">
        <f t="shared" si="24"/>
        <v>4500000</v>
      </c>
      <c r="H140" s="48">
        <f t="shared" si="29"/>
        <v>0.28477394311940751</v>
      </c>
      <c r="I140" s="55">
        <f t="shared" si="23"/>
        <v>0</v>
      </c>
      <c r="J140" s="55">
        <f t="shared" si="23"/>
        <v>0</v>
      </c>
      <c r="K140" s="56">
        <f t="shared" si="25"/>
        <v>0.99529280145095256</v>
      </c>
      <c r="L140" s="55">
        <f t="shared" si="26"/>
        <v>34550.380084981429</v>
      </c>
      <c r="M140" s="55">
        <f t="shared" si="27"/>
        <v>1275450.550323972</v>
      </c>
      <c r="N140" s="57">
        <f t="shared" si="28"/>
        <v>1240900.1702389906</v>
      </c>
      <c r="O140" s="57"/>
    </row>
    <row r="141" spans="1:15" x14ac:dyDescent="0.2">
      <c r="A141" s="53">
        <v>48639</v>
      </c>
      <c r="D141" s="54">
        <f t="shared" si="19"/>
        <v>121899.44199947573</v>
      </c>
      <c r="E141" s="55">
        <f t="shared" si="20"/>
        <v>15000</v>
      </c>
      <c r="F141" s="58">
        <f t="shared" si="21"/>
        <v>300</v>
      </c>
      <c r="G141" s="55">
        <f t="shared" si="24"/>
        <v>4500000</v>
      </c>
      <c r="H141" s="48">
        <f t="shared" si="29"/>
        <v>0.28209718137788325</v>
      </c>
      <c r="I141" s="55">
        <f t="shared" si="23"/>
        <v>0</v>
      </c>
      <c r="J141" s="55">
        <f t="shared" si="23"/>
        <v>0</v>
      </c>
      <c r="K141" s="56">
        <f t="shared" si="25"/>
        <v>0.99529280145095256</v>
      </c>
      <c r="L141" s="55">
        <f t="shared" si="26"/>
        <v>34225.620261264616</v>
      </c>
      <c r="M141" s="55">
        <f t="shared" si="27"/>
        <v>1263461.8227075492</v>
      </c>
      <c r="N141" s="57">
        <f t="shared" si="28"/>
        <v>1229236.2024462847</v>
      </c>
      <c r="O141" s="57"/>
    </row>
    <row r="142" spans="1:15" x14ac:dyDescent="0.2">
      <c r="A142" s="53">
        <v>48670</v>
      </c>
      <c r="D142" s="54">
        <f t="shared" si="19"/>
        <v>121899.44199947573</v>
      </c>
      <c r="E142" s="55">
        <f t="shared" si="20"/>
        <v>15000</v>
      </c>
      <c r="F142" s="58">
        <f t="shared" si="21"/>
        <v>300</v>
      </c>
      <c r="G142" s="55">
        <f t="shared" si="24"/>
        <v>4500000</v>
      </c>
      <c r="H142" s="48">
        <f t="shared" si="29"/>
        <v>0.2794455801315307</v>
      </c>
      <c r="I142" s="55">
        <f t="shared" si="23"/>
        <v>0</v>
      </c>
      <c r="J142" s="55">
        <f t="shared" si="23"/>
        <v>0</v>
      </c>
      <c r="K142" s="56">
        <f t="shared" si="25"/>
        <v>0.99529280145095256</v>
      </c>
      <c r="L142" s="55">
        <f t="shared" si="26"/>
        <v>33903.913050654839</v>
      </c>
      <c r="M142" s="55">
        <f t="shared" si="27"/>
        <v>1251585.7843598903</v>
      </c>
      <c r="N142" s="57">
        <f t="shared" si="28"/>
        <v>1217681.8713092355</v>
      </c>
      <c r="O142" s="57"/>
    </row>
    <row r="143" spans="1:15" x14ac:dyDescent="0.2">
      <c r="A143" s="53">
        <v>48700</v>
      </c>
      <c r="D143" s="54">
        <f t="shared" si="19"/>
        <v>121899.44199947573</v>
      </c>
      <c r="E143" s="55">
        <f t="shared" si="20"/>
        <v>15000</v>
      </c>
      <c r="F143" s="58">
        <f t="shared" si="21"/>
        <v>300</v>
      </c>
      <c r="G143" s="55">
        <f t="shared" si="24"/>
        <v>4500000</v>
      </c>
      <c r="H143" s="48">
        <f t="shared" si="29"/>
        <v>0.27681890288170774</v>
      </c>
      <c r="I143" s="55">
        <f t="shared" si="23"/>
        <v>0</v>
      </c>
      <c r="J143" s="55">
        <f t="shared" si="23"/>
        <v>0</v>
      </c>
      <c r="K143" s="56">
        <f t="shared" si="25"/>
        <v>0.99529280145095256</v>
      </c>
      <c r="L143" s="55">
        <f t="shared" si="26"/>
        <v>33585.229759803668</v>
      </c>
      <c r="M143" s="55">
        <f t="shared" si="27"/>
        <v>1239821.3760467132</v>
      </c>
      <c r="N143" s="57">
        <f t="shared" si="28"/>
        <v>1206236.1462869095</v>
      </c>
      <c r="O143" s="57"/>
    </row>
    <row r="144" spans="1:15" x14ac:dyDescent="0.2">
      <c r="A144" s="53">
        <v>48731</v>
      </c>
      <c r="D144" s="54">
        <f t="shared" si="19"/>
        <v>121899.44199947573</v>
      </c>
      <c r="E144" s="55">
        <f t="shared" si="20"/>
        <v>15000</v>
      </c>
      <c r="F144" s="58">
        <f t="shared" si="21"/>
        <v>300</v>
      </c>
      <c r="G144" s="55">
        <f t="shared" si="24"/>
        <v>4500000</v>
      </c>
      <c r="H144" s="48">
        <f t="shared" si="29"/>
        <v>0.27421691535276527</v>
      </c>
      <c r="I144" s="55">
        <f t="shared" si="23"/>
        <v>0</v>
      </c>
      <c r="J144" s="55">
        <f t="shared" si="23"/>
        <v>0</v>
      </c>
      <c r="K144" s="56">
        <f t="shared" si="25"/>
        <v>0.99529280145095256</v>
      </c>
      <c r="L144" s="55">
        <f t="shared" si="26"/>
        <v>33269.541965068718</v>
      </c>
      <c r="M144" s="55">
        <f t="shared" si="27"/>
        <v>1228167.5484901161</v>
      </c>
      <c r="N144" s="57">
        <f t="shared" si="28"/>
        <v>1194898.0065250474</v>
      </c>
      <c r="O144" s="57"/>
    </row>
    <row r="145" spans="1:20" x14ac:dyDescent="0.2">
      <c r="A145" s="53">
        <v>48761</v>
      </c>
      <c r="D145" s="54">
        <f t="shared" si="19"/>
        <v>121899.44199947573</v>
      </c>
      <c r="E145" s="55">
        <f t="shared" si="20"/>
        <v>15000</v>
      </c>
      <c r="F145" s="58">
        <f t="shared" si="21"/>
        <v>300</v>
      </c>
      <c r="G145" s="55">
        <f t="shared" si="24"/>
        <v>4500000</v>
      </c>
      <c r="H145" s="48">
        <f t="shared" si="29"/>
        <v>0.27163938547115213</v>
      </c>
      <c r="I145" s="55">
        <f t="shared" si="23"/>
        <v>0</v>
      </c>
      <c r="J145" s="55">
        <f t="shared" si="23"/>
        <v>0</v>
      </c>
      <c r="K145" s="56">
        <f t="shared" si="25"/>
        <v>0.99529280145095256</v>
      </c>
      <c r="L145" s="55">
        <f t="shared" si="26"/>
        <v>32956.821509978516</v>
      </c>
      <c r="M145" s="55">
        <f t="shared" si="27"/>
        <v>1216623.262274992</v>
      </c>
      <c r="N145" s="57">
        <f t="shared" si="28"/>
        <v>1183666.4407650135</v>
      </c>
      <c r="O145" s="57"/>
    </row>
    <row r="146" spans="1:20" x14ac:dyDescent="0.2">
      <c r="A146" s="53">
        <v>48792</v>
      </c>
      <c r="D146" s="54">
        <f t="shared" si="19"/>
        <v>121899.44199947573</v>
      </c>
      <c r="E146" s="55">
        <f t="shared" si="20"/>
        <v>15000</v>
      </c>
      <c r="F146" s="58">
        <f t="shared" si="21"/>
        <v>300</v>
      </c>
      <c r="G146" s="55">
        <f t="shared" si="24"/>
        <v>4500000</v>
      </c>
      <c r="H146" s="48">
        <f t="shared" si="29"/>
        <v>0.26908608334471618</v>
      </c>
      <c r="I146" s="55">
        <f t="shared" si="23"/>
        <v>0</v>
      </c>
      <c r="J146" s="55">
        <f t="shared" si="23"/>
        <v>0</v>
      </c>
      <c r="K146" s="56">
        <f t="shared" si="25"/>
        <v>0.99529280145095256</v>
      </c>
      <c r="L146" s="55">
        <f t="shared" si="26"/>
        <v>32647.040502721251</v>
      </c>
      <c r="M146" s="55">
        <f t="shared" si="27"/>
        <v>1205187.4877563217</v>
      </c>
      <c r="N146" s="57">
        <f t="shared" si="28"/>
        <v>1172540.4472536005</v>
      </c>
      <c r="O146" s="57"/>
    </row>
    <row r="147" spans="1:20" x14ac:dyDescent="0.2">
      <c r="A147" s="53">
        <v>48823</v>
      </c>
      <c r="D147" s="54">
        <f t="shared" si="19"/>
        <v>124337.43083946525</v>
      </c>
      <c r="E147" s="55">
        <f t="shared" si="20"/>
        <v>15000</v>
      </c>
      <c r="F147" s="58">
        <f t="shared" si="21"/>
        <v>300</v>
      </c>
      <c r="G147" s="55">
        <f t="shared" si="24"/>
        <v>4500000</v>
      </c>
      <c r="H147" s="48">
        <f t="shared" si="29"/>
        <v>0.2665567812422</v>
      </c>
      <c r="I147" s="55">
        <f t="shared" si="23"/>
        <v>0</v>
      </c>
      <c r="J147" s="55">
        <f t="shared" si="23"/>
        <v>0</v>
      </c>
      <c r="K147" s="56">
        <f t="shared" si="25"/>
        <v>0.99529280145095256</v>
      </c>
      <c r="L147" s="55">
        <f t="shared" si="26"/>
        <v>32986.974739930156</v>
      </c>
      <c r="M147" s="55">
        <f t="shared" si="27"/>
        <v>1193859.2049673409</v>
      </c>
      <c r="N147" s="57">
        <f t="shared" si="28"/>
        <v>1160872.2302274108</v>
      </c>
      <c r="O147" s="57"/>
    </row>
    <row r="148" spans="1:20" x14ac:dyDescent="0.2">
      <c r="A148" s="53">
        <v>48853</v>
      </c>
      <c r="D148" s="54">
        <f t="shared" si="19"/>
        <v>124337.43083946525</v>
      </c>
      <c r="E148" s="55">
        <f t="shared" si="20"/>
        <v>15000</v>
      </c>
      <c r="F148" s="58">
        <f t="shared" si="21"/>
        <v>300</v>
      </c>
      <c r="G148" s="55">
        <f t="shared" si="24"/>
        <v>4500000</v>
      </c>
      <c r="H148" s="48">
        <f t="shared" si="29"/>
        <v>0.26405125357292941</v>
      </c>
      <c r="I148" s="55">
        <f t="shared" si="23"/>
        <v>0</v>
      </c>
      <c r="J148" s="55">
        <f t="shared" si="23"/>
        <v>0</v>
      </c>
      <c r="K148" s="56">
        <f t="shared" si="25"/>
        <v>0.99529280145095256</v>
      </c>
      <c r="L148" s="55">
        <f t="shared" si="26"/>
        <v>32676.910304310612</v>
      </c>
      <c r="M148" s="55">
        <f t="shared" si="27"/>
        <v>1182637.4035285653</v>
      </c>
      <c r="N148" s="57">
        <f t="shared" si="28"/>
        <v>1149960.4932242548</v>
      </c>
      <c r="O148" s="57"/>
    </row>
    <row r="149" spans="1:20" x14ac:dyDescent="0.2">
      <c r="A149" s="53">
        <v>48884</v>
      </c>
      <c r="D149" s="54">
        <f t="shared" si="19"/>
        <v>124337.43083946525</v>
      </c>
      <c r="E149" s="55">
        <f t="shared" si="20"/>
        <v>15000</v>
      </c>
      <c r="F149" s="58">
        <f t="shared" si="21"/>
        <v>300</v>
      </c>
      <c r="G149" s="55">
        <f t="shared" si="24"/>
        <v>4500000</v>
      </c>
      <c r="H149" s="48">
        <f t="shared" si="29"/>
        <v>0.26156927686669273</v>
      </c>
      <c r="I149" s="55">
        <f t="shared" si="23"/>
        <v>0</v>
      </c>
      <c r="J149" s="55">
        <f t="shared" si="23"/>
        <v>0</v>
      </c>
      <c r="K149" s="56">
        <f t="shared" si="25"/>
        <v>0.99529280145095256</v>
      </c>
      <c r="L149" s="55">
        <f t="shared" si="26"/>
        <v>32369.760350997916</v>
      </c>
      <c r="M149" s="55">
        <f t="shared" si="27"/>
        <v>1171521.0825576771</v>
      </c>
      <c r="N149" s="57">
        <f t="shared" si="28"/>
        <v>1139151.322206679</v>
      </c>
      <c r="O149" s="57"/>
    </row>
    <row r="150" spans="1:20" x14ac:dyDescent="0.2">
      <c r="A150" s="53">
        <v>48914</v>
      </c>
      <c r="D150" s="54">
        <f t="shared" si="19"/>
        <v>124337.43083946525</v>
      </c>
      <c r="E150" s="55">
        <f t="shared" si="20"/>
        <v>15000</v>
      </c>
      <c r="F150" s="58">
        <f t="shared" si="21"/>
        <v>300</v>
      </c>
      <c r="G150" s="55">
        <f t="shared" si="24"/>
        <v>4500000</v>
      </c>
      <c r="H150" s="48">
        <f t="shared" si="29"/>
        <v>0.25911062975380944</v>
      </c>
      <c r="I150" s="55">
        <f t="shared" si="23"/>
        <v>0</v>
      </c>
      <c r="J150" s="55">
        <f t="shared" si="23"/>
        <v>0</v>
      </c>
      <c r="K150" s="56">
        <f t="shared" si="25"/>
        <v>0.99529280145095256</v>
      </c>
      <c r="L150" s="55">
        <f t="shared" si="26"/>
        <v>32065.497485018186</v>
      </c>
      <c r="M150" s="55">
        <f t="shared" si="27"/>
        <v>1160509.2505802528</v>
      </c>
      <c r="N150" s="57">
        <f t="shared" si="28"/>
        <v>1128443.7530952347</v>
      </c>
      <c r="O150" s="57"/>
    </row>
    <row r="151" spans="1:20" ht="15.75" x14ac:dyDescent="0.25">
      <c r="B151" s="50"/>
      <c r="D151" s="50"/>
    </row>
    <row r="152" spans="1:20" x14ac:dyDescent="0.2">
      <c r="T152" s="48" t="s">
        <v>123</v>
      </c>
    </row>
    <row r="153" spans="1:20" ht="15.75" x14ac:dyDescent="0.25">
      <c r="N153" s="61"/>
    </row>
    <row r="154" spans="1:20" ht="15.75" x14ac:dyDescent="0.25">
      <c r="N154" s="50"/>
      <c r="O154" s="50"/>
    </row>
    <row r="155" spans="1:20" x14ac:dyDescent="0.2">
      <c r="N155" s="62"/>
    </row>
    <row r="156" spans="1:20" ht="15.75" x14ac:dyDescent="0.25">
      <c r="N156" s="50"/>
    </row>
  </sheetData>
  <mergeCells count="2">
    <mergeCell ref="Q29:S29"/>
    <mergeCell ref="Q121:S12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6"/>
  <sheetViews>
    <sheetView zoomScale="75" zoomScaleNormal="75" workbookViewId="0"/>
  </sheetViews>
  <sheetFormatPr defaultColWidth="8.125" defaultRowHeight="15" x14ac:dyDescent="0.2"/>
  <cols>
    <col min="1" max="1" width="8.25" style="48" bestFit="1" customWidth="1"/>
    <col min="2" max="2" width="10" style="48" bestFit="1" customWidth="1"/>
    <col min="3" max="3" width="15.125" style="48" customWidth="1"/>
    <col min="4" max="4" width="12.5" style="48" customWidth="1"/>
    <col min="5" max="5" width="9.75" style="48" bestFit="1" customWidth="1"/>
    <col min="6" max="7" width="12" style="48" customWidth="1"/>
    <col min="8" max="8" width="13.25" style="48" customWidth="1"/>
    <col min="9" max="9" width="13.875" style="48" bestFit="1" customWidth="1"/>
    <col min="10" max="10" width="15" style="48" bestFit="1" customWidth="1"/>
    <col min="11" max="11" width="15.375" style="48" customWidth="1"/>
    <col min="12" max="12" width="13.125" style="48" customWidth="1"/>
    <col min="13" max="13" width="13.75" style="48" customWidth="1"/>
    <col min="14" max="14" width="16.125" style="48" bestFit="1" customWidth="1"/>
    <col min="15" max="15" width="15.875" style="48" customWidth="1"/>
    <col min="16" max="16" width="14.75" style="48" customWidth="1"/>
    <col min="17" max="19" width="8.125" style="48"/>
    <col min="20" max="20" width="12.5" style="48" customWidth="1"/>
    <col min="21" max="21" width="8.25" style="48" bestFit="1" customWidth="1"/>
    <col min="22" max="16384" width="8.125" style="48"/>
  </cols>
  <sheetData>
    <row r="1" spans="1:23" ht="15.75" x14ac:dyDescent="0.25">
      <c r="A1" s="48" t="s">
        <v>105</v>
      </c>
      <c r="B1" s="49">
        <v>0.12</v>
      </c>
      <c r="C1" s="50"/>
      <c r="D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23" ht="15.75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69" t="s">
        <v>96</v>
      </c>
    </row>
    <row r="3" spans="1:23" ht="47.25" x14ac:dyDescent="0.25">
      <c r="A3" s="51" t="s">
        <v>106</v>
      </c>
      <c r="B3" s="51" t="s">
        <v>107</v>
      </c>
      <c r="C3" s="51" t="s">
        <v>108</v>
      </c>
      <c r="D3" s="51" t="s">
        <v>109</v>
      </c>
      <c r="E3" s="51" t="s">
        <v>110</v>
      </c>
      <c r="F3" s="51" t="s">
        <v>111</v>
      </c>
      <c r="G3" s="52" t="s">
        <v>112</v>
      </c>
      <c r="H3" s="51" t="s">
        <v>113</v>
      </c>
      <c r="I3" s="51" t="s">
        <v>114</v>
      </c>
      <c r="J3" s="51" t="s">
        <v>115</v>
      </c>
      <c r="K3" s="51" t="s">
        <v>116</v>
      </c>
      <c r="L3" s="51" t="s">
        <v>117</v>
      </c>
      <c r="M3" s="51" t="s">
        <v>118</v>
      </c>
      <c r="N3" s="51" t="s">
        <v>128</v>
      </c>
      <c r="O3" s="51" t="s">
        <v>124</v>
      </c>
      <c r="P3" s="51" t="s">
        <v>119</v>
      </c>
      <c r="Q3" s="48" t="s">
        <v>129</v>
      </c>
      <c r="T3" s="69"/>
    </row>
    <row r="4" spans="1:23" ht="15.75" x14ac:dyDescent="0.25">
      <c r="A4" s="51"/>
      <c r="B4" s="51"/>
      <c r="C4" s="51"/>
      <c r="D4" s="51"/>
      <c r="E4" s="51"/>
      <c r="F4" s="51"/>
      <c r="G4" s="52"/>
      <c r="H4" s="51"/>
      <c r="I4" s="51"/>
      <c r="J4" s="51"/>
      <c r="K4" s="51"/>
      <c r="L4" s="51"/>
      <c r="M4" s="51"/>
      <c r="N4" s="51"/>
      <c r="O4" s="51"/>
      <c r="P4" s="51"/>
    </row>
    <row r="5" spans="1:23" ht="15.75" x14ac:dyDescent="0.25">
      <c r="A5" s="51" t="s">
        <v>127</v>
      </c>
      <c r="B5" s="51"/>
      <c r="C5" s="51"/>
      <c r="D5" s="51"/>
      <c r="E5" s="51"/>
      <c r="F5" s="51"/>
      <c r="G5" s="52"/>
      <c r="H5" s="51"/>
      <c r="I5" s="65">
        <f>SUM(I7:I150)</f>
        <v>5000000</v>
      </c>
      <c r="J5" s="65">
        <f>SUM(J7:J150)</f>
        <v>13457998.453270128</v>
      </c>
      <c r="K5" s="66"/>
      <c r="L5" s="65">
        <f>SUM(L7:L150)</f>
        <v>6986134.4228126854</v>
      </c>
      <c r="M5" s="65">
        <f>SUM(M7:M150)</f>
        <v>271866116.49998999</v>
      </c>
      <c r="N5" s="65">
        <f>SUM(N7:N150)</f>
        <v>246421983.62390703</v>
      </c>
      <c r="O5" s="51"/>
      <c r="P5" s="51"/>
    </row>
    <row r="6" spans="1:23" ht="15.75" x14ac:dyDescent="0.25">
      <c r="A6" s="51"/>
      <c r="B6" s="51"/>
      <c r="C6" s="51"/>
      <c r="D6" s="51"/>
      <c r="E6" s="51"/>
      <c r="F6" s="51"/>
      <c r="G6" s="52"/>
      <c r="H6" s="51"/>
      <c r="I6" s="51"/>
      <c r="J6" s="51"/>
      <c r="K6" s="51"/>
      <c r="L6" s="51"/>
      <c r="M6" s="51"/>
      <c r="N6" s="51"/>
      <c r="O6" s="51"/>
      <c r="P6" s="51"/>
    </row>
    <row r="7" spans="1:23" ht="15.75" x14ac:dyDescent="0.25">
      <c r="A7" s="53">
        <v>44562</v>
      </c>
      <c r="B7" s="54">
        <v>5000000</v>
      </c>
      <c r="G7" s="55">
        <f>E7*F7</f>
        <v>0</v>
      </c>
      <c r="H7" s="48">
        <f>1</f>
        <v>1</v>
      </c>
      <c r="I7" s="55">
        <f>B7*$H7</f>
        <v>5000000</v>
      </c>
      <c r="J7" s="55">
        <f>C7*$H7</f>
        <v>0</v>
      </c>
      <c r="K7" s="56">
        <f>(((1+$B$1)^(1/12)-1)/(1+$B$1)^(1/12))/(LN(1+$B$1)/12)</f>
        <v>0.99529280145095256</v>
      </c>
      <c r="L7" s="56">
        <f>D7*$H7*$K7</f>
        <v>0</v>
      </c>
      <c r="M7" s="55">
        <f>G7*$H7*K7</f>
        <v>0</v>
      </c>
      <c r="N7" s="57">
        <f>M7-SUM(I7,J7,L7)</f>
        <v>-5000000</v>
      </c>
      <c r="O7" s="57">
        <f>SUM(N7:N150)</f>
        <v>246421983.62390703</v>
      </c>
      <c r="P7" s="57">
        <f>N7</f>
        <v>-5000000</v>
      </c>
      <c r="Q7" s="48">
        <f>IF(AND(P6&lt;0,P7&gt;0),1,0)</f>
        <v>0</v>
      </c>
      <c r="T7" s="63" t="s">
        <v>39</v>
      </c>
      <c r="U7" s="67">
        <v>1.7523741775434361</v>
      </c>
      <c r="V7" s="69" t="s">
        <v>96</v>
      </c>
    </row>
    <row r="8" spans="1:23" x14ac:dyDescent="0.2">
      <c r="A8" s="53">
        <v>44593</v>
      </c>
      <c r="G8" s="55">
        <f t="shared" ref="G8:G71" si="0">E8*F8</f>
        <v>0</v>
      </c>
      <c r="H8" s="48">
        <f>H7*(1+$B$1)^(-1/12)</f>
        <v>0.99060039794300325</v>
      </c>
      <c r="I8" s="55">
        <f t="shared" ref="I8:J38" si="1">B8*$H8</f>
        <v>0</v>
      </c>
      <c r="J8" s="55">
        <f t="shared" si="1"/>
        <v>0</v>
      </c>
      <c r="K8" s="56">
        <f t="shared" ref="K8:K71" si="2">(((1+$B$1)^(1/12)-1)/(1+$B$1)^(1/12))/(LN(1+$B$1)/12)</f>
        <v>0.99529280145095256</v>
      </c>
      <c r="L8" s="55">
        <f t="shared" ref="L8:L71" si="3">D8*$H8*$K8</f>
        <v>0</v>
      </c>
      <c r="M8" s="55">
        <f t="shared" ref="M8:M71" si="4">G8*$H8*K8</f>
        <v>0</v>
      </c>
      <c r="N8" s="57">
        <f t="shared" ref="N8:N71" si="5">M8-SUM(I8,J8,L8)</f>
        <v>0</v>
      </c>
      <c r="O8" s="57"/>
      <c r="P8" s="57">
        <f>P7+N8</f>
        <v>-5000000</v>
      </c>
      <c r="Q8" s="48">
        <f t="shared" ref="Q8:Q29" si="6">IF(AND(P7&lt;0,P8&gt;0),1,0)</f>
        <v>0</v>
      </c>
    </row>
    <row r="9" spans="1:23" x14ac:dyDescent="0.2">
      <c r="A9" s="53">
        <v>44621</v>
      </c>
      <c r="G9" s="55">
        <f t="shared" si="0"/>
        <v>0</v>
      </c>
      <c r="H9" s="48">
        <f t="shared" ref="H9:H72" si="7">H8*(1+$B$1)^(-1/12)</f>
        <v>0.98128914840483639</v>
      </c>
      <c r="I9" s="55">
        <f t="shared" si="1"/>
        <v>0</v>
      </c>
      <c r="J9" s="55">
        <f t="shared" si="1"/>
        <v>0</v>
      </c>
      <c r="K9" s="56">
        <f t="shared" si="2"/>
        <v>0.99529280145095256</v>
      </c>
      <c r="L9" s="55">
        <f t="shared" si="3"/>
        <v>0</v>
      </c>
      <c r="M9" s="55">
        <f t="shared" si="4"/>
        <v>0</v>
      </c>
      <c r="N9" s="57">
        <f t="shared" si="5"/>
        <v>0</v>
      </c>
      <c r="O9" s="57"/>
      <c r="P9" s="57">
        <f t="shared" ref="P9:P72" si="8">P8+N9</f>
        <v>-5000000</v>
      </c>
      <c r="Q9" s="48">
        <f t="shared" si="6"/>
        <v>0</v>
      </c>
    </row>
    <row r="10" spans="1:23" x14ac:dyDescent="0.2">
      <c r="A10" s="53">
        <v>44652</v>
      </c>
      <c r="G10" s="55">
        <f t="shared" si="0"/>
        <v>0</v>
      </c>
      <c r="H10" s="48">
        <f t="shared" si="7"/>
        <v>0.97206542090698167</v>
      </c>
      <c r="I10" s="55">
        <f t="shared" si="1"/>
        <v>0</v>
      </c>
      <c r="J10" s="55">
        <f t="shared" si="1"/>
        <v>0</v>
      </c>
      <c r="K10" s="56">
        <f t="shared" si="2"/>
        <v>0.99529280145095256</v>
      </c>
      <c r="L10" s="55">
        <f t="shared" si="3"/>
        <v>0</v>
      </c>
      <c r="M10" s="55">
        <f t="shared" si="4"/>
        <v>0</v>
      </c>
      <c r="N10" s="57">
        <f t="shared" si="5"/>
        <v>0</v>
      </c>
      <c r="O10" s="57"/>
      <c r="P10" s="57">
        <f t="shared" si="8"/>
        <v>-5000000</v>
      </c>
      <c r="Q10" s="48">
        <f t="shared" si="6"/>
        <v>0</v>
      </c>
      <c r="T10" s="48" t="s">
        <v>129</v>
      </c>
      <c r="U10" s="68">
        <f>COUNT(Q7:Q30)</f>
        <v>24</v>
      </c>
      <c r="V10" s="48" t="s">
        <v>122</v>
      </c>
      <c r="W10" s="69" t="s">
        <v>130</v>
      </c>
    </row>
    <row r="11" spans="1:23" x14ac:dyDescent="0.2">
      <c r="A11" s="53">
        <v>44682</v>
      </c>
      <c r="G11" s="55">
        <f t="shared" si="0"/>
        <v>0</v>
      </c>
      <c r="H11" s="48">
        <f t="shared" si="7"/>
        <v>0.96292839277708897</v>
      </c>
      <c r="I11" s="55">
        <f t="shared" si="1"/>
        <v>0</v>
      </c>
      <c r="J11" s="55">
        <f t="shared" si="1"/>
        <v>0</v>
      </c>
      <c r="K11" s="56">
        <f t="shared" si="2"/>
        <v>0.99529280145095256</v>
      </c>
      <c r="L11" s="55">
        <f t="shared" si="3"/>
        <v>0</v>
      </c>
      <c r="M11" s="55">
        <f t="shared" si="4"/>
        <v>0</v>
      </c>
      <c r="N11" s="57">
        <f t="shared" si="5"/>
        <v>0</v>
      </c>
      <c r="O11" s="57"/>
      <c r="P11" s="57">
        <f t="shared" si="8"/>
        <v>-5000000</v>
      </c>
      <c r="Q11" s="48">
        <f t="shared" si="6"/>
        <v>0</v>
      </c>
    </row>
    <row r="12" spans="1:23" x14ac:dyDescent="0.2">
      <c r="A12" s="53">
        <v>44713</v>
      </c>
      <c r="G12" s="55">
        <f t="shared" si="0"/>
        <v>0</v>
      </c>
      <c r="H12" s="48">
        <f t="shared" si="7"/>
        <v>0.9538772490756009</v>
      </c>
      <c r="I12" s="55">
        <f t="shared" si="1"/>
        <v>0</v>
      </c>
      <c r="J12" s="55">
        <f t="shared" si="1"/>
        <v>0</v>
      </c>
      <c r="K12" s="56">
        <f t="shared" si="2"/>
        <v>0.99529280145095256</v>
      </c>
      <c r="L12" s="55">
        <f t="shared" si="3"/>
        <v>0</v>
      </c>
      <c r="M12" s="55">
        <f t="shared" si="4"/>
        <v>0</v>
      </c>
      <c r="N12" s="57">
        <f t="shared" si="5"/>
        <v>0</v>
      </c>
      <c r="O12" s="57"/>
      <c r="P12" s="57">
        <f t="shared" si="8"/>
        <v>-5000000</v>
      </c>
      <c r="Q12" s="48">
        <f t="shared" si="6"/>
        <v>0</v>
      </c>
    </row>
    <row r="13" spans="1:23" x14ac:dyDescent="0.2">
      <c r="A13" s="53">
        <v>44743</v>
      </c>
      <c r="G13" s="55">
        <f t="shared" si="0"/>
        <v>0</v>
      </c>
      <c r="H13" s="48">
        <f t="shared" si="7"/>
        <v>0.94491118252306749</v>
      </c>
      <c r="I13" s="55">
        <f t="shared" si="1"/>
        <v>0</v>
      </c>
      <c r="J13" s="55">
        <f t="shared" si="1"/>
        <v>0</v>
      </c>
      <c r="K13" s="56">
        <f t="shared" si="2"/>
        <v>0.99529280145095256</v>
      </c>
      <c r="L13" s="55">
        <f t="shared" si="3"/>
        <v>0</v>
      </c>
      <c r="M13" s="55">
        <f t="shared" si="4"/>
        <v>0</v>
      </c>
      <c r="N13" s="57">
        <f t="shared" si="5"/>
        <v>0</v>
      </c>
      <c r="O13" s="57"/>
      <c r="P13" s="57">
        <f t="shared" si="8"/>
        <v>-5000000</v>
      </c>
      <c r="Q13" s="48">
        <f t="shared" si="6"/>
        <v>0</v>
      </c>
    </row>
    <row r="14" spans="1:23" x14ac:dyDescent="0.2">
      <c r="A14" s="53">
        <v>44774</v>
      </c>
      <c r="G14" s="55">
        <f t="shared" si="0"/>
        <v>0</v>
      </c>
      <c r="H14" s="48">
        <f t="shared" si="7"/>
        <v>0.9360293934281444</v>
      </c>
      <c r="I14" s="55">
        <f t="shared" si="1"/>
        <v>0</v>
      </c>
      <c r="J14" s="55">
        <f t="shared" si="1"/>
        <v>0</v>
      </c>
      <c r="K14" s="56">
        <f t="shared" si="2"/>
        <v>0.99529280145095256</v>
      </c>
      <c r="L14" s="55">
        <f t="shared" si="3"/>
        <v>0</v>
      </c>
      <c r="M14" s="55">
        <f t="shared" si="4"/>
        <v>0</v>
      </c>
      <c r="N14" s="57">
        <f t="shared" si="5"/>
        <v>0</v>
      </c>
      <c r="O14" s="57"/>
      <c r="P14" s="57">
        <f t="shared" si="8"/>
        <v>-5000000</v>
      </c>
      <c r="Q14" s="48">
        <f t="shared" si="6"/>
        <v>0</v>
      </c>
    </row>
    <row r="15" spans="1:23" x14ac:dyDescent="0.2">
      <c r="A15" s="53">
        <v>44805</v>
      </c>
      <c r="G15" s="55">
        <f t="shared" si="0"/>
        <v>0</v>
      </c>
      <c r="H15" s="48">
        <f t="shared" si="7"/>
        <v>0.92723108961626777</v>
      </c>
      <c r="I15" s="55">
        <f t="shared" si="1"/>
        <v>0</v>
      </c>
      <c r="J15" s="55">
        <f t="shared" si="1"/>
        <v>0</v>
      </c>
      <c r="K15" s="56">
        <f t="shared" si="2"/>
        <v>0.99529280145095256</v>
      </c>
      <c r="L15" s="55">
        <f t="shared" si="3"/>
        <v>0</v>
      </c>
      <c r="M15" s="55">
        <f t="shared" si="4"/>
        <v>0</v>
      </c>
      <c r="N15" s="57">
        <f t="shared" si="5"/>
        <v>0</v>
      </c>
      <c r="O15" s="57"/>
      <c r="P15" s="57">
        <f t="shared" si="8"/>
        <v>-5000000</v>
      </c>
      <c r="Q15" s="48">
        <f t="shared" si="6"/>
        <v>0</v>
      </c>
    </row>
    <row r="16" spans="1:23" x14ac:dyDescent="0.2">
      <c r="A16" s="53">
        <v>44835</v>
      </c>
      <c r="C16" s="54">
        <f>15000000/6</f>
        <v>2500000</v>
      </c>
      <c r="G16" s="55">
        <f t="shared" si="0"/>
        <v>0</v>
      </c>
      <c r="H16" s="48">
        <f t="shared" si="7"/>
        <v>0.91851548635899938</v>
      </c>
      <c r="I16" s="55">
        <f t="shared" si="1"/>
        <v>0</v>
      </c>
      <c r="J16" s="55">
        <f t="shared" si="1"/>
        <v>2296288.7158974987</v>
      </c>
      <c r="K16" s="56">
        <f t="shared" si="2"/>
        <v>0.99529280145095256</v>
      </c>
      <c r="L16" s="55">
        <f t="shared" si="3"/>
        <v>0</v>
      </c>
      <c r="M16" s="55">
        <f t="shared" si="4"/>
        <v>0</v>
      </c>
      <c r="N16" s="57">
        <f t="shared" si="5"/>
        <v>-2296288.7158974987</v>
      </c>
      <c r="O16" s="57"/>
      <c r="P16" s="57">
        <f t="shared" si="8"/>
        <v>-7296288.7158974987</v>
      </c>
      <c r="Q16" s="48">
        <f t="shared" si="6"/>
        <v>0</v>
      </c>
    </row>
    <row r="17" spans="1:21" x14ac:dyDescent="0.2">
      <c r="A17" s="53">
        <v>44866</v>
      </c>
      <c r="C17" s="54">
        <f t="shared" ref="C17:C21" si="9">15000000/6</f>
        <v>2500000</v>
      </c>
      <c r="G17" s="55">
        <f t="shared" si="0"/>
        <v>0</v>
      </c>
      <c r="H17" s="48">
        <f t="shared" si="7"/>
        <v>0.90988180630403592</v>
      </c>
      <c r="I17" s="55">
        <f t="shared" si="1"/>
        <v>0</v>
      </c>
      <c r="J17" s="55">
        <f t="shared" si="1"/>
        <v>2274704.5157600897</v>
      </c>
      <c r="K17" s="56">
        <f t="shared" si="2"/>
        <v>0.99529280145095256</v>
      </c>
      <c r="L17" s="55">
        <f t="shared" si="3"/>
        <v>0</v>
      </c>
      <c r="M17" s="55">
        <f t="shared" si="4"/>
        <v>0</v>
      </c>
      <c r="N17" s="57">
        <f t="shared" si="5"/>
        <v>-2274704.5157600897</v>
      </c>
      <c r="O17" s="57"/>
      <c r="P17" s="57">
        <f t="shared" si="8"/>
        <v>-9570993.2316575889</v>
      </c>
      <c r="Q17" s="48">
        <f t="shared" si="6"/>
        <v>0</v>
      </c>
    </row>
    <row r="18" spans="1:21" x14ac:dyDescent="0.2">
      <c r="A18" s="53">
        <v>44896</v>
      </c>
      <c r="C18" s="54">
        <f t="shared" si="9"/>
        <v>2500000</v>
      </c>
      <c r="G18" s="55">
        <f t="shared" si="0"/>
        <v>0</v>
      </c>
      <c r="H18" s="48">
        <f t="shared" si="7"/>
        <v>0.90132927940587659</v>
      </c>
      <c r="I18" s="55">
        <f t="shared" si="1"/>
        <v>0</v>
      </c>
      <c r="J18" s="55">
        <f t="shared" si="1"/>
        <v>2253323.1985146916</v>
      </c>
      <c r="K18" s="56">
        <f t="shared" si="2"/>
        <v>0.99529280145095256</v>
      </c>
      <c r="L18" s="55">
        <f t="shared" si="3"/>
        <v>0</v>
      </c>
      <c r="M18" s="55">
        <f t="shared" si="4"/>
        <v>0</v>
      </c>
      <c r="N18" s="57">
        <f t="shared" si="5"/>
        <v>-2253323.1985146916</v>
      </c>
      <c r="O18" s="57"/>
      <c r="P18" s="57">
        <f t="shared" si="8"/>
        <v>-11824316.430172279</v>
      </c>
      <c r="Q18" s="48">
        <f t="shared" si="6"/>
        <v>0</v>
      </c>
    </row>
    <row r="19" spans="1:21" x14ac:dyDescent="0.2">
      <c r="A19" s="53">
        <v>44927</v>
      </c>
      <c r="C19" s="54">
        <f t="shared" si="9"/>
        <v>2500000</v>
      </c>
      <c r="G19" s="55">
        <f t="shared" si="0"/>
        <v>0</v>
      </c>
      <c r="H19" s="48">
        <f t="shared" si="7"/>
        <v>0.89285714285714168</v>
      </c>
      <c r="I19" s="55">
        <f t="shared" si="1"/>
        <v>0</v>
      </c>
      <c r="J19" s="55">
        <f t="shared" si="1"/>
        <v>2232142.857142854</v>
      </c>
      <c r="K19" s="56">
        <f t="shared" si="2"/>
        <v>0.99529280145095256</v>
      </c>
      <c r="L19" s="55">
        <f t="shared" si="3"/>
        <v>0</v>
      </c>
      <c r="M19" s="55">
        <f t="shared" si="4"/>
        <v>0</v>
      </c>
      <c r="N19" s="57">
        <f t="shared" si="5"/>
        <v>-2232142.857142854</v>
      </c>
      <c r="O19" s="57"/>
      <c r="P19" s="57">
        <f t="shared" si="8"/>
        <v>-14056459.287315134</v>
      </c>
      <c r="Q19" s="48">
        <f t="shared" si="6"/>
        <v>0</v>
      </c>
    </row>
    <row r="20" spans="1:21" x14ac:dyDescent="0.2">
      <c r="A20" s="53">
        <v>44958</v>
      </c>
      <c r="C20" s="54">
        <f t="shared" si="9"/>
        <v>2500000</v>
      </c>
      <c r="G20" s="55">
        <f t="shared" si="0"/>
        <v>0</v>
      </c>
      <c r="H20" s="48">
        <f t="shared" si="7"/>
        <v>0.88446464102053746</v>
      </c>
      <c r="I20" s="55">
        <f t="shared" si="1"/>
        <v>0</v>
      </c>
      <c r="J20" s="55">
        <f t="shared" si="1"/>
        <v>2211161.6025513439</v>
      </c>
      <c r="K20" s="56">
        <f t="shared" si="2"/>
        <v>0.99529280145095256</v>
      </c>
      <c r="L20" s="55">
        <f t="shared" si="3"/>
        <v>0</v>
      </c>
      <c r="M20" s="55">
        <f t="shared" si="4"/>
        <v>0</v>
      </c>
      <c r="N20" s="57">
        <f t="shared" si="5"/>
        <v>-2211161.6025513439</v>
      </c>
      <c r="O20" s="57"/>
      <c r="P20" s="57">
        <f t="shared" si="8"/>
        <v>-16267620.889866479</v>
      </c>
      <c r="Q20" s="48">
        <f t="shared" si="6"/>
        <v>0</v>
      </c>
    </row>
    <row r="21" spans="1:21" x14ac:dyDescent="0.2">
      <c r="A21" s="53">
        <v>44986</v>
      </c>
      <c r="C21" s="54">
        <f t="shared" si="9"/>
        <v>2500000</v>
      </c>
      <c r="G21" s="55">
        <f t="shared" si="0"/>
        <v>0</v>
      </c>
      <c r="H21" s="48">
        <f t="shared" si="7"/>
        <v>0.87615102536145995</v>
      </c>
      <c r="I21" s="55">
        <f t="shared" si="1"/>
        <v>0</v>
      </c>
      <c r="J21" s="55">
        <f t="shared" si="1"/>
        <v>2190377.5634036497</v>
      </c>
      <c r="K21" s="56">
        <f t="shared" si="2"/>
        <v>0.99529280145095256</v>
      </c>
      <c r="L21" s="55">
        <f t="shared" si="3"/>
        <v>0</v>
      </c>
      <c r="M21" s="55">
        <f t="shared" si="4"/>
        <v>0</v>
      </c>
      <c r="N21" s="57">
        <f t="shared" si="5"/>
        <v>-2190377.5634036497</v>
      </c>
      <c r="O21" s="57"/>
      <c r="P21" s="57">
        <f t="shared" si="8"/>
        <v>-18457998.45327013</v>
      </c>
      <c r="Q21" s="48">
        <f t="shared" si="6"/>
        <v>0</v>
      </c>
    </row>
    <row r="22" spans="1:21" x14ac:dyDescent="0.2">
      <c r="A22" s="53">
        <v>45017</v>
      </c>
      <c r="G22" s="55">
        <f t="shared" si="0"/>
        <v>0</v>
      </c>
      <c r="H22" s="48">
        <f t="shared" si="7"/>
        <v>0.86791555438123258</v>
      </c>
      <c r="I22" s="55">
        <f t="shared" si="1"/>
        <v>0</v>
      </c>
      <c r="J22" s="55">
        <f t="shared" si="1"/>
        <v>0</v>
      </c>
      <c r="K22" s="56">
        <f t="shared" si="2"/>
        <v>0.99529280145095256</v>
      </c>
      <c r="L22" s="55">
        <f t="shared" si="3"/>
        <v>0</v>
      </c>
      <c r="M22" s="55">
        <f t="shared" si="4"/>
        <v>0</v>
      </c>
      <c r="N22" s="57">
        <f t="shared" si="5"/>
        <v>0</v>
      </c>
      <c r="O22" s="57"/>
      <c r="P22" s="57">
        <f t="shared" si="8"/>
        <v>-18457998.45327013</v>
      </c>
      <c r="Q22" s="48">
        <f t="shared" si="6"/>
        <v>0</v>
      </c>
    </row>
    <row r="23" spans="1:21" x14ac:dyDescent="0.2">
      <c r="A23" s="53">
        <v>45047</v>
      </c>
      <c r="D23" s="54">
        <v>100000</v>
      </c>
      <c r="E23" s="55">
        <f>[2]Base_data!B2</f>
        <v>10000</v>
      </c>
      <c r="F23" s="58">
        <v>300</v>
      </c>
      <c r="G23" s="55">
        <f t="shared" si="0"/>
        <v>3000000</v>
      </c>
      <c r="H23" s="48">
        <f t="shared" si="7"/>
        <v>0.85975749355097131</v>
      </c>
      <c r="I23" s="55">
        <f t="shared" si="1"/>
        <v>0</v>
      </c>
      <c r="J23" s="55">
        <f t="shared" si="1"/>
        <v>0</v>
      </c>
      <c r="K23" s="56">
        <f t="shared" si="2"/>
        <v>0.99529280145095256</v>
      </c>
      <c r="L23" s="55">
        <f t="shared" si="3"/>
        <v>85571.044432479554</v>
      </c>
      <c r="M23" s="55">
        <f t="shared" si="4"/>
        <v>2567131.3329743864</v>
      </c>
      <c r="N23" s="57">
        <f t="shared" si="5"/>
        <v>2481560.288541907</v>
      </c>
      <c r="O23" s="57"/>
      <c r="P23" s="57">
        <f t="shared" si="8"/>
        <v>-15976438.164728222</v>
      </c>
      <c r="Q23" s="48">
        <f t="shared" si="6"/>
        <v>0</v>
      </c>
    </row>
    <row r="24" spans="1:21" x14ac:dyDescent="0.2">
      <c r="A24" s="53">
        <v>45078</v>
      </c>
      <c r="D24" s="54">
        <f>IF(MONTH(A24)=9,D23*(1+2%),D23)</f>
        <v>100000</v>
      </c>
      <c r="E24" s="55">
        <f>MIN(15000,E23+MAX(E23*1%,200))</f>
        <v>10200</v>
      </c>
      <c r="F24" s="58">
        <f>F23</f>
        <v>300</v>
      </c>
      <c r="G24" s="55">
        <f t="shared" si="0"/>
        <v>3060000</v>
      </c>
      <c r="H24" s="48">
        <f t="shared" si="7"/>
        <v>0.85167611524607123</v>
      </c>
      <c r="I24" s="55">
        <f t="shared" si="1"/>
        <v>0</v>
      </c>
      <c r="J24" s="55">
        <f t="shared" si="1"/>
        <v>0</v>
      </c>
      <c r="K24" s="56">
        <f t="shared" si="2"/>
        <v>0.99529280145095256</v>
      </c>
      <c r="L24" s="55">
        <f t="shared" si="3"/>
        <v>84766.710667212654</v>
      </c>
      <c r="M24" s="55">
        <f t="shared" si="4"/>
        <v>2593861.3464167072</v>
      </c>
      <c r="N24" s="57">
        <f t="shared" si="5"/>
        <v>2509094.6357494947</v>
      </c>
      <c r="O24" s="57"/>
      <c r="P24" s="57">
        <f t="shared" si="8"/>
        <v>-13467343.528978728</v>
      </c>
      <c r="Q24" s="48">
        <f t="shared" si="6"/>
        <v>0</v>
      </c>
    </row>
    <row r="25" spans="1:21" x14ac:dyDescent="0.2">
      <c r="A25" s="53">
        <v>45108</v>
      </c>
      <c r="D25" s="54">
        <f t="shared" ref="D25:D88" si="10">IF(MONTH(A25)=9,D24*(1+2%),D24)</f>
        <v>100000</v>
      </c>
      <c r="E25" s="55">
        <f t="shared" ref="E25:E88" si="11">MIN(15000,E24+MAX(E24*1%,200))</f>
        <v>10400</v>
      </c>
      <c r="F25" s="58">
        <f t="shared" ref="F25:F88" si="12">F24</f>
        <v>300</v>
      </c>
      <c r="G25" s="55">
        <f t="shared" si="0"/>
        <v>3120000</v>
      </c>
      <c r="H25" s="48">
        <f t="shared" si="7"/>
        <v>0.84367069868130928</v>
      </c>
      <c r="I25" s="55">
        <f t="shared" si="1"/>
        <v>0</v>
      </c>
      <c r="J25" s="55">
        <f t="shared" si="1"/>
        <v>0</v>
      </c>
      <c r="K25" s="56">
        <f t="shared" si="2"/>
        <v>0.99529280145095256</v>
      </c>
      <c r="L25" s="55">
        <f t="shared" si="3"/>
        <v>83969.93731926028</v>
      </c>
      <c r="M25" s="55">
        <f t="shared" si="4"/>
        <v>2619862.0443609208</v>
      </c>
      <c r="N25" s="57">
        <f t="shared" si="5"/>
        <v>2535892.1070416607</v>
      </c>
      <c r="O25" s="57"/>
      <c r="P25" s="57">
        <f t="shared" si="8"/>
        <v>-10931451.421937067</v>
      </c>
      <c r="Q25" s="48">
        <f t="shared" si="6"/>
        <v>0</v>
      </c>
    </row>
    <row r="26" spans="1:21" x14ac:dyDescent="0.2">
      <c r="A26" s="53">
        <v>45139</v>
      </c>
      <c r="D26" s="54">
        <f t="shared" si="10"/>
        <v>100000</v>
      </c>
      <c r="E26" s="55">
        <f t="shared" si="11"/>
        <v>10600</v>
      </c>
      <c r="F26" s="58">
        <f t="shared" si="12"/>
        <v>300</v>
      </c>
      <c r="G26" s="55">
        <f t="shared" si="0"/>
        <v>3180000</v>
      </c>
      <c r="H26" s="48">
        <f t="shared" si="7"/>
        <v>0.83574052984655656</v>
      </c>
      <c r="I26" s="55">
        <f t="shared" si="1"/>
        <v>0</v>
      </c>
      <c r="J26" s="55">
        <f t="shared" si="1"/>
        <v>0</v>
      </c>
      <c r="K26" s="56">
        <f t="shared" si="2"/>
        <v>0.99529280145095256</v>
      </c>
      <c r="L26" s="55">
        <f t="shared" si="3"/>
        <v>83180.653323708277</v>
      </c>
      <c r="M26" s="55">
        <f t="shared" si="4"/>
        <v>2645144.7756939232</v>
      </c>
      <c r="N26" s="57">
        <f t="shared" si="5"/>
        <v>2561964.1223702151</v>
      </c>
      <c r="O26" s="57"/>
      <c r="P26" s="57">
        <f t="shared" si="8"/>
        <v>-8369487.2995668519</v>
      </c>
      <c r="Q26" s="48">
        <f t="shared" si="6"/>
        <v>0</v>
      </c>
    </row>
    <row r="27" spans="1:21" x14ac:dyDescent="0.2">
      <c r="A27" s="53">
        <v>45170</v>
      </c>
      <c r="D27" s="54">
        <f t="shared" si="10"/>
        <v>102000</v>
      </c>
      <c r="E27" s="55">
        <f t="shared" si="11"/>
        <v>10800</v>
      </c>
      <c r="F27" s="58">
        <f t="shared" si="12"/>
        <v>300</v>
      </c>
      <c r="G27" s="55">
        <f t="shared" si="0"/>
        <v>3240000</v>
      </c>
      <c r="H27" s="48">
        <f t="shared" si="7"/>
        <v>0.82788490144309534</v>
      </c>
      <c r="I27" s="55">
        <f t="shared" si="1"/>
        <v>0</v>
      </c>
      <c r="J27" s="55">
        <f t="shared" si="1"/>
        <v>0</v>
      </c>
      <c r="K27" s="56">
        <f t="shared" si="2"/>
        <v>0.99529280145095256</v>
      </c>
      <c r="L27" s="55">
        <f t="shared" si="3"/>
        <v>84046.764049296893</v>
      </c>
      <c r="M27" s="55">
        <f t="shared" si="4"/>
        <v>2669720.7403894309</v>
      </c>
      <c r="N27" s="57">
        <f t="shared" si="5"/>
        <v>2585673.9763401342</v>
      </c>
      <c r="O27" s="57"/>
      <c r="P27" s="57">
        <f t="shared" si="8"/>
        <v>-5783813.3232267182</v>
      </c>
      <c r="Q27" s="48">
        <f t="shared" si="6"/>
        <v>0</v>
      </c>
    </row>
    <row r="28" spans="1:21" x14ac:dyDescent="0.2">
      <c r="A28" s="53">
        <v>45200</v>
      </c>
      <c r="D28" s="54">
        <f t="shared" si="10"/>
        <v>102000</v>
      </c>
      <c r="E28" s="55">
        <f t="shared" si="11"/>
        <v>11000</v>
      </c>
      <c r="F28" s="58">
        <f t="shared" si="12"/>
        <v>300</v>
      </c>
      <c r="G28" s="55">
        <f t="shared" si="0"/>
        <v>3300000</v>
      </c>
      <c r="H28" s="48">
        <f t="shared" si="7"/>
        <v>0.82010311282053427</v>
      </c>
      <c r="I28" s="55">
        <f t="shared" si="1"/>
        <v>0</v>
      </c>
      <c r="J28" s="55">
        <f t="shared" si="1"/>
        <v>0</v>
      </c>
      <c r="K28" s="56">
        <f t="shared" si="2"/>
        <v>0.99529280145095256</v>
      </c>
      <c r="L28" s="55">
        <f t="shared" si="3"/>
        <v>83256.757913055219</v>
      </c>
      <c r="M28" s="55">
        <f t="shared" si="4"/>
        <v>2693600.9913047273</v>
      </c>
      <c r="N28" s="57">
        <f t="shared" si="5"/>
        <v>2610344.2333916719</v>
      </c>
      <c r="O28" s="57"/>
      <c r="P28" s="57">
        <f t="shared" si="8"/>
        <v>-3173469.0898350463</v>
      </c>
      <c r="Q28" s="48">
        <f t="shared" si="6"/>
        <v>0</v>
      </c>
    </row>
    <row r="29" spans="1:21" x14ac:dyDescent="0.2">
      <c r="A29" s="53">
        <v>45231</v>
      </c>
      <c r="D29" s="54">
        <f t="shared" si="10"/>
        <v>102000</v>
      </c>
      <c r="E29" s="55">
        <f t="shared" si="11"/>
        <v>11200</v>
      </c>
      <c r="F29" s="58">
        <f t="shared" si="12"/>
        <v>300</v>
      </c>
      <c r="G29" s="55">
        <f t="shared" si="0"/>
        <v>3360000</v>
      </c>
      <c r="H29" s="48">
        <f t="shared" si="7"/>
        <v>0.81239446991431696</v>
      </c>
      <c r="I29" s="55">
        <f t="shared" si="1"/>
        <v>0</v>
      </c>
      <c r="J29" s="55">
        <f t="shared" si="1"/>
        <v>0</v>
      </c>
      <c r="K29" s="56">
        <f t="shared" si="2"/>
        <v>0.99529280145095256</v>
      </c>
      <c r="L29" s="55">
        <f t="shared" si="3"/>
        <v>82474.177520116777</v>
      </c>
      <c r="M29" s="55">
        <f t="shared" si="4"/>
        <v>2716796.4359567878</v>
      </c>
      <c r="N29" s="57">
        <f t="shared" si="5"/>
        <v>2634322.258436671</v>
      </c>
      <c r="O29" s="57"/>
      <c r="P29" s="57">
        <f t="shared" si="8"/>
        <v>-539146.83139837533</v>
      </c>
      <c r="Q29" s="48">
        <f t="shared" si="6"/>
        <v>0</v>
      </c>
      <c r="R29" s="70"/>
      <c r="S29" s="70"/>
      <c r="T29" s="70"/>
      <c r="U29"/>
    </row>
    <row r="30" spans="1:21" x14ac:dyDescent="0.2">
      <c r="A30" s="53">
        <v>45261</v>
      </c>
      <c r="D30" s="54">
        <f t="shared" si="10"/>
        <v>102000</v>
      </c>
      <c r="E30" s="55">
        <f t="shared" si="11"/>
        <v>11400</v>
      </c>
      <c r="F30" s="58">
        <f t="shared" si="12"/>
        <v>300</v>
      </c>
      <c r="G30" s="55">
        <f t="shared" si="0"/>
        <v>3420000</v>
      </c>
      <c r="H30" s="48">
        <f t="shared" si="7"/>
        <v>0.80475828518381753</v>
      </c>
      <c r="I30" s="55">
        <f t="shared" si="1"/>
        <v>0</v>
      </c>
      <c r="J30" s="55">
        <f t="shared" si="1"/>
        <v>0</v>
      </c>
      <c r="K30" s="56">
        <f t="shared" si="2"/>
        <v>0.99529280145095256</v>
      </c>
      <c r="L30" s="55">
        <f t="shared" si="3"/>
        <v>81698.953071449563</v>
      </c>
      <c r="M30" s="55">
        <f t="shared" si="4"/>
        <v>2739317.8382780147</v>
      </c>
      <c r="N30" s="57">
        <f t="shared" si="5"/>
        <v>2657618.8852065653</v>
      </c>
      <c r="O30" s="57"/>
      <c r="P30" s="57">
        <f t="shared" si="8"/>
        <v>2118472.0538081899</v>
      </c>
      <c r="Q30" s="48">
        <f t="shared" ref="Q30:Q92" si="13">IF(AND(P29&lt;0,P30&gt;0),1,0)</f>
        <v>1</v>
      </c>
    </row>
    <row r="31" spans="1:21" x14ac:dyDescent="0.2">
      <c r="A31" s="53">
        <v>45292</v>
      </c>
      <c r="D31" s="54">
        <f t="shared" si="10"/>
        <v>102000</v>
      </c>
      <c r="E31" s="55">
        <f t="shared" si="11"/>
        <v>11600</v>
      </c>
      <c r="F31" s="58">
        <f t="shared" si="12"/>
        <v>300</v>
      </c>
      <c r="G31" s="55">
        <f t="shared" si="0"/>
        <v>3480000</v>
      </c>
      <c r="H31" s="48">
        <f t="shared" si="7"/>
        <v>0.79719387755101856</v>
      </c>
      <c r="I31" s="55">
        <f t="shared" si="1"/>
        <v>0</v>
      </c>
      <c r="J31" s="55">
        <f t="shared" si="1"/>
        <v>0</v>
      </c>
      <c r="K31" s="56">
        <f t="shared" si="2"/>
        <v>0.99529280145095256</v>
      </c>
      <c r="L31" s="55">
        <f t="shared" si="3"/>
        <v>80931.015424104698</v>
      </c>
      <c r="M31" s="55">
        <f t="shared" si="4"/>
        <v>2761175.8203518074</v>
      </c>
      <c r="N31" s="57">
        <f t="shared" si="5"/>
        <v>2680244.8049277025</v>
      </c>
      <c r="O31" s="57"/>
      <c r="P31" s="57">
        <f t="shared" si="8"/>
        <v>4798716.8587358929</v>
      </c>
      <c r="Q31" s="48">
        <f t="shared" si="13"/>
        <v>0</v>
      </c>
    </row>
    <row r="32" spans="1:21" x14ac:dyDescent="0.2">
      <c r="A32" s="53">
        <v>45323</v>
      </c>
      <c r="D32" s="54">
        <f t="shared" si="10"/>
        <v>102000</v>
      </c>
      <c r="E32" s="55">
        <f t="shared" si="11"/>
        <v>11800</v>
      </c>
      <c r="F32" s="58">
        <f t="shared" si="12"/>
        <v>300</v>
      </c>
      <c r="G32" s="55">
        <f t="shared" si="0"/>
        <v>3540000</v>
      </c>
      <c r="H32" s="48">
        <f t="shared" si="7"/>
        <v>0.78970057233976476</v>
      </c>
      <c r="I32" s="55">
        <f t="shared" si="1"/>
        <v>0</v>
      </c>
      <c r="J32" s="55">
        <f t="shared" si="1"/>
        <v>0</v>
      </c>
      <c r="K32" s="56">
        <f t="shared" si="2"/>
        <v>0.99529280145095256</v>
      </c>
      <c r="L32" s="55">
        <f t="shared" si="3"/>
        <v>80170.296085049442</v>
      </c>
      <c r="M32" s="55">
        <f t="shared" si="4"/>
        <v>2782380.8641281864</v>
      </c>
      <c r="N32" s="57">
        <f t="shared" si="5"/>
        <v>2702210.568043137</v>
      </c>
      <c r="O32" s="57"/>
      <c r="P32" s="57">
        <f t="shared" si="8"/>
        <v>7500927.4267790299</v>
      </c>
      <c r="Q32" s="48">
        <f t="shared" si="13"/>
        <v>0</v>
      </c>
    </row>
    <row r="33" spans="1:17" x14ac:dyDescent="0.2">
      <c r="A33" s="53">
        <v>45352</v>
      </c>
      <c r="D33" s="54">
        <f t="shared" si="10"/>
        <v>102000</v>
      </c>
      <c r="E33" s="55">
        <f t="shared" si="11"/>
        <v>12000</v>
      </c>
      <c r="F33" s="58">
        <f t="shared" si="12"/>
        <v>300</v>
      </c>
      <c r="G33" s="55">
        <f t="shared" si="0"/>
        <v>3600000</v>
      </c>
      <c r="H33" s="48">
        <f t="shared" si="7"/>
        <v>0.78227770121558837</v>
      </c>
      <c r="I33" s="55">
        <f t="shared" si="1"/>
        <v>0</v>
      </c>
      <c r="J33" s="55">
        <f t="shared" si="1"/>
        <v>0</v>
      </c>
      <c r="K33" s="56">
        <f t="shared" si="2"/>
        <v>0.99529280145095256</v>
      </c>
      <c r="L33" s="55">
        <f t="shared" si="3"/>
        <v>79416.727205058371</v>
      </c>
      <c r="M33" s="55">
        <f t="shared" si="4"/>
        <v>2802943.3131197072</v>
      </c>
      <c r="N33" s="57">
        <f t="shared" si="5"/>
        <v>2723526.5859146486</v>
      </c>
      <c r="O33" s="57"/>
      <c r="P33" s="57">
        <f t="shared" si="8"/>
        <v>10224454.012693679</v>
      </c>
      <c r="Q33" s="48">
        <f t="shared" si="13"/>
        <v>0</v>
      </c>
    </row>
    <row r="34" spans="1:17" x14ac:dyDescent="0.2">
      <c r="A34" s="53">
        <v>45383</v>
      </c>
      <c r="D34" s="54">
        <f t="shared" si="10"/>
        <v>102000</v>
      </c>
      <c r="E34" s="55">
        <f t="shared" si="11"/>
        <v>12200</v>
      </c>
      <c r="F34" s="58">
        <f t="shared" si="12"/>
        <v>300</v>
      </c>
      <c r="G34" s="55">
        <f t="shared" si="0"/>
        <v>3660000</v>
      </c>
      <c r="H34" s="48">
        <f t="shared" si="7"/>
        <v>0.77492460212609959</v>
      </c>
      <c r="I34" s="55">
        <f t="shared" si="1"/>
        <v>0</v>
      </c>
      <c r="J34" s="55">
        <f t="shared" si="1"/>
        <v>0</v>
      </c>
      <c r="K34" s="56">
        <f t="shared" si="2"/>
        <v>0.99529280145095256</v>
      </c>
      <c r="L34" s="55">
        <f t="shared" si="3"/>
        <v>78670.241572661747</v>
      </c>
      <c r="M34" s="55">
        <f t="shared" si="4"/>
        <v>2822873.3740778626</v>
      </c>
      <c r="N34" s="57">
        <f t="shared" si="5"/>
        <v>2744203.1325052008</v>
      </c>
      <c r="O34" s="57"/>
      <c r="P34" s="57">
        <f t="shared" si="8"/>
        <v>12968657.14519888</v>
      </c>
      <c r="Q34" s="48">
        <f t="shared" si="13"/>
        <v>0</v>
      </c>
    </row>
    <row r="35" spans="1:17" x14ac:dyDescent="0.2">
      <c r="A35" s="53">
        <v>45413</v>
      </c>
      <c r="D35" s="54">
        <f t="shared" si="10"/>
        <v>102000</v>
      </c>
      <c r="E35" s="55">
        <f t="shared" si="11"/>
        <v>12400</v>
      </c>
      <c r="F35" s="58">
        <f t="shared" si="12"/>
        <v>300</v>
      </c>
      <c r="G35" s="55">
        <f t="shared" si="0"/>
        <v>3720000</v>
      </c>
      <c r="H35" s="48">
        <f t="shared" si="7"/>
        <v>0.76764061924193772</v>
      </c>
      <c r="I35" s="55">
        <f t="shared" si="1"/>
        <v>0</v>
      </c>
      <c r="J35" s="55">
        <f t="shared" si="1"/>
        <v>0</v>
      </c>
      <c r="K35" s="56">
        <f t="shared" si="2"/>
        <v>0.99529280145095256</v>
      </c>
      <c r="L35" s="55">
        <f t="shared" si="3"/>
        <v>77930.772608150917</v>
      </c>
      <c r="M35" s="55">
        <f t="shared" si="4"/>
        <v>2842181.1186502101</v>
      </c>
      <c r="N35" s="57">
        <f t="shared" si="5"/>
        <v>2764250.3460420594</v>
      </c>
      <c r="O35" s="57"/>
      <c r="P35" s="57">
        <f t="shared" si="8"/>
        <v>15732907.491240939</v>
      </c>
      <c r="Q35" s="48">
        <f t="shared" si="13"/>
        <v>0</v>
      </c>
    </row>
    <row r="36" spans="1:17" x14ac:dyDescent="0.2">
      <c r="A36" s="53">
        <v>45444</v>
      </c>
      <c r="D36" s="54">
        <f t="shared" si="10"/>
        <v>102000</v>
      </c>
      <c r="E36" s="55">
        <f t="shared" si="11"/>
        <v>12600</v>
      </c>
      <c r="F36" s="58">
        <f t="shared" si="12"/>
        <v>300</v>
      </c>
      <c r="G36" s="55">
        <f t="shared" si="0"/>
        <v>3780000</v>
      </c>
      <c r="H36" s="48">
        <f t="shared" si="7"/>
        <v>0.76042510289827692</v>
      </c>
      <c r="I36" s="55">
        <f t="shared" si="1"/>
        <v>0</v>
      </c>
      <c r="J36" s="55">
        <f t="shared" si="1"/>
        <v>0</v>
      </c>
      <c r="K36" s="56">
        <f t="shared" si="2"/>
        <v>0.99529280145095256</v>
      </c>
      <c r="L36" s="55">
        <f t="shared" si="3"/>
        <v>77198.254357640006</v>
      </c>
      <c r="M36" s="55">
        <f t="shared" si="4"/>
        <v>2860876.4850184238</v>
      </c>
      <c r="N36" s="57">
        <f t="shared" si="5"/>
        <v>2783678.2306607836</v>
      </c>
      <c r="O36" s="57"/>
      <c r="P36" s="57">
        <f t="shared" si="8"/>
        <v>18516585.721901722</v>
      </c>
      <c r="Q36" s="48">
        <f t="shared" si="13"/>
        <v>0</v>
      </c>
    </row>
    <row r="37" spans="1:17" x14ac:dyDescent="0.2">
      <c r="A37" s="53">
        <v>45474</v>
      </c>
      <c r="D37" s="54">
        <f t="shared" si="10"/>
        <v>102000</v>
      </c>
      <c r="E37" s="55">
        <f t="shared" si="11"/>
        <v>12800</v>
      </c>
      <c r="F37" s="58">
        <f t="shared" si="12"/>
        <v>300</v>
      </c>
      <c r="G37" s="55">
        <f t="shared" si="0"/>
        <v>3840000</v>
      </c>
      <c r="H37" s="48">
        <f t="shared" si="7"/>
        <v>0.75327740953688227</v>
      </c>
      <c r="I37" s="55">
        <f t="shared" si="1"/>
        <v>0</v>
      </c>
      <c r="J37" s="55">
        <f t="shared" si="1"/>
        <v>0</v>
      </c>
      <c r="K37" s="56">
        <f t="shared" si="2"/>
        <v>0.99529280145095256</v>
      </c>
      <c r="L37" s="55">
        <f t="shared" si="3"/>
        <v>76472.621487183365</v>
      </c>
      <c r="M37" s="55">
        <f t="shared" si="4"/>
        <v>2878969.2795174913</v>
      </c>
      <c r="N37" s="57">
        <f t="shared" si="5"/>
        <v>2802496.6580303079</v>
      </c>
      <c r="O37" s="57"/>
      <c r="P37" s="57">
        <f t="shared" si="8"/>
        <v>21319082.379932031</v>
      </c>
      <c r="Q37" s="48">
        <f t="shared" si="13"/>
        <v>0</v>
      </c>
    </row>
    <row r="38" spans="1:17" x14ac:dyDescent="0.2">
      <c r="A38" s="53">
        <v>45505</v>
      </c>
      <c r="D38" s="54">
        <f t="shared" si="10"/>
        <v>102000</v>
      </c>
      <c r="E38" s="55">
        <f t="shared" si="11"/>
        <v>13000</v>
      </c>
      <c r="F38" s="58">
        <f t="shared" si="12"/>
        <v>300</v>
      </c>
      <c r="G38" s="55">
        <f t="shared" si="0"/>
        <v>3900000</v>
      </c>
      <c r="H38" s="48">
        <f t="shared" si="7"/>
        <v>0.74619690164871022</v>
      </c>
      <c r="I38" s="55">
        <f t="shared" si="1"/>
        <v>0</v>
      </c>
      <c r="J38" s="55">
        <f t="shared" si="1"/>
        <v>0</v>
      </c>
      <c r="K38" s="56">
        <f t="shared" si="2"/>
        <v>0.99529280145095256</v>
      </c>
      <c r="L38" s="55">
        <f t="shared" si="3"/>
        <v>75753.809276948508</v>
      </c>
      <c r="M38" s="55">
        <f t="shared" si="4"/>
        <v>2896469.1782362666</v>
      </c>
      <c r="N38" s="57">
        <f t="shared" si="5"/>
        <v>2820715.3689593179</v>
      </c>
      <c r="O38" s="57"/>
      <c r="P38" s="57">
        <f t="shared" si="8"/>
        <v>24139797.74889135</v>
      </c>
      <c r="Q38" s="48">
        <f t="shared" si="13"/>
        <v>0</v>
      </c>
    </row>
    <row r="39" spans="1:17" x14ac:dyDescent="0.2">
      <c r="A39" s="53">
        <v>45536</v>
      </c>
      <c r="D39" s="54">
        <f t="shared" si="10"/>
        <v>104040</v>
      </c>
      <c r="E39" s="55">
        <f t="shared" si="11"/>
        <v>13200</v>
      </c>
      <c r="F39" s="58">
        <f t="shared" si="12"/>
        <v>300</v>
      </c>
      <c r="G39" s="55">
        <f t="shared" si="0"/>
        <v>3960000</v>
      </c>
      <c r="H39" s="48">
        <f t="shared" si="7"/>
        <v>0.7391829477170484</v>
      </c>
      <c r="I39" s="55">
        <f t="shared" ref="I39:J70" si="14">B39*$H39</f>
        <v>0</v>
      </c>
      <c r="J39" s="55">
        <f t="shared" si="14"/>
        <v>0</v>
      </c>
      <c r="K39" s="56">
        <f t="shared" si="2"/>
        <v>0.99529280145095256</v>
      </c>
      <c r="L39" s="55">
        <f t="shared" si="3"/>
        <v>76542.588687752432</v>
      </c>
      <c r="M39" s="55">
        <f t="shared" si="4"/>
        <v>2913385.728599573</v>
      </c>
      <c r="N39" s="57">
        <f t="shared" si="5"/>
        <v>2836843.1399118206</v>
      </c>
      <c r="O39" s="57"/>
      <c r="P39" s="57">
        <f t="shared" si="8"/>
        <v>26976640.888803169</v>
      </c>
      <c r="Q39" s="48">
        <f t="shared" si="13"/>
        <v>0</v>
      </c>
    </row>
    <row r="40" spans="1:17" x14ac:dyDescent="0.2">
      <c r="A40" s="53">
        <v>45566</v>
      </c>
      <c r="D40" s="54">
        <f t="shared" si="10"/>
        <v>104040</v>
      </c>
      <c r="E40" s="55">
        <f t="shared" si="11"/>
        <v>13400</v>
      </c>
      <c r="F40" s="58">
        <f t="shared" si="12"/>
        <v>300</v>
      </c>
      <c r="G40" s="55">
        <f t="shared" si="0"/>
        <v>4020000</v>
      </c>
      <c r="H40" s="48">
        <f t="shared" si="7"/>
        <v>0.73223492216119035</v>
      </c>
      <c r="I40" s="55">
        <f t="shared" si="14"/>
        <v>0</v>
      </c>
      <c r="J40" s="55">
        <f t="shared" si="14"/>
        <v>0</v>
      </c>
      <c r="K40" s="56">
        <f t="shared" si="2"/>
        <v>0.99529280145095256</v>
      </c>
      <c r="L40" s="55">
        <f t="shared" si="3"/>
        <v>75823.118813675188</v>
      </c>
      <c r="M40" s="55">
        <f t="shared" si="4"/>
        <v>2929728.3509320864</v>
      </c>
      <c r="N40" s="57">
        <f t="shared" si="5"/>
        <v>2853905.232118411</v>
      </c>
      <c r="O40" s="57"/>
      <c r="P40" s="57">
        <f t="shared" si="8"/>
        <v>29830546.120921582</v>
      </c>
      <c r="Q40" s="48">
        <f t="shared" si="13"/>
        <v>0</v>
      </c>
    </row>
    <row r="41" spans="1:17" x14ac:dyDescent="0.2">
      <c r="A41" s="53">
        <v>45597</v>
      </c>
      <c r="D41" s="54">
        <f t="shared" si="10"/>
        <v>104040</v>
      </c>
      <c r="E41" s="55">
        <f t="shared" si="11"/>
        <v>13600</v>
      </c>
      <c r="F41" s="58">
        <f t="shared" si="12"/>
        <v>300</v>
      </c>
      <c r="G41" s="55">
        <f t="shared" si="0"/>
        <v>4080000</v>
      </c>
      <c r="H41" s="48">
        <f t="shared" si="7"/>
        <v>0.72535220528063915</v>
      </c>
      <c r="I41" s="55">
        <f t="shared" si="14"/>
        <v>0</v>
      </c>
      <c r="J41" s="55">
        <f t="shared" si="14"/>
        <v>0</v>
      </c>
      <c r="K41" s="56">
        <f t="shared" si="2"/>
        <v>0.99529280145095256</v>
      </c>
      <c r="L41" s="55">
        <f t="shared" si="3"/>
        <v>75110.411670106245</v>
      </c>
      <c r="M41" s="55">
        <f t="shared" si="4"/>
        <v>2945506.3400041666</v>
      </c>
      <c r="N41" s="57">
        <f t="shared" si="5"/>
        <v>2870395.9283340601</v>
      </c>
      <c r="O41" s="57"/>
      <c r="P41" s="57">
        <f t="shared" si="8"/>
        <v>32700942.049255643</v>
      </c>
      <c r="Q41" s="48">
        <f t="shared" si="13"/>
        <v>0</v>
      </c>
    </row>
    <row r="42" spans="1:17" x14ac:dyDescent="0.2">
      <c r="A42" s="53">
        <v>45627</v>
      </c>
      <c r="D42" s="54">
        <f t="shared" si="10"/>
        <v>104040</v>
      </c>
      <c r="E42" s="55">
        <f t="shared" si="11"/>
        <v>13800</v>
      </c>
      <c r="F42" s="58">
        <f t="shared" si="12"/>
        <v>300</v>
      </c>
      <c r="G42" s="55">
        <f t="shared" si="0"/>
        <v>4140000</v>
      </c>
      <c r="H42" s="48">
        <f t="shared" si="7"/>
        <v>0.71853418319983609</v>
      </c>
      <c r="I42" s="55">
        <f t="shared" si="14"/>
        <v>0</v>
      </c>
      <c r="J42" s="55">
        <f t="shared" si="14"/>
        <v>0</v>
      </c>
      <c r="K42" s="56">
        <f t="shared" si="2"/>
        <v>0.99529280145095256</v>
      </c>
      <c r="L42" s="55">
        <f t="shared" si="3"/>
        <v>74404.40369007003</v>
      </c>
      <c r="M42" s="55">
        <f t="shared" si="4"/>
        <v>2960728.8665598803</v>
      </c>
      <c r="N42" s="57">
        <f t="shared" si="5"/>
        <v>2886324.4628698104</v>
      </c>
      <c r="O42" s="57"/>
      <c r="P42" s="57">
        <f t="shared" si="8"/>
        <v>35587266.512125455</v>
      </c>
      <c r="Q42" s="48">
        <f t="shared" si="13"/>
        <v>0</v>
      </c>
    </row>
    <row r="43" spans="1:17" x14ac:dyDescent="0.2">
      <c r="A43" s="53">
        <v>45658</v>
      </c>
      <c r="D43" s="54">
        <f t="shared" si="10"/>
        <v>104040</v>
      </c>
      <c r="E43" s="55">
        <f t="shared" si="11"/>
        <v>14000</v>
      </c>
      <c r="F43" s="58">
        <f t="shared" si="12"/>
        <v>300</v>
      </c>
      <c r="G43" s="55">
        <f t="shared" si="0"/>
        <v>4200000</v>
      </c>
      <c r="H43" s="48">
        <f t="shared" si="7"/>
        <v>0.71178024781340843</v>
      </c>
      <c r="I43" s="55">
        <f t="shared" si="14"/>
        <v>0</v>
      </c>
      <c r="J43" s="55">
        <f t="shared" si="14"/>
        <v>0</v>
      </c>
      <c r="K43" s="56">
        <f t="shared" si="2"/>
        <v>0.99529280145095256</v>
      </c>
      <c r="L43" s="55">
        <f t="shared" si="3"/>
        <v>73705.031904095231</v>
      </c>
      <c r="M43" s="55">
        <f t="shared" si="4"/>
        <v>2975404.9788273741</v>
      </c>
      <c r="N43" s="57">
        <f t="shared" si="5"/>
        <v>2901699.9469232787</v>
      </c>
      <c r="O43" s="57"/>
      <c r="P43" s="57">
        <f t="shared" si="8"/>
        <v>38488966.459048733</v>
      </c>
      <c r="Q43" s="48">
        <f t="shared" si="13"/>
        <v>0</v>
      </c>
    </row>
    <row r="44" spans="1:17" x14ac:dyDescent="0.2">
      <c r="A44" s="53">
        <v>45689</v>
      </c>
      <c r="D44" s="54">
        <f t="shared" si="10"/>
        <v>104040</v>
      </c>
      <c r="E44" s="55">
        <f t="shared" si="11"/>
        <v>14200</v>
      </c>
      <c r="F44" s="58">
        <f t="shared" si="12"/>
        <v>300</v>
      </c>
      <c r="G44" s="55">
        <f t="shared" si="0"/>
        <v>4260000</v>
      </c>
      <c r="H44" s="48">
        <f t="shared" si="7"/>
        <v>0.70508979673193184</v>
      </c>
      <c r="I44" s="55">
        <f t="shared" si="14"/>
        <v>0</v>
      </c>
      <c r="J44" s="55">
        <f t="shared" si="14"/>
        <v>0</v>
      </c>
      <c r="K44" s="56">
        <f t="shared" si="2"/>
        <v>0.99529280145095256</v>
      </c>
      <c r="L44" s="55">
        <f t="shared" si="3"/>
        <v>73012.233934598495</v>
      </c>
      <c r="M44" s="55">
        <f t="shared" si="4"/>
        <v>2989543.6040118183</v>
      </c>
      <c r="N44" s="57">
        <f t="shared" si="5"/>
        <v>2916531.3700772198</v>
      </c>
      <c r="O44" s="57"/>
      <c r="P44" s="57">
        <f t="shared" si="8"/>
        <v>41405497.829125956</v>
      </c>
      <c r="Q44" s="48">
        <f t="shared" si="13"/>
        <v>0</v>
      </c>
    </row>
    <row r="45" spans="1:17" x14ac:dyDescent="0.2">
      <c r="A45" s="53">
        <v>45717</v>
      </c>
      <c r="D45" s="54">
        <f t="shared" si="10"/>
        <v>104040</v>
      </c>
      <c r="E45" s="55">
        <f t="shared" si="11"/>
        <v>14400</v>
      </c>
      <c r="F45" s="58">
        <f t="shared" si="12"/>
        <v>300</v>
      </c>
      <c r="G45" s="55">
        <f t="shared" si="0"/>
        <v>4320000</v>
      </c>
      <c r="H45" s="48">
        <f t="shared" si="7"/>
        <v>0.698462233228203</v>
      </c>
      <c r="I45" s="55">
        <f t="shared" si="14"/>
        <v>0</v>
      </c>
      <c r="J45" s="55">
        <f t="shared" si="14"/>
        <v>0</v>
      </c>
      <c r="K45" s="56">
        <f t="shared" si="2"/>
        <v>0.99529280145095256</v>
      </c>
      <c r="L45" s="55">
        <f t="shared" si="3"/>
        <v>72325.947990320929</v>
      </c>
      <c r="M45" s="55">
        <f t="shared" si="4"/>
        <v>3003153.549771111</v>
      </c>
      <c r="N45" s="57">
        <f t="shared" si="5"/>
        <v>2930827.6017807899</v>
      </c>
      <c r="O45" s="57"/>
      <c r="P45" s="57">
        <f t="shared" si="8"/>
        <v>44336325.430906743</v>
      </c>
      <c r="Q45" s="48">
        <f t="shared" si="13"/>
        <v>0</v>
      </c>
    </row>
    <row r="46" spans="1:17" x14ac:dyDescent="0.2">
      <c r="A46" s="53">
        <v>45748</v>
      </c>
      <c r="D46" s="54">
        <f t="shared" si="10"/>
        <v>104040</v>
      </c>
      <c r="E46" s="55">
        <f t="shared" si="11"/>
        <v>14600</v>
      </c>
      <c r="F46" s="58">
        <f t="shared" si="12"/>
        <v>300</v>
      </c>
      <c r="G46" s="55">
        <f t="shared" si="0"/>
        <v>4380000</v>
      </c>
      <c r="H46" s="48">
        <f t="shared" si="7"/>
        <v>0.69189696618401664</v>
      </c>
      <c r="I46" s="55">
        <f t="shared" si="14"/>
        <v>0</v>
      </c>
      <c r="J46" s="55">
        <f t="shared" si="14"/>
        <v>0</v>
      </c>
      <c r="K46" s="56">
        <f t="shared" si="2"/>
        <v>0.99529280145095256</v>
      </c>
      <c r="L46" s="55">
        <f t="shared" si="3"/>
        <v>71646.112860816866</v>
      </c>
      <c r="M46" s="55">
        <f t="shared" si="4"/>
        <v>3016243.5056745275</v>
      </c>
      <c r="N46" s="57">
        <f t="shared" si="5"/>
        <v>2944597.3928137105</v>
      </c>
      <c r="O46" s="57"/>
      <c r="P46" s="57">
        <f t="shared" si="8"/>
        <v>47280922.823720455</v>
      </c>
      <c r="Q46" s="48">
        <f t="shared" si="13"/>
        <v>0</v>
      </c>
    </row>
    <row r="47" spans="1:17" x14ac:dyDescent="0.2">
      <c r="A47" s="53">
        <v>45778</v>
      </c>
      <c r="D47" s="54">
        <f t="shared" si="10"/>
        <v>104040</v>
      </c>
      <c r="E47" s="55">
        <f t="shared" si="11"/>
        <v>14800</v>
      </c>
      <c r="F47" s="58">
        <f t="shared" si="12"/>
        <v>300</v>
      </c>
      <c r="G47" s="55">
        <f t="shared" si="0"/>
        <v>4440000</v>
      </c>
      <c r="H47" s="48">
        <f t="shared" si="7"/>
        <v>0.68539341003744358</v>
      </c>
      <c r="I47" s="55">
        <f t="shared" si="14"/>
        <v>0</v>
      </c>
      <c r="J47" s="55">
        <f t="shared" si="14"/>
        <v>0</v>
      </c>
      <c r="K47" s="56">
        <f t="shared" si="2"/>
        <v>0.99529280145095256</v>
      </c>
      <c r="L47" s="55">
        <f t="shared" si="3"/>
        <v>70972.667910994511</v>
      </c>
      <c r="M47" s="55">
        <f t="shared" si="4"/>
        <v>3028822.0446445174</v>
      </c>
      <c r="N47" s="57">
        <f t="shared" si="5"/>
        <v>2957849.3767335229</v>
      </c>
      <c r="O47" s="57"/>
      <c r="P47" s="57">
        <f t="shared" si="8"/>
        <v>50238772.200453982</v>
      </c>
      <c r="Q47" s="48">
        <f t="shared" si="13"/>
        <v>0</v>
      </c>
    </row>
    <row r="48" spans="1:17" x14ac:dyDescent="0.2">
      <c r="A48" s="53">
        <v>45809</v>
      </c>
      <c r="D48" s="54">
        <f t="shared" si="10"/>
        <v>104040</v>
      </c>
      <c r="E48" s="55">
        <f t="shared" si="11"/>
        <v>15000</v>
      </c>
      <c r="F48" s="58">
        <f t="shared" si="12"/>
        <v>300</v>
      </c>
      <c r="G48" s="55">
        <f t="shared" si="0"/>
        <v>4500000</v>
      </c>
      <c r="H48" s="48">
        <f t="shared" si="7"/>
        <v>0.67895098473060367</v>
      </c>
      <c r="I48" s="55">
        <f t="shared" si="14"/>
        <v>0</v>
      </c>
      <c r="J48" s="55">
        <f t="shared" si="14"/>
        <v>0</v>
      </c>
      <c r="K48" s="56">
        <f t="shared" si="2"/>
        <v>0.99529280145095256</v>
      </c>
      <c r="L48" s="55">
        <f t="shared" si="3"/>
        <v>70305.553075707779</v>
      </c>
      <c r="M48" s="55">
        <f t="shared" si="4"/>
        <v>3040897.6243818244</v>
      </c>
      <c r="N48" s="57">
        <f t="shared" si="5"/>
        <v>2970592.0713061164</v>
      </c>
      <c r="O48" s="57"/>
      <c r="P48" s="57">
        <f t="shared" si="8"/>
        <v>53209364.271760099</v>
      </c>
      <c r="Q48" s="48">
        <f t="shared" si="13"/>
        <v>0</v>
      </c>
    </row>
    <row r="49" spans="1:17" x14ac:dyDescent="0.2">
      <c r="A49" s="53">
        <v>45839</v>
      </c>
      <c r="D49" s="54">
        <f t="shared" si="10"/>
        <v>104040</v>
      </c>
      <c r="E49" s="55">
        <f t="shared" si="11"/>
        <v>15000</v>
      </c>
      <c r="F49" s="58">
        <f t="shared" si="12"/>
        <v>300</v>
      </c>
      <c r="G49" s="55">
        <f t="shared" si="0"/>
        <v>4500000</v>
      </c>
      <c r="H49" s="48">
        <f t="shared" si="7"/>
        <v>0.67256911565792987</v>
      </c>
      <c r="I49" s="55">
        <f t="shared" si="14"/>
        <v>0</v>
      </c>
      <c r="J49" s="55">
        <f t="shared" si="14"/>
        <v>0</v>
      </c>
      <c r="K49" s="56">
        <f t="shared" si="2"/>
        <v>0.99529280145095256</v>
      </c>
      <c r="L49" s="55">
        <f t="shared" si="3"/>
        <v>69644.708854399069</v>
      </c>
      <c r="M49" s="55">
        <f t="shared" si="4"/>
        <v>3012314.3968165684</v>
      </c>
      <c r="N49" s="57">
        <f t="shared" si="5"/>
        <v>2942669.6879621693</v>
      </c>
      <c r="O49" s="57"/>
      <c r="P49" s="57">
        <f t="shared" si="8"/>
        <v>56152033.959722266</v>
      </c>
      <c r="Q49" s="48">
        <f t="shared" si="13"/>
        <v>0</v>
      </c>
    </row>
    <row r="50" spans="1:17" x14ac:dyDescent="0.2">
      <c r="A50" s="53">
        <v>45870</v>
      </c>
      <c r="D50" s="54">
        <f t="shared" si="10"/>
        <v>104040</v>
      </c>
      <c r="E50" s="55">
        <f t="shared" si="11"/>
        <v>15000</v>
      </c>
      <c r="F50" s="58">
        <f t="shared" si="12"/>
        <v>300</v>
      </c>
      <c r="G50" s="55">
        <f t="shared" si="0"/>
        <v>4500000</v>
      </c>
      <c r="H50" s="48">
        <f t="shared" si="7"/>
        <v>0.66624723361491911</v>
      </c>
      <c r="I50" s="55">
        <f t="shared" si="14"/>
        <v>0</v>
      </c>
      <c r="J50" s="55">
        <f t="shared" si="14"/>
        <v>0</v>
      </c>
      <c r="K50" s="56">
        <f t="shared" si="2"/>
        <v>0.99529280145095256</v>
      </c>
      <c r="L50" s="55">
        <f t="shared" si="3"/>
        <v>68990.076305792303</v>
      </c>
      <c r="M50" s="55">
        <f t="shared" si="4"/>
        <v>2983999.8402159302</v>
      </c>
      <c r="N50" s="57">
        <f t="shared" si="5"/>
        <v>2915009.763910138</v>
      </c>
      <c r="O50" s="57"/>
      <c r="P50" s="57">
        <f t="shared" si="8"/>
        <v>59067043.723632403</v>
      </c>
      <c r="Q50" s="48">
        <f t="shared" si="13"/>
        <v>0</v>
      </c>
    </row>
    <row r="51" spans="1:17" x14ac:dyDescent="0.2">
      <c r="A51" s="53">
        <v>45901</v>
      </c>
      <c r="D51" s="54">
        <f t="shared" si="10"/>
        <v>106120.8</v>
      </c>
      <c r="E51" s="55">
        <f t="shared" si="11"/>
        <v>15000</v>
      </c>
      <c r="F51" s="58">
        <f t="shared" si="12"/>
        <v>300</v>
      </c>
      <c r="G51" s="55">
        <f t="shared" si="0"/>
        <v>4500000</v>
      </c>
      <c r="H51" s="48">
        <f t="shared" si="7"/>
        <v>0.65998477474736394</v>
      </c>
      <c r="I51" s="55">
        <f t="shared" si="14"/>
        <v>0</v>
      </c>
      <c r="J51" s="55">
        <f t="shared" si="14"/>
        <v>0</v>
      </c>
      <c r="K51" s="56">
        <f t="shared" si="2"/>
        <v>0.99529280145095256</v>
      </c>
      <c r="L51" s="55">
        <f t="shared" si="3"/>
        <v>69708.428983488746</v>
      </c>
      <c r="M51" s="55">
        <f t="shared" si="4"/>
        <v>2955951.4291797588</v>
      </c>
      <c r="N51" s="57">
        <f t="shared" si="5"/>
        <v>2886243.0001962702</v>
      </c>
      <c r="O51" s="57"/>
      <c r="P51" s="57">
        <f t="shared" si="8"/>
        <v>61953286.723828673</v>
      </c>
      <c r="Q51" s="48">
        <f t="shared" si="13"/>
        <v>0</v>
      </c>
    </row>
    <row r="52" spans="1:17" x14ac:dyDescent="0.2">
      <c r="A52" s="53">
        <v>45931</v>
      </c>
      <c r="D52" s="54">
        <f t="shared" si="10"/>
        <v>106120.8</v>
      </c>
      <c r="E52" s="55">
        <f t="shared" si="11"/>
        <v>15000</v>
      </c>
      <c r="F52" s="58">
        <f t="shared" si="12"/>
        <v>300</v>
      </c>
      <c r="G52" s="55">
        <f t="shared" si="0"/>
        <v>4500000</v>
      </c>
      <c r="H52" s="48">
        <f t="shared" si="7"/>
        <v>0.65378118050106204</v>
      </c>
      <c r="I52" s="55">
        <f t="shared" si="14"/>
        <v>0</v>
      </c>
      <c r="J52" s="55">
        <f t="shared" si="14"/>
        <v>0</v>
      </c>
      <c r="K52" s="56">
        <f t="shared" si="2"/>
        <v>0.99529280145095256</v>
      </c>
      <c r="L52" s="55">
        <f t="shared" si="3"/>
        <v>69053.197491025538</v>
      </c>
      <c r="M52" s="55">
        <f t="shared" si="4"/>
        <v>2928166.6620456581</v>
      </c>
      <c r="N52" s="57">
        <f t="shared" si="5"/>
        <v>2859113.4645546325</v>
      </c>
      <c r="O52" s="57"/>
      <c r="P52" s="57">
        <f t="shared" si="8"/>
        <v>64812400.188383304</v>
      </c>
      <c r="Q52" s="48">
        <f t="shared" si="13"/>
        <v>0</v>
      </c>
    </row>
    <row r="53" spans="1:17" x14ac:dyDescent="0.2">
      <c r="A53" s="53">
        <v>45962</v>
      </c>
      <c r="D53" s="54">
        <f t="shared" si="10"/>
        <v>106120.8</v>
      </c>
      <c r="E53" s="55">
        <f t="shared" si="11"/>
        <v>15000</v>
      </c>
      <c r="F53" s="58">
        <f t="shared" si="12"/>
        <v>300</v>
      </c>
      <c r="G53" s="55">
        <f t="shared" si="0"/>
        <v>4500000</v>
      </c>
      <c r="H53" s="48">
        <f t="shared" si="7"/>
        <v>0.64763589757199846</v>
      </c>
      <c r="I53" s="55">
        <f t="shared" si="14"/>
        <v>0</v>
      </c>
      <c r="J53" s="55">
        <f t="shared" si="14"/>
        <v>0</v>
      </c>
      <c r="K53" s="56">
        <f t="shared" si="2"/>
        <v>0.99529280145095256</v>
      </c>
      <c r="L53" s="55">
        <f t="shared" si="3"/>
        <v>68404.124913846681</v>
      </c>
      <c r="M53" s="55">
        <f t="shared" si="4"/>
        <v>2900643.060665864</v>
      </c>
      <c r="N53" s="57">
        <f t="shared" si="5"/>
        <v>2832238.9357520174</v>
      </c>
      <c r="O53" s="57"/>
      <c r="P53" s="57">
        <f t="shared" si="8"/>
        <v>67644639.124135315</v>
      </c>
      <c r="Q53" s="48">
        <f t="shared" si="13"/>
        <v>0</v>
      </c>
    </row>
    <row r="54" spans="1:17" x14ac:dyDescent="0.2">
      <c r="A54" s="53">
        <v>45992</v>
      </c>
      <c r="D54" s="54">
        <f t="shared" si="10"/>
        <v>106120.8</v>
      </c>
      <c r="E54" s="55">
        <f t="shared" si="11"/>
        <v>15000</v>
      </c>
      <c r="F54" s="58">
        <f t="shared" si="12"/>
        <v>300</v>
      </c>
      <c r="G54" s="55">
        <f t="shared" si="0"/>
        <v>4500000</v>
      </c>
      <c r="H54" s="48">
        <f t="shared" si="7"/>
        <v>0.64154837785699581</v>
      </c>
      <c r="I54" s="55">
        <f t="shared" si="14"/>
        <v>0</v>
      </c>
      <c r="J54" s="55">
        <f t="shared" si="14"/>
        <v>0</v>
      </c>
      <c r="K54" s="56">
        <f t="shared" si="2"/>
        <v>0.99529280145095256</v>
      </c>
      <c r="L54" s="55">
        <f t="shared" si="3"/>
        <v>67761.153360599434</v>
      </c>
      <c r="M54" s="55">
        <f t="shared" si="4"/>
        <v>2873378.1701862165</v>
      </c>
      <c r="N54" s="57">
        <f t="shared" si="5"/>
        <v>2805617.0168256168</v>
      </c>
      <c r="O54" s="57"/>
      <c r="P54" s="57">
        <f t="shared" si="8"/>
        <v>70450256.140960932</v>
      </c>
      <c r="Q54" s="48">
        <f t="shared" si="13"/>
        <v>0</v>
      </c>
    </row>
    <row r="55" spans="1:17" x14ac:dyDescent="0.2">
      <c r="A55" s="53">
        <v>46023</v>
      </c>
      <c r="D55" s="54">
        <f t="shared" si="10"/>
        <v>106120.8</v>
      </c>
      <c r="E55" s="55">
        <f t="shared" si="11"/>
        <v>15000</v>
      </c>
      <c r="F55" s="58">
        <f t="shared" si="12"/>
        <v>300</v>
      </c>
      <c r="G55" s="55">
        <f t="shared" si="0"/>
        <v>4500000</v>
      </c>
      <c r="H55" s="48">
        <f t="shared" si="7"/>
        <v>0.63551807840482821</v>
      </c>
      <c r="I55" s="55">
        <f t="shared" si="14"/>
        <v>0</v>
      </c>
      <c r="J55" s="55">
        <f t="shared" si="14"/>
        <v>0</v>
      </c>
      <c r="K55" s="56">
        <f t="shared" si="2"/>
        <v>0.99529280145095256</v>
      </c>
      <c r="L55" s="55">
        <f t="shared" si="3"/>
        <v>67124.225484086666</v>
      </c>
      <c r="M55" s="55">
        <f t="shared" si="4"/>
        <v>2846369.5588272042</v>
      </c>
      <c r="N55" s="57">
        <f t="shared" si="5"/>
        <v>2779245.3333431175</v>
      </c>
      <c r="O55" s="57"/>
      <c r="P55" s="57">
        <f t="shared" si="8"/>
        <v>73229501.47430405</v>
      </c>
      <c r="Q55" s="48">
        <f t="shared" si="13"/>
        <v>0</v>
      </c>
    </row>
    <row r="56" spans="1:17" x14ac:dyDescent="0.2">
      <c r="A56" s="53">
        <v>46054</v>
      </c>
      <c r="D56" s="54">
        <f t="shared" si="10"/>
        <v>106120.8</v>
      </c>
      <c r="E56" s="55">
        <f t="shared" si="11"/>
        <v>15000</v>
      </c>
      <c r="F56" s="58">
        <f t="shared" si="12"/>
        <v>300</v>
      </c>
      <c r="G56" s="55">
        <f t="shared" si="0"/>
        <v>4500000</v>
      </c>
      <c r="H56" s="48">
        <f t="shared" si="7"/>
        <v>0.62954446136779552</v>
      </c>
      <c r="I56" s="55">
        <f t="shared" si="14"/>
        <v>0</v>
      </c>
      <c r="J56" s="55">
        <f t="shared" si="14"/>
        <v>0</v>
      </c>
      <c r="K56" s="56">
        <f t="shared" si="2"/>
        <v>0.99529280145095256</v>
      </c>
      <c r="L56" s="55">
        <f t="shared" si="3"/>
        <v>66493.284476152126</v>
      </c>
      <c r="M56" s="55">
        <f t="shared" si="4"/>
        <v>2819614.8176670792</v>
      </c>
      <c r="N56" s="57">
        <f t="shared" si="5"/>
        <v>2753121.533190927</v>
      </c>
      <c r="O56" s="57"/>
      <c r="P56" s="57">
        <f t="shared" si="8"/>
        <v>75982623.007494971</v>
      </c>
      <c r="Q56" s="48">
        <f t="shared" si="13"/>
        <v>0</v>
      </c>
    </row>
    <row r="57" spans="1:17" x14ac:dyDescent="0.2">
      <c r="A57" s="53">
        <v>46082</v>
      </c>
      <c r="D57" s="54">
        <f t="shared" si="10"/>
        <v>106120.8</v>
      </c>
      <c r="E57" s="55">
        <f t="shared" si="11"/>
        <v>15000</v>
      </c>
      <c r="F57" s="58">
        <f t="shared" si="12"/>
        <v>300</v>
      </c>
      <c r="G57" s="55">
        <f t="shared" si="0"/>
        <v>4500000</v>
      </c>
      <c r="H57" s="48">
        <f t="shared" si="7"/>
        <v>0.62362699395375187</v>
      </c>
      <c r="I57" s="55">
        <f t="shared" si="14"/>
        <v>0</v>
      </c>
      <c r="J57" s="55">
        <f t="shared" si="14"/>
        <v>0</v>
      </c>
      <c r="K57" s="56">
        <f t="shared" si="2"/>
        <v>0.99529280145095256</v>
      </c>
      <c r="L57" s="55">
        <f t="shared" si="3"/>
        <v>65868.274062613607</v>
      </c>
      <c r="M57" s="55">
        <f t="shared" si="4"/>
        <v>2793111.560426997</v>
      </c>
      <c r="N57" s="57">
        <f t="shared" si="5"/>
        <v>2727243.2863643835</v>
      </c>
      <c r="O57" s="57"/>
      <c r="P57" s="57">
        <f t="shared" si="8"/>
        <v>78709866.293859348</v>
      </c>
      <c r="Q57" s="48">
        <f t="shared" si="13"/>
        <v>0</v>
      </c>
    </row>
    <row r="58" spans="1:17" x14ac:dyDescent="0.2">
      <c r="A58" s="53">
        <v>46113</v>
      </c>
      <c r="D58" s="54">
        <f t="shared" si="10"/>
        <v>106120.8</v>
      </c>
      <c r="E58" s="55">
        <f t="shared" si="11"/>
        <v>15000</v>
      </c>
      <c r="F58" s="58">
        <f t="shared" si="12"/>
        <v>300</v>
      </c>
      <c r="G58" s="55">
        <f t="shared" si="0"/>
        <v>4500000</v>
      </c>
      <c r="H58" s="48">
        <f t="shared" si="7"/>
        <v>0.61776514837858554</v>
      </c>
      <c r="I58" s="55">
        <f t="shared" si="14"/>
        <v>0</v>
      </c>
      <c r="J58" s="55">
        <f t="shared" si="14"/>
        <v>0</v>
      </c>
      <c r="K58" s="56">
        <f t="shared" si="2"/>
        <v>0.99529280145095256</v>
      </c>
      <c r="L58" s="55">
        <f t="shared" si="3"/>
        <v>65249.138498243847</v>
      </c>
      <c r="M58" s="55">
        <f t="shared" si="4"/>
        <v>2766857.4232581863</v>
      </c>
      <c r="N58" s="57">
        <f t="shared" si="5"/>
        <v>2701608.2847599424</v>
      </c>
      <c r="O58" s="57"/>
      <c r="P58" s="57">
        <f t="shared" si="8"/>
        <v>81411474.578619286</v>
      </c>
      <c r="Q58" s="48">
        <f t="shared" si="13"/>
        <v>0</v>
      </c>
    </row>
    <row r="59" spans="1:17" x14ac:dyDescent="0.2">
      <c r="A59" s="53">
        <v>46143</v>
      </c>
      <c r="D59" s="54">
        <f t="shared" si="10"/>
        <v>106120.8</v>
      </c>
      <c r="E59" s="55">
        <f t="shared" si="11"/>
        <v>15000</v>
      </c>
      <c r="F59" s="58">
        <f t="shared" si="12"/>
        <v>300</v>
      </c>
      <c r="G59" s="55">
        <f t="shared" si="0"/>
        <v>4500000</v>
      </c>
      <c r="H59" s="48">
        <f t="shared" si="7"/>
        <v>0.61195840181914529</v>
      </c>
      <c r="I59" s="55">
        <f t="shared" si="14"/>
        <v>0</v>
      </c>
      <c r="J59" s="55">
        <f t="shared" si="14"/>
        <v>0</v>
      </c>
      <c r="K59" s="56">
        <f t="shared" si="2"/>
        <v>0.99529280145095256</v>
      </c>
      <c r="L59" s="55">
        <f t="shared" si="3"/>
        <v>64635.822561798486</v>
      </c>
      <c r="M59" s="55">
        <f t="shared" si="4"/>
        <v>2740850.0645311116</v>
      </c>
      <c r="N59" s="57">
        <f t="shared" si="5"/>
        <v>2676214.241969313</v>
      </c>
      <c r="O59" s="57"/>
      <c r="P59" s="57">
        <f t="shared" si="8"/>
        <v>84087688.820588604</v>
      </c>
      <c r="Q59" s="48">
        <f t="shared" si="13"/>
        <v>0</v>
      </c>
    </row>
    <row r="60" spans="1:17" x14ac:dyDescent="0.2">
      <c r="A60" s="53">
        <v>46174</v>
      </c>
      <c r="D60" s="54">
        <f t="shared" si="10"/>
        <v>106120.8</v>
      </c>
      <c r="E60" s="55">
        <f t="shared" si="11"/>
        <v>15000</v>
      </c>
      <c r="F60" s="58">
        <f t="shared" si="12"/>
        <v>300</v>
      </c>
      <c r="G60" s="55">
        <f t="shared" si="0"/>
        <v>4500000</v>
      </c>
      <c r="H60" s="48">
        <f t="shared" si="7"/>
        <v>0.60620623636660964</v>
      </c>
      <c r="I60" s="55">
        <f t="shared" si="14"/>
        <v>0</v>
      </c>
      <c r="J60" s="55">
        <f t="shared" si="14"/>
        <v>0</v>
      </c>
      <c r="K60" s="56">
        <f t="shared" si="2"/>
        <v>0.99529280145095256</v>
      </c>
      <c r="L60" s="55">
        <f t="shared" si="3"/>
        <v>64028.271551090933</v>
      </c>
      <c r="M60" s="55">
        <f t="shared" si="4"/>
        <v>2715087.1646266254</v>
      </c>
      <c r="N60" s="57">
        <f t="shared" si="5"/>
        <v>2651058.8930755346</v>
      </c>
      <c r="O60" s="57"/>
      <c r="P60" s="57">
        <f t="shared" si="8"/>
        <v>86738747.713664144</v>
      </c>
      <c r="Q60" s="48">
        <f t="shared" si="13"/>
        <v>0</v>
      </c>
    </row>
    <row r="61" spans="1:17" x14ac:dyDescent="0.2">
      <c r="A61" s="53">
        <v>46204</v>
      </c>
      <c r="D61" s="54">
        <f t="shared" si="10"/>
        <v>106120.8</v>
      </c>
      <c r="E61" s="55">
        <f t="shared" si="11"/>
        <v>15000</v>
      </c>
      <c r="F61" s="58">
        <f t="shared" si="12"/>
        <v>300</v>
      </c>
      <c r="G61" s="55">
        <f t="shared" si="0"/>
        <v>4500000</v>
      </c>
      <c r="H61" s="48">
        <f t="shared" si="7"/>
        <v>0.60050813898029376</v>
      </c>
      <c r="I61" s="55">
        <f t="shared" si="14"/>
        <v>0</v>
      </c>
      <c r="J61" s="55">
        <f t="shared" si="14"/>
        <v>0</v>
      </c>
      <c r="K61" s="56">
        <f t="shared" si="2"/>
        <v>0.99529280145095256</v>
      </c>
      <c r="L61" s="55">
        <f t="shared" si="3"/>
        <v>63426.431278113356</v>
      </c>
      <c r="M61" s="55">
        <f t="shared" si="4"/>
        <v>2689566.4257290754</v>
      </c>
      <c r="N61" s="57">
        <f t="shared" si="5"/>
        <v>2626139.9944509622</v>
      </c>
      <c r="O61" s="57"/>
      <c r="P61" s="57">
        <f t="shared" si="8"/>
        <v>89364887.708115101</v>
      </c>
      <c r="Q61" s="48">
        <f t="shared" si="13"/>
        <v>0</v>
      </c>
    </row>
    <row r="62" spans="1:17" x14ac:dyDescent="0.2">
      <c r="A62" s="53">
        <v>46235</v>
      </c>
      <c r="D62" s="54">
        <f t="shared" si="10"/>
        <v>106120.8</v>
      </c>
      <c r="E62" s="55">
        <f t="shared" si="11"/>
        <v>15000</v>
      </c>
      <c r="F62" s="58">
        <f t="shared" si="12"/>
        <v>300</v>
      </c>
      <c r="G62" s="55">
        <f t="shared" si="0"/>
        <v>4500000</v>
      </c>
      <c r="H62" s="48">
        <f t="shared" si="7"/>
        <v>0.59486360144189132</v>
      </c>
      <c r="I62" s="55">
        <f t="shared" si="14"/>
        <v>0</v>
      </c>
      <c r="J62" s="55">
        <f t="shared" si="14"/>
        <v>0</v>
      </c>
      <c r="K62" s="56">
        <f t="shared" si="2"/>
        <v>0.99529280145095256</v>
      </c>
      <c r="L62" s="55">
        <f t="shared" si="3"/>
        <v>62830.248064203639</v>
      </c>
      <c r="M62" s="55">
        <f t="shared" si="4"/>
        <v>2664285.5716213631</v>
      </c>
      <c r="N62" s="57">
        <f t="shared" si="5"/>
        <v>2601455.3235571594</v>
      </c>
      <c r="O62" s="57"/>
      <c r="P62" s="57">
        <f t="shared" si="8"/>
        <v>91966343.031672254</v>
      </c>
      <c r="Q62" s="48">
        <f t="shared" si="13"/>
        <v>0</v>
      </c>
    </row>
    <row r="63" spans="1:17" x14ac:dyDescent="0.2">
      <c r="A63" s="53">
        <v>46266</v>
      </c>
      <c r="D63" s="54">
        <f t="shared" si="10"/>
        <v>108243.216</v>
      </c>
      <c r="E63" s="55">
        <f t="shared" si="11"/>
        <v>15000</v>
      </c>
      <c r="F63" s="58">
        <f t="shared" si="12"/>
        <v>300</v>
      </c>
      <c r="G63" s="55">
        <f t="shared" si="0"/>
        <v>4500000</v>
      </c>
      <c r="H63" s="48">
        <f t="shared" si="7"/>
        <v>0.58927212031014564</v>
      </c>
      <c r="I63" s="55">
        <f t="shared" si="14"/>
        <v>0</v>
      </c>
      <c r="J63" s="55">
        <f t="shared" si="14"/>
        <v>0</v>
      </c>
      <c r="K63" s="56">
        <f t="shared" si="2"/>
        <v>0.99529280145095256</v>
      </c>
      <c r="L63" s="55">
        <f t="shared" si="3"/>
        <v>63484.462109962886</v>
      </c>
      <c r="M63" s="55">
        <f t="shared" si="4"/>
        <v>2639242.3474819241</v>
      </c>
      <c r="N63" s="57">
        <f t="shared" si="5"/>
        <v>2575757.8853719612</v>
      </c>
      <c r="O63" s="57"/>
      <c r="P63" s="57">
        <f t="shared" si="8"/>
        <v>94542100.917044222</v>
      </c>
      <c r="Q63" s="48">
        <f t="shared" si="13"/>
        <v>0</v>
      </c>
    </row>
    <row r="64" spans="1:17" x14ac:dyDescent="0.2">
      <c r="A64" s="53">
        <v>46296</v>
      </c>
      <c r="D64" s="54">
        <f t="shared" si="10"/>
        <v>108243.216</v>
      </c>
      <c r="E64" s="55">
        <f t="shared" si="11"/>
        <v>15000</v>
      </c>
      <c r="F64" s="58">
        <f t="shared" si="12"/>
        <v>300</v>
      </c>
      <c r="G64" s="55">
        <f t="shared" si="0"/>
        <v>4500000</v>
      </c>
      <c r="H64" s="48">
        <f t="shared" si="7"/>
        <v>0.5837331968759476</v>
      </c>
      <c r="I64" s="55">
        <f t="shared" si="14"/>
        <v>0</v>
      </c>
      <c r="J64" s="55">
        <f t="shared" si="14"/>
        <v>0</v>
      </c>
      <c r="K64" s="56">
        <f t="shared" si="2"/>
        <v>0.99529280145095256</v>
      </c>
      <c r="L64" s="55">
        <f t="shared" si="3"/>
        <v>62887.733429326756</v>
      </c>
      <c r="M64" s="55">
        <f t="shared" si="4"/>
        <v>2614434.5196836204</v>
      </c>
      <c r="N64" s="57">
        <f t="shared" si="5"/>
        <v>2551546.7862542938</v>
      </c>
      <c r="O64" s="57"/>
      <c r="P64" s="57">
        <f t="shared" si="8"/>
        <v>97093647.703298509</v>
      </c>
      <c r="Q64" s="48">
        <f t="shared" si="13"/>
        <v>0</v>
      </c>
    </row>
    <row r="65" spans="1:17" x14ac:dyDescent="0.2">
      <c r="A65" s="53">
        <v>46327</v>
      </c>
      <c r="D65" s="54">
        <f t="shared" si="10"/>
        <v>108243.216</v>
      </c>
      <c r="E65" s="55">
        <f t="shared" si="11"/>
        <v>15000</v>
      </c>
      <c r="F65" s="58">
        <f t="shared" si="12"/>
        <v>300</v>
      </c>
      <c r="G65" s="55">
        <f t="shared" si="0"/>
        <v>4500000</v>
      </c>
      <c r="H65" s="48">
        <f t="shared" si="7"/>
        <v>0.57824633711785511</v>
      </c>
      <c r="I65" s="55">
        <f t="shared" si="14"/>
        <v>0</v>
      </c>
      <c r="J65" s="55">
        <f t="shared" si="14"/>
        <v>0</v>
      </c>
      <c r="K65" s="56">
        <f t="shared" si="2"/>
        <v>0.99529280145095256</v>
      </c>
      <c r="L65" s="55">
        <f t="shared" si="3"/>
        <v>62296.613760824584</v>
      </c>
      <c r="M65" s="55">
        <f t="shared" si="4"/>
        <v>2589859.8755945186</v>
      </c>
      <c r="N65" s="57">
        <f t="shared" si="5"/>
        <v>2527563.2618336938</v>
      </c>
      <c r="O65" s="57"/>
      <c r="P65" s="57">
        <f t="shared" si="8"/>
        <v>99621210.965132207</v>
      </c>
      <c r="Q65" s="48">
        <f t="shared" si="13"/>
        <v>0</v>
      </c>
    </row>
    <row r="66" spans="1:17" x14ac:dyDescent="0.2">
      <c r="A66" s="53">
        <v>46357</v>
      </c>
      <c r="D66" s="54">
        <f t="shared" si="10"/>
        <v>108243.216</v>
      </c>
      <c r="E66" s="55">
        <f t="shared" si="11"/>
        <v>15000</v>
      </c>
      <c r="F66" s="58">
        <f t="shared" si="12"/>
        <v>300</v>
      </c>
      <c r="G66" s="55">
        <f t="shared" si="0"/>
        <v>4500000</v>
      </c>
      <c r="H66" s="48">
        <f t="shared" si="7"/>
        <v>0.57281105165803126</v>
      </c>
      <c r="I66" s="55">
        <f t="shared" si="14"/>
        <v>0</v>
      </c>
      <c r="J66" s="55">
        <f t="shared" si="14"/>
        <v>0</v>
      </c>
      <c r="K66" s="56">
        <f t="shared" si="2"/>
        <v>0.99529280145095256</v>
      </c>
      <c r="L66" s="55">
        <f t="shared" si="3"/>
        <v>61711.050381974397</v>
      </c>
      <c r="M66" s="55">
        <f t="shared" si="4"/>
        <v>2565516.223380547</v>
      </c>
      <c r="N66" s="57">
        <f t="shared" si="5"/>
        <v>2503805.1729985727</v>
      </c>
      <c r="O66" s="57"/>
      <c r="P66" s="57">
        <f t="shared" si="8"/>
        <v>102125016.13813078</v>
      </c>
      <c r="Q66" s="48">
        <f t="shared" si="13"/>
        <v>0</v>
      </c>
    </row>
    <row r="67" spans="1:17" x14ac:dyDescent="0.2">
      <c r="A67" s="53">
        <v>46388</v>
      </c>
      <c r="D67" s="54">
        <f t="shared" si="10"/>
        <v>108243.216</v>
      </c>
      <c r="E67" s="55">
        <f t="shared" si="11"/>
        <v>15000</v>
      </c>
      <c r="F67" s="58">
        <f t="shared" si="12"/>
        <v>300</v>
      </c>
      <c r="G67" s="55">
        <f t="shared" si="0"/>
        <v>4500000</v>
      </c>
      <c r="H67" s="48">
        <f t="shared" si="7"/>
        <v>0.56742685571859597</v>
      </c>
      <c r="I67" s="55">
        <f t="shared" si="14"/>
        <v>0</v>
      </c>
      <c r="J67" s="55">
        <f t="shared" si="14"/>
        <v>0</v>
      </c>
      <c r="K67" s="56">
        <f t="shared" si="2"/>
        <v>0.99529280145095256</v>
      </c>
      <c r="L67" s="55">
        <f t="shared" si="3"/>
        <v>61130.99106586456</v>
      </c>
      <c r="M67" s="55">
        <f t="shared" si="4"/>
        <v>2541401.3918100009</v>
      </c>
      <c r="N67" s="57">
        <f t="shared" si="5"/>
        <v>2480270.4007441364</v>
      </c>
      <c r="O67" s="57"/>
      <c r="P67" s="57">
        <f t="shared" si="8"/>
        <v>104605286.53887492</v>
      </c>
      <c r="Q67" s="48">
        <f t="shared" si="13"/>
        <v>0</v>
      </c>
    </row>
    <row r="68" spans="1:17" x14ac:dyDescent="0.2">
      <c r="A68" s="53">
        <v>46419</v>
      </c>
      <c r="D68" s="54">
        <f t="shared" si="10"/>
        <v>108243.216</v>
      </c>
      <c r="E68" s="55">
        <f t="shared" si="11"/>
        <v>15000</v>
      </c>
      <c r="F68" s="58">
        <f t="shared" si="12"/>
        <v>300</v>
      </c>
      <c r="G68" s="55">
        <f t="shared" si="0"/>
        <v>4500000</v>
      </c>
      <c r="H68" s="48">
        <f t="shared" si="7"/>
        <v>0.5620932690783883</v>
      </c>
      <c r="I68" s="55">
        <f t="shared" si="14"/>
        <v>0</v>
      </c>
      <c r="J68" s="55">
        <f t="shared" si="14"/>
        <v>0</v>
      </c>
      <c r="K68" s="56">
        <f t="shared" si="2"/>
        <v>0.99529280145095256</v>
      </c>
      <c r="L68" s="55">
        <f t="shared" si="3"/>
        <v>60556.384076495619</v>
      </c>
      <c r="M68" s="55">
        <f t="shared" si="4"/>
        <v>2517513.2300598891</v>
      </c>
      <c r="N68" s="57">
        <f t="shared" si="5"/>
        <v>2456956.8459833935</v>
      </c>
      <c r="O68" s="57"/>
      <c r="P68" s="57">
        <f t="shared" si="8"/>
        <v>107062243.38485831</v>
      </c>
      <c r="Q68" s="48">
        <f t="shared" si="13"/>
        <v>0</v>
      </c>
    </row>
    <row r="69" spans="1:17" x14ac:dyDescent="0.2">
      <c r="A69" s="53">
        <v>46447</v>
      </c>
      <c r="D69" s="54">
        <f t="shared" si="10"/>
        <v>108243.216</v>
      </c>
      <c r="E69" s="55">
        <f t="shared" si="11"/>
        <v>15000</v>
      </c>
      <c r="F69" s="58">
        <f t="shared" si="12"/>
        <v>300</v>
      </c>
      <c r="G69" s="55">
        <f t="shared" si="0"/>
        <v>4500000</v>
      </c>
      <c r="H69" s="48">
        <f t="shared" si="7"/>
        <v>0.55680981603013502</v>
      </c>
      <c r="I69" s="55">
        <f t="shared" si="14"/>
        <v>0</v>
      </c>
      <c r="J69" s="55">
        <f t="shared" si="14"/>
        <v>0</v>
      </c>
      <c r="K69" s="56">
        <f t="shared" si="2"/>
        <v>0.99529280145095256</v>
      </c>
      <c r="L69" s="55">
        <f t="shared" si="3"/>
        <v>59987.178164165904</v>
      </c>
      <c r="M69" s="55">
        <f t="shared" si="4"/>
        <v>2493849.6075241021</v>
      </c>
      <c r="N69" s="57">
        <f t="shared" si="5"/>
        <v>2433862.4293599362</v>
      </c>
      <c r="O69" s="57"/>
      <c r="P69" s="57">
        <f t="shared" si="8"/>
        <v>109496105.81421825</v>
      </c>
      <c r="Q69" s="48">
        <f t="shared" si="13"/>
        <v>0</v>
      </c>
    </row>
    <row r="70" spans="1:17" x14ac:dyDescent="0.2">
      <c r="A70" s="53">
        <v>46478</v>
      </c>
      <c r="D70" s="54">
        <f t="shared" si="10"/>
        <v>108243.216</v>
      </c>
      <c r="E70" s="55">
        <f t="shared" si="11"/>
        <v>15000</v>
      </c>
      <c r="F70" s="58">
        <f t="shared" si="12"/>
        <v>300</v>
      </c>
      <c r="G70" s="55">
        <f t="shared" si="0"/>
        <v>4500000</v>
      </c>
      <c r="H70" s="48">
        <f t="shared" si="7"/>
        <v>0.55157602533802219</v>
      </c>
      <c r="I70" s="55">
        <f t="shared" si="14"/>
        <v>0</v>
      </c>
      <c r="J70" s="55">
        <f t="shared" si="14"/>
        <v>0</v>
      </c>
      <c r="K70" s="56">
        <f t="shared" si="2"/>
        <v>0.99529280145095256</v>
      </c>
      <c r="L70" s="55">
        <f t="shared" si="3"/>
        <v>59423.322560900582</v>
      </c>
      <c r="M70" s="55">
        <f t="shared" si="4"/>
        <v>2470408.4136233772</v>
      </c>
      <c r="N70" s="57">
        <f t="shared" si="5"/>
        <v>2410985.0910624769</v>
      </c>
      <c r="O70" s="57"/>
      <c r="P70" s="57">
        <f t="shared" si="8"/>
        <v>111907090.90528072</v>
      </c>
      <c r="Q70" s="48">
        <f t="shared" si="13"/>
        <v>0</v>
      </c>
    </row>
    <row r="71" spans="1:17" x14ac:dyDescent="0.2">
      <c r="A71" s="53">
        <v>46508</v>
      </c>
      <c r="D71" s="54">
        <f t="shared" si="10"/>
        <v>108243.216</v>
      </c>
      <c r="E71" s="55">
        <f t="shared" si="11"/>
        <v>15000</v>
      </c>
      <c r="F71" s="58">
        <f t="shared" si="12"/>
        <v>300</v>
      </c>
      <c r="G71" s="55">
        <f t="shared" si="0"/>
        <v>4500000</v>
      </c>
      <c r="H71" s="48">
        <f t="shared" si="7"/>
        <v>0.54639143019566483</v>
      </c>
      <c r="I71" s="55">
        <f t="shared" ref="I71:J102" si="15">B71*$H71</f>
        <v>0</v>
      </c>
      <c r="J71" s="55">
        <f t="shared" si="15"/>
        <v>0</v>
      </c>
      <c r="K71" s="56">
        <f t="shared" si="2"/>
        <v>0.99529280145095256</v>
      </c>
      <c r="L71" s="55">
        <f t="shared" si="3"/>
        <v>58864.766975923558</v>
      </c>
      <c r="M71" s="55">
        <f t="shared" si="4"/>
        <v>2447187.5576170608</v>
      </c>
      <c r="N71" s="57">
        <f t="shared" si="5"/>
        <v>2388322.7906411374</v>
      </c>
      <c r="O71" s="57"/>
      <c r="P71" s="57">
        <f t="shared" si="8"/>
        <v>114295413.69592187</v>
      </c>
      <c r="Q71" s="48">
        <f t="shared" si="13"/>
        <v>0</v>
      </c>
    </row>
    <row r="72" spans="1:17" x14ac:dyDescent="0.2">
      <c r="A72" s="53">
        <v>46539</v>
      </c>
      <c r="D72" s="54">
        <f t="shared" si="10"/>
        <v>108243.216</v>
      </c>
      <c r="E72" s="55">
        <f t="shared" si="11"/>
        <v>15000</v>
      </c>
      <c r="F72" s="58">
        <f t="shared" si="12"/>
        <v>300</v>
      </c>
      <c r="G72" s="55">
        <f t="shared" ref="G72:G135" si="16">E72*F72</f>
        <v>4500000</v>
      </c>
      <c r="H72" s="48">
        <f t="shared" si="7"/>
        <v>0.54125556818447229</v>
      </c>
      <c r="I72" s="55">
        <f t="shared" si="15"/>
        <v>0</v>
      </c>
      <c r="J72" s="55">
        <f t="shared" si="15"/>
        <v>0</v>
      </c>
      <c r="K72" s="56">
        <f t="shared" ref="K72:K135" si="17">(((1+$B$1)^(1/12)-1)/(1+$B$1)^(1/12))/(LN(1+$B$1)/12)</f>
        <v>0.99529280145095256</v>
      </c>
      <c r="L72" s="55">
        <f t="shared" ref="L72:L135" si="18">D72*$H72*$K72</f>
        <v>58311.461591172039</v>
      </c>
      <c r="M72" s="55">
        <f t="shared" ref="M72:M135" si="19">G72*$H72*K72</f>
        <v>2424184.9684166275</v>
      </c>
      <c r="N72" s="57">
        <f t="shared" ref="N72:N135" si="20">M72-SUM(I72,J72,L72)</f>
        <v>2365873.5068254555</v>
      </c>
      <c r="O72" s="57"/>
      <c r="P72" s="57">
        <f t="shared" si="8"/>
        <v>116661287.20274733</v>
      </c>
      <c r="Q72" s="48">
        <f t="shared" si="13"/>
        <v>0</v>
      </c>
    </row>
    <row r="73" spans="1:17" x14ac:dyDescent="0.2">
      <c r="A73" s="53">
        <v>46569</v>
      </c>
      <c r="D73" s="54">
        <f t="shared" si="10"/>
        <v>108243.216</v>
      </c>
      <c r="E73" s="55">
        <f t="shared" si="11"/>
        <v>15000</v>
      </c>
      <c r="F73" s="58">
        <f t="shared" si="12"/>
        <v>300</v>
      </c>
      <c r="G73" s="55">
        <f t="shared" si="16"/>
        <v>4500000</v>
      </c>
      <c r="H73" s="48">
        <f t="shared" ref="H73:H136" si="21">H72*(1+$B$1)^(-1/12)</f>
        <v>0.53616798123240461</v>
      </c>
      <c r="I73" s="55">
        <f t="shared" si="15"/>
        <v>0</v>
      </c>
      <c r="J73" s="55">
        <f t="shared" si="15"/>
        <v>0</v>
      </c>
      <c r="K73" s="56">
        <f t="shared" si="17"/>
        <v>0.99529280145095256</v>
      </c>
      <c r="L73" s="55">
        <f t="shared" si="18"/>
        <v>57763.357056853172</v>
      </c>
      <c r="M73" s="55">
        <f t="shared" si="19"/>
        <v>2401398.5944009577</v>
      </c>
      <c r="N73" s="57">
        <f t="shared" si="20"/>
        <v>2343635.2373441043</v>
      </c>
      <c r="O73" s="57"/>
      <c r="P73" s="57">
        <f t="shared" ref="P73:P136" si="22">P72+N73</f>
        <v>119004922.44009143</v>
      </c>
      <c r="Q73" s="48">
        <f t="shared" si="13"/>
        <v>0</v>
      </c>
    </row>
    <row r="74" spans="1:17" x14ac:dyDescent="0.2">
      <c r="A74" s="53">
        <v>46600</v>
      </c>
      <c r="D74" s="54">
        <f t="shared" si="10"/>
        <v>108243.216</v>
      </c>
      <c r="E74" s="55">
        <f t="shared" si="11"/>
        <v>15000</v>
      </c>
      <c r="F74" s="58">
        <f t="shared" si="12"/>
        <v>300</v>
      </c>
      <c r="G74" s="55">
        <f t="shared" si="16"/>
        <v>4500000</v>
      </c>
      <c r="H74" s="48">
        <f t="shared" si="21"/>
        <v>0.53112821557311674</v>
      </c>
      <c r="I74" s="55">
        <f t="shared" si="15"/>
        <v>0</v>
      </c>
      <c r="J74" s="55">
        <f t="shared" si="15"/>
        <v>0</v>
      </c>
      <c r="K74" s="56">
        <f t="shared" si="17"/>
        <v>0.99529280145095256</v>
      </c>
      <c r="L74" s="55">
        <f t="shared" si="18"/>
        <v>57220.404487042542</v>
      </c>
      <c r="M74" s="55">
        <f t="shared" si="19"/>
        <v>2378826.4032333577</v>
      </c>
      <c r="N74" s="57">
        <f t="shared" si="20"/>
        <v>2321605.998746315</v>
      </c>
      <c r="O74" s="57"/>
      <c r="P74" s="57">
        <f t="shared" si="22"/>
        <v>121326528.43883775</v>
      </c>
      <c r="Q74" s="48">
        <f t="shared" si="13"/>
        <v>0</v>
      </c>
    </row>
    <row r="75" spans="1:17" x14ac:dyDescent="0.2">
      <c r="A75" s="53">
        <v>46631</v>
      </c>
      <c r="D75" s="54">
        <f t="shared" si="10"/>
        <v>110408.08032000001</v>
      </c>
      <c r="E75" s="55">
        <f t="shared" si="11"/>
        <v>15000</v>
      </c>
      <c r="F75" s="58">
        <f t="shared" si="12"/>
        <v>300</v>
      </c>
      <c r="G75" s="55">
        <f t="shared" si="16"/>
        <v>4500000</v>
      </c>
      <c r="H75" s="48">
        <f t="shared" si="21"/>
        <v>0.52613582170548667</v>
      </c>
      <c r="I75" s="55">
        <f t="shared" si="15"/>
        <v>0</v>
      </c>
      <c r="J75" s="55">
        <f t="shared" si="15"/>
        <v>0</v>
      </c>
      <c r="K75" s="56">
        <f t="shared" si="17"/>
        <v>0.99529280145095256</v>
      </c>
      <c r="L75" s="55">
        <f t="shared" si="18"/>
        <v>57816.206564430431</v>
      </c>
      <c r="M75" s="55">
        <f t="shared" si="19"/>
        <v>2356466.381680287</v>
      </c>
      <c r="N75" s="57">
        <f t="shared" si="20"/>
        <v>2298650.1751158563</v>
      </c>
      <c r="O75" s="57"/>
      <c r="P75" s="57">
        <f t="shared" si="22"/>
        <v>123625178.61395361</v>
      </c>
      <c r="Q75" s="48">
        <f t="shared" si="13"/>
        <v>0</v>
      </c>
    </row>
    <row r="76" spans="1:17" x14ac:dyDescent="0.2">
      <c r="A76" s="53">
        <v>46661</v>
      </c>
      <c r="D76" s="54">
        <f t="shared" si="10"/>
        <v>110408.08032000001</v>
      </c>
      <c r="E76" s="55">
        <f t="shared" si="11"/>
        <v>15000</v>
      </c>
      <c r="F76" s="58">
        <f t="shared" si="12"/>
        <v>300</v>
      </c>
      <c r="G76" s="55">
        <f t="shared" si="16"/>
        <v>4500000</v>
      </c>
      <c r="H76" s="48">
        <f t="shared" si="21"/>
        <v>0.52119035435352412</v>
      </c>
      <c r="I76" s="55">
        <f t="shared" si="15"/>
        <v>0</v>
      </c>
      <c r="J76" s="55">
        <f t="shared" si="15"/>
        <v>0</v>
      </c>
      <c r="K76" s="56">
        <f t="shared" si="17"/>
        <v>0.99529280145095256</v>
      </c>
      <c r="L76" s="55">
        <f t="shared" si="18"/>
        <v>57272.757230279662</v>
      </c>
      <c r="M76" s="55">
        <f t="shared" si="19"/>
        <v>2334316.5354318018</v>
      </c>
      <c r="N76" s="57">
        <f t="shared" si="20"/>
        <v>2277043.7782015223</v>
      </c>
      <c r="O76" s="57"/>
      <c r="P76" s="57">
        <f t="shared" si="22"/>
        <v>125902222.39215513</v>
      </c>
      <c r="Q76" s="48">
        <f t="shared" si="13"/>
        <v>0</v>
      </c>
    </row>
    <row r="77" spans="1:17" x14ac:dyDescent="0.2">
      <c r="A77" s="53">
        <v>46692</v>
      </c>
      <c r="D77" s="54">
        <f t="shared" si="10"/>
        <v>110408.08032000001</v>
      </c>
      <c r="E77" s="55">
        <f t="shared" si="11"/>
        <v>15000</v>
      </c>
      <c r="F77" s="58">
        <f t="shared" si="12"/>
        <v>300</v>
      </c>
      <c r="G77" s="55">
        <f t="shared" si="16"/>
        <v>4500000</v>
      </c>
      <c r="H77" s="48">
        <f t="shared" si="21"/>
        <v>0.5162913724266559</v>
      </c>
      <c r="I77" s="55">
        <f t="shared" si="15"/>
        <v>0</v>
      </c>
      <c r="J77" s="55">
        <f t="shared" si="15"/>
        <v>0</v>
      </c>
      <c r="K77" s="56">
        <f t="shared" si="17"/>
        <v>0.99529280145095256</v>
      </c>
      <c r="L77" s="55">
        <f t="shared" si="18"/>
        <v>56734.416103608055</v>
      </c>
      <c r="M77" s="55">
        <f t="shared" si="19"/>
        <v>2312374.8889236753</v>
      </c>
      <c r="N77" s="57">
        <f t="shared" si="20"/>
        <v>2255640.4728200673</v>
      </c>
      <c r="O77" s="57"/>
      <c r="P77" s="57">
        <f t="shared" si="22"/>
        <v>128157862.8649752</v>
      </c>
      <c r="Q77" s="48">
        <f t="shared" si="13"/>
        <v>0</v>
      </c>
    </row>
    <row r="78" spans="1:17" x14ac:dyDescent="0.2">
      <c r="A78" s="53">
        <v>46722</v>
      </c>
      <c r="D78" s="54">
        <f t="shared" si="10"/>
        <v>110408.08032000001</v>
      </c>
      <c r="E78" s="55">
        <f t="shared" si="11"/>
        <v>15000</v>
      </c>
      <c r="F78" s="58">
        <f t="shared" si="12"/>
        <v>300</v>
      </c>
      <c r="G78" s="55">
        <f t="shared" si="16"/>
        <v>4500000</v>
      </c>
      <c r="H78" s="48">
        <f t="shared" si="21"/>
        <v>0.51143843898038466</v>
      </c>
      <c r="I78" s="55">
        <f t="shared" si="15"/>
        <v>0</v>
      </c>
      <c r="J78" s="55">
        <f t="shared" si="15"/>
        <v>0</v>
      </c>
      <c r="K78" s="56">
        <f t="shared" si="17"/>
        <v>0.99529280145095256</v>
      </c>
      <c r="L78" s="55">
        <f t="shared" si="18"/>
        <v>56201.135169298075</v>
      </c>
      <c r="M78" s="55">
        <f t="shared" si="19"/>
        <v>2290639.4851612006</v>
      </c>
      <c r="N78" s="57">
        <f t="shared" si="20"/>
        <v>2234438.3499919027</v>
      </c>
      <c r="O78" s="57"/>
      <c r="P78" s="57">
        <f t="shared" si="22"/>
        <v>130392301.2149671</v>
      </c>
      <c r="Q78" s="48">
        <f t="shared" si="13"/>
        <v>0</v>
      </c>
    </row>
    <row r="79" spans="1:17" x14ac:dyDescent="0.2">
      <c r="A79" s="53">
        <v>46753</v>
      </c>
      <c r="D79" s="54">
        <f t="shared" si="10"/>
        <v>110408.08032000001</v>
      </c>
      <c r="E79" s="55">
        <f t="shared" si="11"/>
        <v>15000</v>
      </c>
      <c r="F79" s="58">
        <f t="shared" si="12"/>
        <v>300</v>
      </c>
      <c r="G79" s="55">
        <f t="shared" si="16"/>
        <v>4500000</v>
      </c>
      <c r="H79" s="48">
        <f t="shared" si="21"/>
        <v>0.50663112117731746</v>
      </c>
      <c r="I79" s="55">
        <f t="shared" si="15"/>
        <v>0</v>
      </c>
      <c r="J79" s="55">
        <f t="shared" si="15"/>
        <v>0</v>
      </c>
      <c r="K79" s="56">
        <f t="shared" si="17"/>
        <v>0.99529280145095256</v>
      </c>
      <c r="L79" s="55">
        <f t="shared" si="18"/>
        <v>55672.866863555195</v>
      </c>
      <c r="M79" s="55">
        <f t="shared" si="19"/>
        <v>2269108.3855446419</v>
      </c>
      <c r="N79" s="57">
        <f t="shared" si="20"/>
        <v>2213435.5186810866</v>
      </c>
      <c r="O79" s="57"/>
      <c r="P79" s="57">
        <f t="shared" si="22"/>
        <v>132605736.73364818</v>
      </c>
      <c r="Q79" s="48">
        <f t="shared" si="13"/>
        <v>0</v>
      </c>
    </row>
    <row r="80" spans="1:17" x14ac:dyDescent="0.2">
      <c r="A80" s="53">
        <v>46784</v>
      </c>
      <c r="D80" s="54">
        <f t="shared" si="10"/>
        <v>110408.08032000001</v>
      </c>
      <c r="E80" s="55">
        <f t="shared" si="11"/>
        <v>15000</v>
      </c>
      <c r="F80" s="58">
        <f t="shared" si="12"/>
        <v>300</v>
      </c>
      <c r="G80" s="55">
        <f t="shared" si="16"/>
        <v>4500000</v>
      </c>
      <c r="H80" s="48">
        <f t="shared" si="21"/>
        <v>0.50186899024856058</v>
      </c>
      <c r="I80" s="55">
        <f t="shared" si="15"/>
        <v>0</v>
      </c>
      <c r="J80" s="55">
        <f t="shared" si="15"/>
        <v>0</v>
      </c>
      <c r="K80" s="56">
        <f t="shared" si="17"/>
        <v>0.99529280145095256</v>
      </c>
      <c r="L80" s="55">
        <f t="shared" si="18"/>
        <v>55149.564069665619</v>
      </c>
      <c r="M80" s="55">
        <f t="shared" si="19"/>
        <v>2247779.6696963278</v>
      </c>
      <c r="N80" s="57">
        <f t="shared" si="20"/>
        <v>2192630.1056266623</v>
      </c>
      <c r="O80" s="57"/>
      <c r="P80" s="57">
        <f t="shared" si="22"/>
        <v>134798366.83927485</v>
      </c>
      <c r="Q80" s="48">
        <f t="shared" si="13"/>
        <v>0</v>
      </c>
    </row>
    <row r="81" spans="1:17" x14ac:dyDescent="0.2">
      <c r="A81" s="53">
        <v>46813</v>
      </c>
      <c r="D81" s="54">
        <f t="shared" si="10"/>
        <v>110408.08032000001</v>
      </c>
      <c r="E81" s="55">
        <f t="shared" si="11"/>
        <v>15000</v>
      </c>
      <c r="F81" s="58">
        <f t="shared" si="12"/>
        <v>300</v>
      </c>
      <c r="G81" s="55">
        <f t="shared" si="16"/>
        <v>4500000</v>
      </c>
      <c r="H81" s="48">
        <f t="shared" si="21"/>
        <v>0.49715162145547731</v>
      </c>
      <c r="I81" s="55">
        <f t="shared" si="15"/>
        <v>0</v>
      </c>
      <c r="J81" s="55">
        <f t="shared" si="15"/>
        <v>0</v>
      </c>
      <c r="K81" s="56">
        <f t="shared" si="17"/>
        <v>0.99529280145095256</v>
      </c>
      <c r="L81" s="55">
        <f t="shared" si="18"/>
        <v>54631.180113793904</v>
      </c>
      <c r="M81" s="55">
        <f t="shared" si="19"/>
        <v>2226651.435289375</v>
      </c>
      <c r="N81" s="57">
        <f t="shared" si="20"/>
        <v>2172020.2551755812</v>
      </c>
      <c r="O81" s="57"/>
      <c r="P81" s="57">
        <f t="shared" si="22"/>
        <v>136970387.09445044</v>
      </c>
      <c r="Q81" s="48">
        <f t="shared" si="13"/>
        <v>0</v>
      </c>
    </row>
    <row r="82" spans="1:17" x14ac:dyDescent="0.2">
      <c r="A82" s="53">
        <v>46844</v>
      </c>
      <c r="D82" s="54">
        <f t="shared" si="10"/>
        <v>110408.08032000001</v>
      </c>
      <c r="E82" s="55">
        <f t="shared" si="11"/>
        <v>15000</v>
      </c>
      <c r="F82" s="58">
        <f t="shared" si="12"/>
        <v>300</v>
      </c>
      <c r="G82" s="55">
        <f t="shared" si="16"/>
        <v>4500000</v>
      </c>
      <c r="H82" s="48">
        <f t="shared" si="21"/>
        <v>0.49247859405180516</v>
      </c>
      <c r="I82" s="55">
        <f t="shared" si="15"/>
        <v>0</v>
      </c>
      <c r="J82" s="55">
        <f t="shared" si="15"/>
        <v>0</v>
      </c>
      <c r="K82" s="56">
        <f t="shared" si="17"/>
        <v>0.99529280145095256</v>
      </c>
      <c r="L82" s="55">
        <f t="shared" si="18"/>
        <v>54117.668760820132</v>
      </c>
      <c r="M82" s="55">
        <f t="shared" si="19"/>
        <v>2205721.7978780139</v>
      </c>
      <c r="N82" s="57">
        <f t="shared" si="20"/>
        <v>2151604.1291171936</v>
      </c>
      <c r="O82" s="57"/>
      <c r="P82" s="57">
        <f t="shared" si="22"/>
        <v>139121991.22356763</v>
      </c>
      <c r="Q82" s="48">
        <f t="shared" si="13"/>
        <v>0</v>
      </c>
    </row>
    <row r="83" spans="1:17" x14ac:dyDescent="0.2">
      <c r="A83" s="53">
        <v>46874</v>
      </c>
      <c r="D83" s="54">
        <f t="shared" si="10"/>
        <v>110408.08032000001</v>
      </c>
      <c r="E83" s="55">
        <f t="shared" si="11"/>
        <v>15000</v>
      </c>
      <c r="F83" s="58">
        <f t="shared" si="12"/>
        <v>300</v>
      </c>
      <c r="G83" s="55">
        <f t="shared" si="16"/>
        <v>4500000</v>
      </c>
      <c r="H83" s="48">
        <f t="shared" si="21"/>
        <v>0.48784949124612897</v>
      </c>
      <c r="I83" s="55">
        <f t="shared" si="15"/>
        <v>0</v>
      </c>
      <c r="J83" s="55">
        <f t="shared" si="15"/>
        <v>0</v>
      </c>
      <c r="K83" s="56">
        <f t="shared" si="17"/>
        <v>0.99529280145095256</v>
      </c>
      <c r="L83" s="55">
        <f t="shared" si="18"/>
        <v>53608.984210216062</v>
      </c>
      <c r="M83" s="55">
        <f t="shared" si="19"/>
        <v>2184988.8907295177</v>
      </c>
      <c r="N83" s="57">
        <f t="shared" si="20"/>
        <v>2131379.9065193017</v>
      </c>
      <c r="O83" s="57"/>
      <c r="P83" s="57">
        <f t="shared" si="22"/>
        <v>141253371.13008693</v>
      </c>
      <c r="Q83" s="48">
        <f t="shared" si="13"/>
        <v>0</v>
      </c>
    </row>
    <row r="84" spans="1:17" x14ac:dyDescent="0.2">
      <c r="A84" s="53">
        <v>46905</v>
      </c>
      <c r="D84" s="54">
        <f t="shared" si="10"/>
        <v>110408.08032000001</v>
      </c>
      <c r="E84" s="55">
        <f t="shared" si="11"/>
        <v>15000</v>
      </c>
      <c r="F84" s="58">
        <f t="shared" si="12"/>
        <v>300</v>
      </c>
      <c r="G84" s="55">
        <f t="shared" si="16"/>
        <v>4500000</v>
      </c>
      <c r="H84" s="48">
        <f t="shared" si="21"/>
        <v>0.48326390016470705</v>
      </c>
      <c r="I84" s="55">
        <f t="shared" si="15"/>
        <v>0</v>
      </c>
      <c r="J84" s="55">
        <f t="shared" si="15"/>
        <v>0</v>
      </c>
      <c r="K84" s="56">
        <f t="shared" si="17"/>
        <v>0.99529280145095256</v>
      </c>
      <c r="L84" s="55">
        <f t="shared" si="18"/>
        <v>53105.081091960215</v>
      </c>
      <c r="M84" s="55">
        <f t="shared" si="19"/>
        <v>2164450.8646577015</v>
      </c>
      <c r="N84" s="57">
        <f t="shared" si="20"/>
        <v>2111345.783565741</v>
      </c>
      <c r="O84" s="57"/>
      <c r="P84" s="57">
        <f t="shared" si="22"/>
        <v>143364716.91365266</v>
      </c>
      <c r="Q84" s="48">
        <f t="shared" si="13"/>
        <v>0</v>
      </c>
    </row>
    <row r="85" spans="1:17" x14ac:dyDescent="0.2">
      <c r="A85" s="53">
        <v>46935</v>
      </c>
      <c r="D85" s="54">
        <f t="shared" si="10"/>
        <v>110408.08032000001</v>
      </c>
      <c r="E85" s="55">
        <f t="shared" si="11"/>
        <v>15000</v>
      </c>
      <c r="F85" s="58">
        <f t="shared" si="12"/>
        <v>300</v>
      </c>
      <c r="G85" s="55">
        <f t="shared" si="16"/>
        <v>4500000</v>
      </c>
      <c r="H85" s="48">
        <f t="shared" si="21"/>
        <v>0.47872141181464661</v>
      </c>
      <c r="I85" s="55">
        <f t="shared" si="15"/>
        <v>0</v>
      </c>
      <c r="J85" s="55">
        <f t="shared" si="15"/>
        <v>0</v>
      </c>
      <c r="K85" s="56">
        <f t="shared" si="17"/>
        <v>0.99529280145095256</v>
      </c>
      <c r="L85" s="55">
        <f t="shared" si="18"/>
        <v>52605.914462491244</v>
      </c>
      <c r="M85" s="55">
        <f t="shared" si="19"/>
        <v>2144105.8878579964</v>
      </c>
      <c r="N85" s="57">
        <f t="shared" si="20"/>
        <v>2091499.9733955052</v>
      </c>
      <c r="O85" s="57"/>
      <c r="P85" s="57">
        <f t="shared" si="22"/>
        <v>145456216.88704816</v>
      </c>
      <c r="Q85" s="48">
        <f t="shared" si="13"/>
        <v>0</v>
      </c>
    </row>
    <row r="86" spans="1:17" x14ac:dyDescent="0.2">
      <c r="A86" s="53">
        <v>46966</v>
      </c>
      <c r="D86" s="54">
        <f t="shared" si="10"/>
        <v>110408.08032000001</v>
      </c>
      <c r="E86" s="55">
        <f t="shared" si="11"/>
        <v>15000</v>
      </c>
      <c r="F86" s="58">
        <f t="shared" si="12"/>
        <v>300</v>
      </c>
      <c r="G86" s="55">
        <f t="shared" si="16"/>
        <v>4500000</v>
      </c>
      <c r="H86" s="48">
        <f t="shared" si="21"/>
        <v>0.47422162104742527</v>
      </c>
      <c r="I86" s="55">
        <f t="shared" si="15"/>
        <v>0</v>
      </c>
      <c r="J86" s="55">
        <f t="shared" si="15"/>
        <v>0</v>
      </c>
      <c r="K86" s="56">
        <f t="shared" si="17"/>
        <v>0.99529280145095256</v>
      </c>
      <c r="L86" s="55">
        <f t="shared" si="18"/>
        <v>52111.439800699416</v>
      </c>
      <c r="M86" s="55">
        <f t="shared" si="19"/>
        <v>2123952.1457440676</v>
      </c>
      <c r="N86" s="57">
        <f t="shared" si="20"/>
        <v>2071840.7059433681</v>
      </c>
      <c r="O86" s="57"/>
      <c r="P86" s="57">
        <f t="shared" si="22"/>
        <v>147528057.59299153</v>
      </c>
      <c r="Q86" s="48">
        <f t="shared" si="13"/>
        <v>0</v>
      </c>
    </row>
    <row r="87" spans="1:17" x14ac:dyDescent="0.2">
      <c r="A87" s="53">
        <v>46997</v>
      </c>
      <c r="D87" s="54">
        <f t="shared" si="10"/>
        <v>112616.24192640001</v>
      </c>
      <c r="E87" s="55">
        <f t="shared" si="11"/>
        <v>15000</v>
      </c>
      <c r="F87" s="58">
        <f t="shared" si="12"/>
        <v>300</v>
      </c>
      <c r="G87" s="55">
        <f t="shared" si="16"/>
        <v>4500000</v>
      </c>
      <c r="H87" s="48">
        <f t="shared" si="21"/>
        <v>0.46976412652275557</v>
      </c>
      <c r="I87" s="55">
        <f t="shared" si="15"/>
        <v>0</v>
      </c>
      <c r="J87" s="55">
        <f t="shared" si="15"/>
        <v>0</v>
      </c>
      <c r="K87" s="56">
        <f t="shared" si="17"/>
        <v>0.99529280145095256</v>
      </c>
      <c r="L87" s="55">
        <f t="shared" si="18"/>
        <v>52654.045264034816</v>
      </c>
      <c r="M87" s="55">
        <f t="shared" si="19"/>
        <v>2103987.840785969</v>
      </c>
      <c r="N87" s="57">
        <f t="shared" si="20"/>
        <v>2051333.7955219343</v>
      </c>
      <c r="O87" s="57"/>
      <c r="P87" s="57">
        <f t="shared" si="22"/>
        <v>149579391.38851348</v>
      </c>
      <c r="Q87" s="48">
        <f t="shared" si="13"/>
        <v>0</v>
      </c>
    </row>
    <row r="88" spans="1:17" x14ac:dyDescent="0.2">
      <c r="A88" s="53">
        <v>47027</v>
      </c>
      <c r="D88" s="54">
        <f t="shared" si="10"/>
        <v>112616.24192640001</v>
      </c>
      <c r="E88" s="55">
        <f t="shared" si="11"/>
        <v>15000</v>
      </c>
      <c r="F88" s="58">
        <f t="shared" si="12"/>
        <v>300</v>
      </c>
      <c r="G88" s="55">
        <f t="shared" si="16"/>
        <v>4500000</v>
      </c>
      <c r="H88" s="48">
        <f t="shared" si="21"/>
        <v>0.46534853067278897</v>
      </c>
      <c r="I88" s="55">
        <f t="shared" si="15"/>
        <v>0</v>
      </c>
      <c r="J88" s="55">
        <f t="shared" si="15"/>
        <v>0</v>
      </c>
      <c r="K88" s="56">
        <f t="shared" si="17"/>
        <v>0.99529280145095256</v>
      </c>
      <c r="L88" s="55">
        <f t="shared" si="18"/>
        <v>52159.118191861788</v>
      </c>
      <c r="M88" s="55">
        <f t="shared" si="19"/>
        <v>2084211.1923498211</v>
      </c>
      <c r="N88" s="57">
        <f t="shared" si="20"/>
        <v>2032052.0741579593</v>
      </c>
      <c r="O88" s="57"/>
      <c r="P88" s="57">
        <f t="shared" si="22"/>
        <v>151611443.46267143</v>
      </c>
      <c r="Q88" s="48">
        <f t="shared" si="13"/>
        <v>0</v>
      </c>
    </row>
    <row r="89" spans="1:17" x14ac:dyDescent="0.2">
      <c r="A89" s="53">
        <v>47058</v>
      </c>
      <c r="D89" s="54">
        <f t="shared" ref="D89:D150" si="23">IF(MONTH(A89)=9,D88*(1+2%),D88)</f>
        <v>112616.24192640001</v>
      </c>
      <c r="E89" s="55">
        <f t="shared" ref="E89:E150" si="24">MIN(15000,E88+MAX(E88*1%,200))</f>
        <v>15000</v>
      </c>
      <c r="F89" s="58">
        <f t="shared" ref="F89:F150" si="25">F88</f>
        <v>300</v>
      </c>
      <c r="G89" s="55">
        <f t="shared" si="16"/>
        <v>4500000</v>
      </c>
      <c r="H89" s="48">
        <f t="shared" si="21"/>
        <v>0.46097443966665663</v>
      </c>
      <c r="I89" s="55">
        <f t="shared" si="15"/>
        <v>0</v>
      </c>
      <c r="J89" s="55">
        <f t="shared" si="15"/>
        <v>0</v>
      </c>
      <c r="K89" s="56">
        <f t="shared" si="17"/>
        <v>0.99529280145095256</v>
      </c>
      <c r="L89" s="55">
        <f t="shared" si="18"/>
        <v>51668.843237214431</v>
      </c>
      <c r="M89" s="55">
        <f t="shared" si="19"/>
        <v>2064620.4365389941</v>
      </c>
      <c r="N89" s="57">
        <f t="shared" si="20"/>
        <v>2012951.5933017796</v>
      </c>
      <c r="O89" s="57"/>
      <c r="P89" s="57">
        <f t="shared" si="22"/>
        <v>153624395.0559732</v>
      </c>
      <c r="Q89" s="48">
        <f t="shared" si="13"/>
        <v>0</v>
      </c>
    </row>
    <row r="90" spans="1:17" x14ac:dyDescent="0.2">
      <c r="A90" s="53">
        <v>47088</v>
      </c>
      <c r="D90" s="54">
        <f t="shared" si="23"/>
        <v>112616.24192640001</v>
      </c>
      <c r="E90" s="55">
        <f t="shared" si="24"/>
        <v>15000</v>
      </c>
      <c r="F90" s="58">
        <f t="shared" si="25"/>
        <v>300</v>
      </c>
      <c r="G90" s="55">
        <f t="shared" si="16"/>
        <v>4500000</v>
      </c>
      <c r="H90" s="48">
        <f t="shared" si="21"/>
        <v>0.456641463375343</v>
      </c>
      <c r="I90" s="55">
        <f t="shared" si="15"/>
        <v>0</v>
      </c>
      <c r="J90" s="55">
        <f t="shared" si="15"/>
        <v>0</v>
      </c>
      <c r="K90" s="56">
        <f t="shared" si="17"/>
        <v>0.99529280145095256</v>
      </c>
      <c r="L90" s="55">
        <f t="shared" si="18"/>
        <v>51183.17667203927</v>
      </c>
      <c r="M90" s="55">
        <f t="shared" si="19"/>
        <v>2045213.8260367846</v>
      </c>
      <c r="N90" s="57">
        <f t="shared" si="20"/>
        <v>1994030.6493647452</v>
      </c>
      <c r="O90" s="57"/>
      <c r="P90" s="57">
        <f t="shared" si="22"/>
        <v>155618425.70533794</v>
      </c>
      <c r="Q90" s="48">
        <f t="shared" si="13"/>
        <v>0</v>
      </c>
    </row>
    <row r="91" spans="1:17" x14ac:dyDescent="0.2">
      <c r="A91" s="53">
        <v>47119</v>
      </c>
      <c r="D91" s="54">
        <f t="shared" si="23"/>
        <v>112616.24192640001</v>
      </c>
      <c r="E91" s="55">
        <f t="shared" si="24"/>
        <v>15000</v>
      </c>
      <c r="F91" s="58">
        <f t="shared" si="25"/>
        <v>300</v>
      </c>
      <c r="G91" s="55">
        <f t="shared" si="16"/>
        <v>4500000</v>
      </c>
      <c r="H91" s="48">
        <f t="shared" si="21"/>
        <v>0.4523492153368901</v>
      </c>
      <c r="I91" s="55">
        <f t="shared" si="15"/>
        <v>0</v>
      </c>
      <c r="J91" s="55">
        <f t="shared" si="15"/>
        <v>0</v>
      </c>
      <c r="K91" s="56">
        <f t="shared" si="17"/>
        <v>0.99529280145095256</v>
      </c>
      <c r="L91" s="55">
        <f t="shared" si="18"/>
        <v>50702.07517930914</v>
      </c>
      <c r="M91" s="55">
        <f t="shared" si="19"/>
        <v>2025989.6299505711</v>
      </c>
      <c r="N91" s="57">
        <f t="shared" si="20"/>
        <v>1975287.554771262</v>
      </c>
      <c r="O91" s="57"/>
      <c r="P91" s="57">
        <f t="shared" si="22"/>
        <v>157593713.26010922</v>
      </c>
      <c r="Q91" s="48">
        <f t="shared" si="13"/>
        <v>0</v>
      </c>
    </row>
    <row r="92" spans="1:17" x14ac:dyDescent="0.2">
      <c r="A92" s="53">
        <v>47150</v>
      </c>
      <c r="D92" s="54">
        <f t="shared" si="23"/>
        <v>112616.24192640001</v>
      </c>
      <c r="E92" s="55">
        <f t="shared" si="24"/>
        <v>15000</v>
      </c>
      <c r="F92" s="58">
        <f t="shared" si="25"/>
        <v>300</v>
      </c>
      <c r="G92" s="55">
        <f t="shared" si="16"/>
        <v>4500000</v>
      </c>
      <c r="H92" s="48">
        <f t="shared" si="21"/>
        <v>0.4480973127219286</v>
      </c>
      <c r="I92" s="55">
        <f t="shared" si="15"/>
        <v>0</v>
      </c>
      <c r="J92" s="55">
        <f t="shared" si="15"/>
        <v>0</v>
      </c>
      <c r="K92" s="56">
        <f t="shared" si="17"/>
        <v>0.99529280145095256</v>
      </c>
      <c r="L92" s="55">
        <f t="shared" si="18"/>
        <v>50225.495849159699</v>
      </c>
      <c r="M92" s="55">
        <f t="shared" si="19"/>
        <v>2006946.1336574333</v>
      </c>
      <c r="N92" s="57">
        <f t="shared" si="20"/>
        <v>1956720.6378082735</v>
      </c>
      <c r="O92" s="57"/>
      <c r="P92" s="57">
        <f t="shared" si="22"/>
        <v>159550433.89791748</v>
      </c>
      <c r="Q92" s="48">
        <f t="shared" si="13"/>
        <v>0</v>
      </c>
    </row>
    <row r="93" spans="1:17" x14ac:dyDescent="0.2">
      <c r="A93" s="53">
        <v>47178</v>
      </c>
      <c r="D93" s="54">
        <f t="shared" si="23"/>
        <v>112616.24192640001</v>
      </c>
      <c r="E93" s="55">
        <f t="shared" si="24"/>
        <v>15000</v>
      </c>
      <c r="F93" s="58">
        <f t="shared" si="25"/>
        <v>300</v>
      </c>
      <c r="G93" s="55">
        <f t="shared" si="16"/>
        <v>4500000</v>
      </c>
      <c r="H93" s="48">
        <f t="shared" si="21"/>
        <v>0.44388537629953284</v>
      </c>
      <c r="I93" s="55">
        <f t="shared" si="15"/>
        <v>0</v>
      </c>
      <c r="J93" s="55">
        <f t="shared" si="15"/>
        <v>0</v>
      </c>
      <c r="K93" s="56">
        <f t="shared" si="17"/>
        <v>0.99529280145095256</v>
      </c>
      <c r="L93" s="55">
        <f t="shared" si="18"/>
        <v>49753.396175062255</v>
      </c>
      <c r="M93" s="55">
        <f t="shared" si="19"/>
        <v>1988081.6386512255</v>
      </c>
      <c r="N93" s="57">
        <f t="shared" si="20"/>
        <v>1938328.2424761632</v>
      </c>
      <c r="O93" s="57"/>
      <c r="P93" s="57">
        <f t="shared" si="22"/>
        <v>161488762.14039364</v>
      </c>
      <c r="Q93" s="48">
        <f t="shared" ref="Q93:Q150" si="26">IF(AND(P92&lt;0,P93&gt;0),1,0)</f>
        <v>0</v>
      </c>
    </row>
    <row r="94" spans="1:17" x14ac:dyDescent="0.2">
      <c r="A94" s="53">
        <v>47209</v>
      </c>
      <c r="D94" s="54">
        <f t="shared" si="23"/>
        <v>112616.24192640001</v>
      </c>
      <c r="E94" s="55">
        <f t="shared" si="24"/>
        <v>15000</v>
      </c>
      <c r="F94" s="58">
        <f t="shared" si="25"/>
        <v>300</v>
      </c>
      <c r="G94" s="55">
        <f t="shared" si="16"/>
        <v>4500000</v>
      </c>
      <c r="H94" s="48">
        <f t="shared" si="21"/>
        <v>0.43971303040339699</v>
      </c>
      <c r="I94" s="55">
        <f t="shared" si="15"/>
        <v>0</v>
      </c>
      <c r="J94" s="55">
        <f t="shared" si="15"/>
        <v>0</v>
      </c>
      <c r="K94" s="56">
        <f t="shared" si="17"/>
        <v>0.99529280145095256</v>
      </c>
      <c r="L94" s="55">
        <f t="shared" si="18"/>
        <v>49285.734050032566</v>
      </c>
      <c r="M94" s="55">
        <f t="shared" si="19"/>
        <v>1969394.462391082</v>
      </c>
      <c r="N94" s="57">
        <f t="shared" si="20"/>
        <v>1920108.7283410495</v>
      </c>
      <c r="O94" s="57"/>
      <c r="P94" s="57">
        <f t="shared" si="22"/>
        <v>163408870.86873469</v>
      </c>
      <c r="Q94" s="48">
        <f t="shared" si="26"/>
        <v>0</v>
      </c>
    </row>
    <row r="95" spans="1:17" x14ac:dyDescent="0.2">
      <c r="A95" s="53">
        <v>47239</v>
      </c>
      <c r="D95" s="54">
        <f t="shared" si="23"/>
        <v>112616.24192640001</v>
      </c>
      <c r="E95" s="55">
        <f t="shared" si="24"/>
        <v>15000</v>
      </c>
      <c r="F95" s="58">
        <f t="shared" si="25"/>
        <v>300</v>
      </c>
      <c r="G95" s="55">
        <f t="shared" si="16"/>
        <v>4500000</v>
      </c>
      <c r="H95" s="48">
        <f t="shared" si="21"/>
        <v>0.43557990289832893</v>
      </c>
      <c r="I95" s="55">
        <f t="shared" si="15"/>
        <v>0</v>
      </c>
      <c r="J95" s="55">
        <f t="shared" si="15"/>
        <v>0</v>
      </c>
      <c r="K95" s="56">
        <f t="shared" si="17"/>
        <v>0.99529280145095256</v>
      </c>
      <c r="L95" s="55">
        <f t="shared" si="18"/>
        <v>48822.467762875283</v>
      </c>
      <c r="M95" s="55">
        <f t="shared" si="19"/>
        <v>1950882.9381513526</v>
      </c>
      <c r="N95" s="57">
        <f t="shared" si="20"/>
        <v>1902060.4703884772</v>
      </c>
      <c r="O95" s="57"/>
      <c r="P95" s="57">
        <f t="shared" si="22"/>
        <v>165310931.33912316</v>
      </c>
      <c r="Q95" s="48">
        <f t="shared" si="26"/>
        <v>0</v>
      </c>
    </row>
    <row r="96" spans="1:17" x14ac:dyDescent="0.2">
      <c r="A96" s="53">
        <v>47270</v>
      </c>
      <c r="D96" s="54">
        <f t="shared" si="23"/>
        <v>112616.24192640001</v>
      </c>
      <c r="E96" s="55">
        <f t="shared" si="24"/>
        <v>15000</v>
      </c>
      <c r="F96" s="58">
        <f t="shared" si="25"/>
        <v>300</v>
      </c>
      <c r="G96" s="55">
        <f t="shared" si="16"/>
        <v>4500000</v>
      </c>
      <c r="H96" s="48">
        <f t="shared" si="21"/>
        <v>0.43148562514705935</v>
      </c>
      <c r="I96" s="55">
        <f t="shared" si="15"/>
        <v>0</v>
      </c>
      <c r="J96" s="55">
        <f t="shared" si="15"/>
        <v>0</v>
      </c>
      <c r="K96" s="56">
        <f t="shared" si="17"/>
        <v>0.99529280145095256</v>
      </c>
      <c r="L96" s="55">
        <f t="shared" si="18"/>
        <v>48363.555994463699</v>
      </c>
      <c r="M96" s="55">
        <f t="shared" si="19"/>
        <v>1932545.4148729453</v>
      </c>
      <c r="N96" s="57">
        <f t="shared" si="20"/>
        <v>1884181.8588784817</v>
      </c>
      <c r="O96" s="57"/>
      <c r="P96" s="57">
        <f t="shared" si="22"/>
        <v>167195113.19800165</v>
      </c>
      <c r="Q96" s="48">
        <f t="shared" si="26"/>
        <v>0</v>
      </c>
    </row>
    <row r="97" spans="1:17" x14ac:dyDescent="0.2">
      <c r="A97" s="53">
        <v>47300</v>
      </c>
      <c r="D97" s="54">
        <f t="shared" si="23"/>
        <v>112616.24192640001</v>
      </c>
      <c r="E97" s="55">
        <f t="shared" si="24"/>
        <v>15000</v>
      </c>
      <c r="F97" s="58">
        <f t="shared" si="25"/>
        <v>300</v>
      </c>
      <c r="G97" s="55">
        <f t="shared" si="16"/>
        <v>4500000</v>
      </c>
      <c r="H97" s="48">
        <f t="shared" si="21"/>
        <v>0.42742983197736251</v>
      </c>
      <c r="I97" s="55">
        <f t="shared" si="15"/>
        <v>0</v>
      </c>
      <c r="J97" s="55">
        <f t="shared" si="15"/>
        <v>0</v>
      </c>
      <c r="K97" s="56">
        <f t="shared" si="17"/>
        <v>0.99529280145095256</v>
      </c>
      <c r="L97" s="55">
        <f t="shared" si="18"/>
        <v>47908.957814054462</v>
      </c>
      <c r="M97" s="55">
        <f t="shared" si="19"/>
        <v>1914380.2570160658</v>
      </c>
      <c r="N97" s="57">
        <f t="shared" si="20"/>
        <v>1866471.2992020112</v>
      </c>
      <c r="O97" s="57"/>
      <c r="P97" s="57">
        <f t="shared" si="22"/>
        <v>169061584.49720368</v>
      </c>
      <c r="Q97" s="48">
        <f t="shared" si="26"/>
        <v>0</v>
      </c>
    </row>
    <row r="98" spans="1:17" x14ac:dyDescent="0.2">
      <c r="A98" s="53">
        <v>47331</v>
      </c>
      <c r="D98" s="54">
        <f t="shared" si="23"/>
        <v>112616.24192640001</v>
      </c>
      <c r="E98" s="55">
        <f t="shared" si="24"/>
        <v>15000</v>
      </c>
      <c r="F98" s="58">
        <f t="shared" si="25"/>
        <v>300</v>
      </c>
      <c r="G98" s="55">
        <f t="shared" si="16"/>
        <v>4500000</v>
      </c>
      <c r="H98" s="48">
        <f t="shared" si="21"/>
        <v>0.42341216164948631</v>
      </c>
      <c r="I98" s="55">
        <f t="shared" si="15"/>
        <v>0</v>
      </c>
      <c r="J98" s="55">
        <f t="shared" si="15"/>
        <v>0</v>
      </c>
      <c r="K98" s="56">
        <f t="shared" si="17"/>
        <v>0.99529280145095256</v>
      </c>
      <c r="L98" s="55">
        <f t="shared" si="18"/>
        <v>47458.632675636902</v>
      </c>
      <c r="M98" s="55">
        <f t="shared" si="19"/>
        <v>1896385.8444143436</v>
      </c>
      <c r="N98" s="57">
        <f t="shared" si="20"/>
        <v>1848927.2117387068</v>
      </c>
      <c r="O98" s="57"/>
      <c r="P98" s="57">
        <f t="shared" si="22"/>
        <v>170910511.70894238</v>
      </c>
      <c r="Q98" s="48">
        <f t="shared" si="26"/>
        <v>0</v>
      </c>
    </row>
    <row r="99" spans="1:17" x14ac:dyDescent="0.2">
      <c r="A99" s="53">
        <v>47362</v>
      </c>
      <c r="D99" s="54">
        <f t="shared" si="23"/>
        <v>114868.56676492801</v>
      </c>
      <c r="E99" s="55">
        <f t="shared" si="24"/>
        <v>15000</v>
      </c>
      <c r="F99" s="58">
        <f t="shared" si="25"/>
        <v>300</v>
      </c>
      <c r="G99" s="55">
        <f t="shared" si="16"/>
        <v>4500000</v>
      </c>
      <c r="H99" s="48">
        <f t="shared" si="21"/>
        <v>0.41943225582388838</v>
      </c>
      <c r="I99" s="55">
        <f t="shared" si="15"/>
        <v>0</v>
      </c>
      <c r="J99" s="55">
        <f t="shared" si="15"/>
        <v>0</v>
      </c>
      <c r="K99" s="56">
        <f t="shared" si="17"/>
        <v>0.99529280145095256</v>
      </c>
      <c r="L99" s="55">
        <f t="shared" si="18"/>
        <v>47952.791222603075</v>
      </c>
      <c r="M99" s="55">
        <f t="shared" si="19"/>
        <v>1878560.5721303273</v>
      </c>
      <c r="N99" s="57">
        <f t="shared" si="20"/>
        <v>1830607.7809077243</v>
      </c>
      <c r="O99" s="57"/>
      <c r="P99" s="57">
        <f t="shared" si="22"/>
        <v>172741119.4898501</v>
      </c>
      <c r="Q99" s="48">
        <f t="shared" si="26"/>
        <v>0</v>
      </c>
    </row>
    <row r="100" spans="1:17" x14ac:dyDescent="0.2">
      <c r="A100" s="53">
        <v>47392</v>
      </c>
      <c r="D100" s="54">
        <f t="shared" si="23"/>
        <v>114868.56676492801</v>
      </c>
      <c r="E100" s="55">
        <f t="shared" si="24"/>
        <v>15000</v>
      </c>
      <c r="F100" s="58">
        <f t="shared" si="25"/>
        <v>300</v>
      </c>
      <c r="G100" s="55">
        <f t="shared" si="16"/>
        <v>4500000</v>
      </c>
      <c r="H100" s="48">
        <f t="shared" si="21"/>
        <v>0.41548975952927536</v>
      </c>
      <c r="I100" s="55">
        <f t="shared" si="15"/>
        <v>0</v>
      </c>
      <c r="J100" s="55">
        <f t="shared" si="15"/>
        <v>0</v>
      </c>
      <c r="K100" s="56">
        <f t="shared" si="17"/>
        <v>0.99529280145095256</v>
      </c>
      <c r="L100" s="55">
        <f t="shared" si="18"/>
        <v>47502.054067588353</v>
      </c>
      <c r="M100" s="55">
        <f t="shared" si="19"/>
        <v>1860902.8503123377</v>
      </c>
      <c r="N100" s="57">
        <f t="shared" si="20"/>
        <v>1813400.7962447493</v>
      </c>
      <c r="O100" s="57"/>
      <c r="P100" s="57">
        <f t="shared" si="22"/>
        <v>174554520.28609484</v>
      </c>
      <c r="Q100" s="48">
        <f t="shared" si="26"/>
        <v>0</v>
      </c>
    </row>
    <row r="101" spans="1:17" x14ac:dyDescent="0.2">
      <c r="A101" s="53">
        <v>47423</v>
      </c>
      <c r="D101" s="54">
        <f t="shared" si="23"/>
        <v>114868.56676492801</v>
      </c>
      <c r="E101" s="55">
        <f t="shared" si="24"/>
        <v>15000</v>
      </c>
      <c r="F101" s="58">
        <f t="shared" si="25"/>
        <v>300</v>
      </c>
      <c r="G101" s="55">
        <f t="shared" si="16"/>
        <v>4500000</v>
      </c>
      <c r="H101" s="48">
        <f t="shared" si="21"/>
        <v>0.4115843211309429</v>
      </c>
      <c r="I101" s="55">
        <f t="shared" si="15"/>
        <v>0</v>
      </c>
      <c r="J101" s="55">
        <f t="shared" si="15"/>
        <v>0</v>
      </c>
      <c r="K101" s="56">
        <f t="shared" si="17"/>
        <v>0.99529280145095256</v>
      </c>
      <c r="L101" s="55">
        <f t="shared" si="18"/>
        <v>47055.553662463084</v>
      </c>
      <c r="M101" s="55">
        <f t="shared" si="19"/>
        <v>1843411.104052671</v>
      </c>
      <c r="N101" s="57">
        <f t="shared" si="20"/>
        <v>1796355.5503902079</v>
      </c>
      <c r="O101" s="57"/>
      <c r="P101" s="57">
        <f t="shared" si="22"/>
        <v>176350875.83648506</v>
      </c>
      <c r="Q101" s="48">
        <f t="shared" si="26"/>
        <v>0</v>
      </c>
    </row>
    <row r="102" spans="1:17" x14ac:dyDescent="0.2">
      <c r="A102" s="53">
        <v>47453</v>
      </c>
      <c r="D102" s="54">
        <f t="shared" si="23"/>
        <v>114868.56676492801</v>
      </c>
      <c r="E102" s="55">
        <f t="shared" si="24"/>
        <v>15000</v>
      </c>
      <c r="F102" s="58">
        <f t="shared" si="25"/>
        <v>300</v>
      </c>
      <c r="G102" s="55">
        <f t="shared" si="16"/>
        <v>4500000</v>
      </c>
      <c r="H102" s="48">
        <f t="shared" si="21"/>
        <v>0.4077155922994129</v>
      </c>
      <c r="I102" s="55">
        <f t="shared" si="15"/>
        <v>0</v>
      </c>
      <c r="J102" s="55">
        <f t="shared" si="15"/>
        <v>0</v>
      </c>
      <c r="K102" s="56">
        <f t="shared" si="17"/>
        <v>0.99529280145095256</v>
      </c>
      <c r="L102" s="55">
        <f t="shared" si="18"/>
        <v>46613.250183464275</v>
      </c>
      <c r="M102" s="55">
        <f t="shared" si="19"/>
        <v>1826083.7732471267</v>
      </c>
      <c r="N102" s="57">
        <f t="shared" si="20"/>
        <v>1779470.5230636625</v>
      </c>
      <c r="O102" s="57"/>
      <c r="P102" s="57">
        <f t="shared" si="22"/>
        <v>178130346.35954872</v>
      </c>
      <c r="Q102" s="48">
        <f t="shared" si="26"/>
        <v>0</v>
      </c>
    </row>
    <row r="103" spans="1:17" x14ac:dyDescent="0.2">
      <c r="A103" s="53">
        <v>47484</v>
      </c>
      <c r="D103" s="54">
        <f t="shared" si="23"/>
        <v>114868.56676492801</v>
      </c>
      <c r="E103" s="55">
        <f t="shared" si="24"/>
        <v>15000</v>
      </c>
      <c r="F103" s="58">
        <f t="shared" si="25"/>
        <v>300</v>
      </c>
      <c r="G103" s="55">
        <f t="shared" si="16"/>
        <v>4500000</v>
      </c>
      <c r="H103" s="48">
        <f t="shared" si="21"/>
        <v>0.40388322797936571</v>
      </c>
      <c r="I103" s="55">
        <f t="shared" ref="I103:J134" si="27">B103*$H103</f>
        <v>0</v>
      </c>
      <c r="J103" s="55">
        <f t="shared" si="27"/>
        <v>0</v>
      </c>
      <c r="K103" s="56">
        <f t="shared" si="17"/>
        <v>0.99529280145095256</v>
      </c>
      <c r="L103" s="55">
        <f t="shared" si="18"/>
        <v>46175.104181156486</v>
      </c>
      <c r="M103" s="55">
        <f t="shared" si="19"/>
        <v>1808919.3124558651</v>
      </c>
      <c r="N103" s="57">
        <f t="shared" si="20"/>
        <v>1762744.2082747086</v>
      </c>
      <c r="O103" s="57"/>
      <c r="P103" s="57">
        <f t="shared" si="22"/>
        <v>179893090.56782344</v>
      </c>
      <c r="Q103" s="48">
        <f t="shared" si="26"/>
        <v>0</v>
      </c>
    </row>
    <row r="104" spans="1:17" x14ac:dyDescent="0.2">
      <c r="A104" s="53">
        <v>47515</v>
      </c>
      <c r="D104" s="54">
        <f t="shared" si="23"/>
        <v>114868.56676492801</v>
      </c>
      <c r="E104" s="55">
        <f t="shared" si="24"/>
        <v>15000</v>
      </c>
      <c r="F104" s="58">
        <f t="shared" si="25"/>
        <v>300</v>
      </c>
      <c r="G104" s="55">
        <f t="shared" si="16"/>
        <v>4500000</v>
      </c>
      <c r="H104" s="48">
        <f t="shared" si="21"/>
        <v>0.40008688635886436</v>
      </c>
      <c r="I104" s="55">
        <f t="shared" si="27"/>
        <v>0</v>
      </c>
      <c r="J104" s="55">
        <f t="shared" si="27"/>
        <v>0</v>
      </c>
      <c r="K104" s="56">
        <f t="shared" si="17"/>
        <v>0.99529280145095256</v>
      </c>
      <c r="L104" s="55">
        <f t="shared" si="18"/>
        <v>45741.076576913241</v>
      </c>
      <c r="M104" s="55">
        <f t="shared" si="19"/>
        <v>1791916.1907655634</v>
      </c>
      <c r="N104" s="57">
        <f t="shared" si="20"/>
        <v>1746175.1141886502</v>
      </c>
      <c r="O104" s="57"/>
      <c r="P104" s="57">
        <f t="shared" si="22"/>
        <v>181639265.68201208</v>
      </c>
      <c r="Q104" s="48">
        <f t="shared" si="26"/>
        <v>0</v>
      </c>
    </row>
    <row r="105" spans="1:17" x14ac:dyDescent="0.2">
      <c r="A105" s="53">
        <v>47543</v>
      </c>
      <c r="D105" s="54">
        <f t="shared" si="23"/>
        <v>114868.56676492801</v>
      </c>
      <c r="E105" s="55">
        <f t="shared" si="24"/>
        <v>15000</v>
      </c>
      <c r="F105" s="58">
        <f t="shared" si="25"/>
        <v>300</v>
      </c>
      <c r="G105" s="55">
        <f t="shared" si="16"/>
        <v>4500000</v>
      </c>
      <c r="H105" s="48">
        <f t="shared" si="21"/>
        <v>0.39632622883886814</v>
      </c>
      <c r="I105" s="55">
        <f t="shared" si="27"/>
        <v>0</v>
      </c>
      <c r="J105" s="55">
        <f t="shared" si="27"/>
        <v>0</v>
      </c>
      <c r="K105" s="56">
        <f t="shared" si="17"/>
        <v>0.99529280145095256</v>
      </c>
      <c r="L105" s="55">
        <f t="shared" si="18"/>
        <v>45311.128659431648</v>
      </c>
      <c r="M105" s="55">
        <f t="shared" si="19"/>
        <v>1775072.8916528777</v>
      </c>
      <c r="N105" s="57">
        <f t="shared" si="20"/>
        <v>1729761.7629934461</v>
      </c>
      <c r="O105" s="57"/>
      <c r="P105" s="57">
        <f t="shared" si="22"/>
        <v>183369027.44500554</v>
      </c>
      <c r="Q105" s="48">
        <f t="shared" si="26"/>
        <v>0</v>
      </c>
    </row>
    <row r="106" spans="1:17" x14ac:dyDescent="0.2">
      <c r="A106" s="53">
        <v>47574</v>
      </c>
      <c r="D106" s="54">
        <f t="shared" si="23"/>
        <v>114868.56676492801</v>
      </c>
      <c r="E106" s="55">
        <f t="shared" si="24"/>
        <v>15000</v>
      </c>
      <c r="F106" s="58">
        <f t="shared" si="25"/>
        <v>300</v>
      </c>
      <c r="G106" s="55">
        <f t="shared" si="16"/>
        <v>4500000</v>
      </c>
      <c r="H106" s="48">
        <f t="shared" si="21"/>
        <v>0.39260092000303254</v>
      </c>
      <c r="I106" s="55">
        <f t="shared" si="27"/>
        <v>0</v>
      </c>
      <c r="J106" s="55">
        <f t="shared" si="27"/>
        <v>0</v>
      </c>
      <c r="K106" s="56">
        <f t="shared" si="17"/>
        <v>0.99529280145095256</v>
      </c>
      <c r="L106" s="55">
        <f t="shared" si="18"/>
        <v>44885.222081279608</v>
      </c>
      <c r="M106" s="55">
        <f t="shared" si="19"/>
        <v>1758387.9128491781</v>
      </c>
      <c r="N106" s="57">
        <f t="shared" si="20"/>
        <v>1713502.6907678985</v>
      </c>
      <c r="O106" s="57"/>
      <c r="P106" s="57">
        <f t="shared" si="22"/>
        <v>185082530.13577342</v>
      </c>
      <c r="Q106" s="48">
        <f t="shared" si="26"/>
        <v>0</v>
      </c>
    </row>
    <row r="107" spans="1:17" x14ac:dyDescent="0.2">
      <c r="A107" s="53">
        <v>47604</v>
      </c>
      <c r="D107" s="54">
        <f t="shared" si="23"/>
        <v>114868.56676492801</v>
      </c>
      <c r="E107" s="55">
        <f t="shared" si="24"/>
        <v>15000</v>
      </c>
      <c r="F107" s="58">
        <f t="shared" si="25"/>
        <v>300</v>
      </c>
      <c r="G107" s="55">
        <f t="shared" si="16"/>
        <v>4500000</v>
      </c>
      <c r="H107" s="48">
        <f t="shared" si="21"/>
        <v>0.38891062758779321</v>
      </c>
      <c r="I107" s="55">
        <f t="shared" si="27"/>
        <v>0</v>
      </c>
      <c r="J107" s="55">
        <f t="shared" si="27"/>
        <v>0</v>
      </c>
      <c r="K107" s="56">
        <f t="shared" si="17"/>
        <v>0.99529280145095256</v>
      </c>
      <c r="L107" s="55">
        <f t="shared" si="18"/>
        <v>44463.318855475649</v>
      </c>
      <c r="M107" s="55">
        <f t="shared" si="19"/>
        <v>1741859.7662065625</v>
      </c>
      <c r="N107" s="57">
        <f t="shared" si="20"/>
        <v>1697396.4473510869</v>
      </c>
      <c r="O107" s="57"/>
      <c r="P107" s="57">
        <f t="shared" si="22"/>
        <v>186779926.58312452</v>
      </c>
      <c r="Q107" s="48">
        <f t="shared" si="26"/>
        <v>0</v>
      </c>
    </row>
    <row r="108" spans="1:17" x14ac:dyDescent="0.2">
      <c r="A108" s="53">
        <v>47635</v>
      </c>
      <c r="D108" s="54">
        <f t="shared" si="23"/>
        <v>114868.56676492801</v>
      </c>
      <c r="E108" s="55">
        <f t="shared" si="24"/>
        <v>15000</v>
      </c>
      <c r="F108" s="58">
        <f t="shared" si="25"/>
        <v>300</v>
      </c>
      <c r="G108" s="55">
        <f t="shared" si="16"/>
        <v>4500000</v>
      </c>
      <c r="H108" s="48">
        <f t="shared" si="21"/>
        <v>0.38525502245273108</v>
      </c>
      <c r="I108" s="55">
        <f t="shared" si="27"/>
        <v>0</v>
      </c>
      <c r="J108" s="55">
        <f t="shared" si="27"/>
        <v>0</v>
      </c>
      <c r="K108" s="56">
        <f t="shared" si="17"/>
        <v>0.99529280145095256</v>
      </c>
      <c r="L108" s="55">
        <f t="shared" si="18"/>
        <v>44045.38135210082</v>
      </c>
      <c r="M108" s="55">
        <f t="shared" si="19"/>
        <v>1725486.9775651277</v>
      </c>
      <c r="N108" s="57">
        <f t="shared" si="20"/>
        <v>1681441.5962130269</v>
      </c>
      <c r="O108" s="57"/>
      <c r="P108" s="57">
        <f t="shared" si="22"/>
        <v>188461368.17933753</v>
      </c>
      <c r="Q108" s="48">
        <f t="shared" si="26"/>
        <v>0</v>
      </c>
    </row>
    <row r="109" spans="1:17" x14ac:dyDescent="0.2">
      <c r="A109" s="53">
        <v>47665</v>
      </c>
      <c r="D109" s="54">
        <f t="shared" si="23"/>
        <v>114868.56676492801</v>
      </c>
      <c r="E109" s="55">
        <f t="shared" si="24"/>
        <v>15000</v>
      </c>
      <c r="F109" s="58">
        <f t="shared" si="25"/>
        <v>300</v>
      </c>
      <c r="G109" s="55">
        <f t="shared" si="16"/>
        <v>4500000</v>
      </c>
      <c r="H109" s="48">
        <f t="shared" si="21"/>
        <v>0.38163377855121605</v>
      </c>
      <c r="I109" s="55">
        <f t="shared" si="27"/>
        <v>0</v>
      </c>
      <c r="J109" s="55">
        <f t="shared" si="27"/>
        <v>0</v>
      </c>
      <c r="K109" s="56">
        <f t="shared" si="17"/>
        <v>0.99529280145095256</v>
      </c>
      <c r="L109" s="55">
        <f t="shared" si="18"/>
        <v>43631.372294942412</v>
      </c>
      <c r="M109" s="55">
        <f t="shared" si="19"/>
        <v>1709268.0866214852</v>
      </c>
      <c r="N109" s="57">
        <f t="shared" si="20"/>
        <v>1665636.7143265428</v>
      </c>
      <c r="O109" s="57"/>
      <c r="P109" s="57">
        <f t="shared" si="22"/>
        <v>190127004.89366406</v>
      </c>
      <c r="Q109" s="48">
        <f t="shared" si="26"/>
        <v>0</v>
      </c>
    </row>
    <row r="110" spans="1:17" x14ac:dyDescent="0.2">
      <c r="A110" s="53">
        <v>47696</v>
      </c>
      <c r="D110" s="54">
        <f t="shared" si="23"/>
        <v>114868.56676492801</v>
      </c>
      <c r="E110" s="55">
        <f t="shared" si="24"/>
        <v>15000</v>
      </c>
      <c r="F110" s="58">
        <f t="shared" si="25"/>
        <v>300</v>
      </c>
      <c r="G110" s="55">
        <f t="shared" si="16"/>
        <v>4500000</v>
      </c>
      <c r="H110" s="48">
        <f t="shared" si="21"/>
        <v>0.37804657290132659</v>
      </c>
      <c r="I110" s="55">
        <f t="shared" si="27"/>
        <v>0</v>
      </c>
      <c r="J110" s="55">
        <f t="shared" si="27"/>
        <v>0</v>
      </c>
      <c r="K110" s="56">
        <f t="shared" si="17"/>
        <v>0.99529280145095256</v>
      </c>
      <c r="L110" s="55">
        <f t="shared" si="18"/>
        <v>43221.254758169271</v>
      </c>
      <c r="M110" s="55">
        <f t="shared" si="19"/>
        <v>1693201.646798519</v>
      </c>
      <c r="N110" s="57">
        <f t="shared" si="20"/>
        <v>1649980.3920403498</v>
      </c>
      <c r="O110" s="57"/>
      <c r="P110" s="57">
        <f t="shared" si="22"/>
        <v>191776985.2857044</v>
      </c>
      <c r="Q110" s="48">
        <f t="shared" si="26"/>
        <v>0</v>
      </c>
    </row>
    <row r="111" spans="1:17" x14ac:dyDescent="0.2">
      <c r="A111" s="53">
        <v>47727</v>
      </c>
      <c r="D111" s="54">
        <f t="shared" si="23"/>
        <v>117165.93810022657</v>
      </c>
      <c r="E111" s="55">
        <f t="shared" si="24"/>
        <v>15000</v>
      </c>
      <c r="F111" s="58">
        <f t="shared" si="25"/>
        <v>300</v>
      </c>
      <c r="G111" s="55">
        <f t="shared" si="16"/>
        <v>4500000</v>
      </c>
      <c r="H111" s="48">
        <f t="shared" si="21"/>
        <v>0.37449308555704269</v>
      </c>
      <c r="I111" s="55">
        <f t="shared" si="27"/>
        <v>0</v>
      </c>
      <c r="J111" s="55">
        <f t="shared" si="27"/>
        <v>0</v>
      </c>
      <c r="K111" s="56">
        <f t="shared" si="17"/>
        <v>0.99529280145095256</v>
      </c>
      <c r="L111" s="55">
        <f t="shared" si="18"/>
        <v>43671.292006299176</v>
      </c>
      <c r="M111" s="55">
        <f t="shared" si="19"/>
        <v>1677286.2251163612</v>
      </c>
      <c r="N111" s="57">
        <f t="shared" si="20"/>
        <v>1633614.933110062</v>
      </c>
      <c r="O111" s="57"/>
      <c r="P111" s="57">
        <f t="shared" si="22"/>
        <v>193410600.21881446</v>
      </c>
      <c r="Q111" s="48">
        <f t="shared" si="26"/>
        <v>0</v>
      </c>
    </row>
    <row r="112" spans="1:17" x14ac:dyDescent="0.2">
      <c r="A112" s="53">
        <v>47757</v>
      </c>
      <c r="D112" s="54">
        <f t="shared" si="23"/>
        <v>117165.93810022657</v>
      </c>
      <c r="E112" s="55">
        <f t="shared" si="24"/>
        <v>15000</v>
      </c>
      <c r="F112" s="58">
        <f t="shared" si="25"/>
        <v>300</v>
      </c>
      <c r="G112" s="55">
        <f t="shared" si="16"/>
        <v>4500000</v>
      </c>
      <c r="H112" s="48">
        <f t="shared" si="21"/>
        <v>0.37097299957970964</v>
      </c>
      <c r="I112" s="55">
        <f t="shared" si="27"/>
        <v>0</v>
      </c>
      <c r="J112" s="55">
        <f t="shared" si="27"/>
        <v>0</v>
      </c>
      <c r="K112" s="56">
        <f t="shared" si="17"/>
        <v>0.99529280145095256</v>
      </c>
      <c r="L112" s="55">
        <f t="shared" si="18"/>
        <v>43260.799240125059</v>
      </c>
      <c r="M112" s="55">
        <f t="shared" si="19"/>
        <v>1661520.4020645851</v>
      </c>
      <c r="N112" s="57">
        <f t="shared" si="20"/>
        <v>1618259.60282446</v>
      </c>
      <c r="O112" s="57"/>
      <c r="P112" s="57">
        <f t="shared" si="22"/>
        <v>195028859.82163891</v>
      </c>
      <c r="Q112" s="48">
        <f t="shared" si="26"/>
        <v>0</v>
      </c>
    </row>
    <row r="113" spans="1:20" x14ac:dyDescent="0.2">
      <c r="A113" s="53">
        <v>47788</v>
      </c>
      <c r="D113" s="54">
        <f t="shared" si="23"/>
        <v>117165.93810022657</v>
      </c>
      <c r="E113" s="55">
        <f t="shared" si="24"/>
        <v>15000</v>
      </c>
      <c r="F113" s="58">
        <f t="shared" si="25"/>
        <v>300</v>
      </c>
      <c r="G113" s="55">
        <f t="shared" si="16"/>
        <v>4500000</v>
      </c>
      <c r="H113" s="48">
        <f t="shared" si="21"/>
        <v>0.36748600100976997</v>
      </c>
      <c r="I113" s="55">
        <f t="shared" si="27"/>
        <v>0</v>
      </c>
      <c r="J113" s="55">
        <f t="shared" si="27"/>
        <v>0</v>
      </c>
      <c r="K113" s="56">
        <f t="shared" si="17"/>
        <v>0.99529280145095256</v>
      </c>
      <c r="L113" s="55">
        <f t="shared" si="18"/>
        <v>42854.164942600255</v>
      </c>
      <c r="M113" s="55">
        <f t="shared" si="19"/>
        <v>1645902.7714755968</v>
      </c>
      <c r="N113" s="57">
        <f t="shared" si="20"/>
        <v>1603048.6065329965</v>
      </c>
      <c r="O113" s="57"/>
      <c r="P113" s="57">
        <f t="shared" si="22"/>
        <v>196631908.4281719</v>
      </c>
      <c r="Q113" s="48">
        <f t="shared" si="26"/>
        <v>0</v>
      </c>
    </row>
    <row r="114" spans="1:20" x14ac:dyDescent="0.2">
      <c r="A114" s="53">
        <v>47818</v>
      </c>
      <c r="D114" s="54">
        <f t="shared" si="23"/>
        <v>117165.93810022657</v>
      </c>
      <c r="E114" s="55">
        <f t="shared" si="24"/>
        <v>15000</v>
      </c>
      <c r="F114" s="58">
        <f t="shared" si="25"/>
        <v>300</v>
      </c>
      <c r="G114" s="55">
        <f t="shared" si="16"/>
        <v>4500000</v>
      </c>
      <c r="H114" s="48">
        <f t="shared" si="21"/>
        <v>0.36403177883876103</v>
      </c>
      <c r="I114" s="55">
        <f t="shared" si="27"/>
        <v>0</v>
      </c>
      <c r="J114" s="55">
        <f t="shared" si="27"/>
        <v>0</v>
      </c>
      <c r="K114" s="56">
        <f t="shared" si="17"/>
        <v>0.99529280145095256</v>
      </c>
      <c r="L114" s="55">
        <f t="shared" si="18"/>
        <v>42451.35284565491</v>
      </c>
      <c r="M114" s="55">
        <f t="shared" si="19"/>
        <v>1630431.9403992184</v>
      </c>
      <c r="N114" s="57">
        <f t="shared" si="20"/>
        <v>1587980.5875535635</v>
      </c>
      <c r="O114" s="57"/>
      <c r="P114" s="57">
        <f t="shared" si="22"/>
        <v>198219889.01572546</v>
      </c>
      <c r="Q114" s="48">
        <f t="shared" si="26"/>
        <v>0</v>
      </c>
    </row>
    <row r="115" spans="1:20" x14ac:dyDescent="0.2">
      <c r="A115" s="53">
        <v>47849</v>
      </c>
      <c r="D115" s="54">
        <f t="shared" si="23"/>
        <v>117165.93810022657</v>
      </c>
      <c r="E115" s="55">
        <f t="shared" si="24"/>
        <v>15000</v>
      </c>
      <c r="F115" s="58">
        <f t="shared" si="25"/>
        <v>300</v>
      </c>
      <c r="G115" s="55">
        <f t="shared" si="16"/>
        <v>4500000</v>
      </c>
      <c r="H115" s="48">
        <f t="shared" si="21"/>
        <v>0.36061002498157602</v>
      </c>
      <c r="I115" s="55">
        <f t="shared" si="27"/>
        <v>0</v>
      </c>
      <c r="J115" s="55">
        <f t="shared" si="27"/>
        <v>0</v>
      </c>
      <c r="K115" s="56">
        <f t="shared" si="17"/>
        <v>0.99529280145095256</v>
      </c>
      <c r="L115" s="55">
        <f t="shared" si="18"/>
        <v>42052.327022124598</v>
      </c>
      <c r="M115" s="55">
        <f t="shared" si="19"/>
        <v>1615106.5289784486</v>
      </c>
      <c r="N115" s="57">
        <f t="shared" si="20"/>
        <v>1573054.201956324</v>
      </c>
      <c r="O115" s="57"/>
      <c r="P115" s="57">
        <f t="shared" si="22"/>
        <v>199792943.2176818</v>
      </c>
      <c r="Q115" s="48">
        <f t="shared" si="26"/>
        <v>0</v>
      </c>
    </row>
    <row r="116" spans="1:20" x14ac:dyDescent="0.2">
      <c r="A116" s="53">
        <v>47880</v>
      </c>
      <c r="D116" s="54">
        <f t="shared" si="23"/>
        <v>117165.93810022657</v>
      </c>
      <c r="E116" s="55">
        <f t="shared" si="24"/>
        <v>15000</v>
      </c>
      <c r="F116" s="58">
        <f t="shared" si="25"/>
        <v>300</v>
      </c>
      <c r="G116" s="55">
        <f t="shared" si="16"/>
        <v>4500000</v>
      </c>
      <c r="H116" s="48">
        <f t="shared" si="21"/>
        <v>0.35722043424898553</v>
      </c>
      <c r="I116" s="55">
        <f t="shared" si="27"/>
        <v>0</v>
      </c>
      <c r="J116" s="55">
        <f t="shared" si="27"/>
        <v>0</v>
      </c>
      <c r="K116" s="56">
        <f t="shared" si="17"/>
        <v>0.99529280145095256</v>
      </c>
      <c r="L116" s="55">
        <f t="shared" si="18"/>
        <v>41657.051882545929</v>
      </c>
      <c r="M116" s="55">
        <f t="shared" si="19"/>
        <v>1599925.1703263936</v>
      </c>
      <c r="N116" s="57">
        <f t="shared" si="20"/>
        <v>1558268.1184438476</v>
      </c>
      <c r="O116" s="57"/>
      <c r="P116" s="57">
        <f t="shared" si="22"/>
        <v>201351211.33612564</v>
      </c>
      <c r="Q116" s="48">
        <f t="shared" si="26"/>
        <v>0</v>
      </c>
    </row>
    <row r="117" spans="1:20" x14ac:dyDescent="0.2">
      <c r="A117" s="53">
        <v>47908</v>
      </c>
      <c r="D117" s="54">
        <f t="shared" si="23"/>
        <v>117165.93810022657</v>
      </c>
      <c r="E117" s="55">
        <f t="shared" si="24"/>
        <v>15000</v>
      </c>
      <c r="F117" s="58">
        <f t="shared" si="25"/>
        <v>300</v>
      </c>
      <c r="G117" s="55">
        <f t="shared" si="16"/>
        <v>4500000</v>
      </c>
      <c r="H117" s="48">
        <f t="shared" si="21"/>
        <v>0.3538627043204175</v>
      </c>
      <c r="I117" s="55">
        <f t="shared" si="27"/>
        <v>0</v>
      </c>
      <c r="J117" s="55">
        <f t="shared" si="27"/>
        <v>0</v>
      </c>
      <c r="K117" s="56">
        <f t="shared" si="17"/>
        <v>0.99529280145095256</v>
      </c>
      <c r="L117" s="55">
        <f t="shared" si="18"/>
        <v>41265.49217198234</v>
      </c>
      <c r="M117" s="55">
        <f t="shared" si="19"/>
        <v>1584886.510404353</v>
      </c>
      <c r="N117" s="57">
        <f t="shared" si="20"/>
        <v>1543621.0182323707</v>
      </c>
      <c r="O117" s="57"/>
      <c r="P117" s="57">
        <f t="shared" si="22"/>
        <v>202894832.35435802</v>
      </c>
      <c r="Q117" s="48">
        <f t="shared" si="26"/>
        <v>0</v>
      </c>
    </row>
    <row r="118" spans="1:20" x14ac:dyDescent="0.2">
      <c r="A118" s="53">
        <v>47939</v>
      </c>
      <c r="D118" s="54">
        <f t="shared" si="23"/>
        <v>117165.93810022657</v>
      </c>
      <c r="E118" s="55">
        <f t="shared" si="24"/>
        <v>15000</v>
      </c>
      <c r="F118" s="58">
        <f t="shared" si="25"/>
        <v>300</v>
      </c>
      <c r="G118" s="55">
        <f t="shared" si="16"/>
        <v>4500000</v>
      </c>
      <c r="H118" s="48">
        <f t="shared" si="21"/>
        <v>0.35053653571699289</v>
      </c>
      <c r="I118" s="55">
        <f t="shared" si="27"/>
        <v>0</v>
      </c>
      <c r="J118" s="55">
        <f t="shared" si="27"/>
        <v>0</v>
      </c>
      <c r="K118" s="56">
        <f t="shared" si="17"/>
        <v>0.99529280145095256</v>
      </c>
      <c r="L118" s="55">
        <f t="shared" si="18"/>
        <v>40877.612966879591</v>
      </c>
      <c r="M118" s="55">
        <f t="shared" si="19"/>
        <v>1569989.2079010499</v>
      </c>
      <c r="N118" s="57">
        <f t="shared" si="20"/>
        <v>1529111.5949341704</v>
      </c>
      <c r="O118" s="57"/>
      <c r="P118" s="57">
        <f t="shared" si="22"/>
        <v>204423943.94929218</v>
      </c>
      <c r="Q118" s="48">
        <f t="shared" si="26"/>
        <v>0</v>
      </c>
    </row>
    <row r="119" spans="1:20" x14ac:dyDescent="0.2">
      <c r="A119" s="53">
        <v>47969</v>
      </c>
      <c r="D119" s="54">
        <f t="shared" si="23"/>
        <v>117165.93810022657</v>
      </c>
      <c r="E119" s="55">
        <f t="shared" si="24"/>
        <v>15000</v>
      </c>
      <c r="F119" s="58">
        <f t="shared" si="25"/>
        <v>300</v>
      </c>
      <c r="G119" s="55">
        <f t="shared" si="16"/>
        <v>4500000</v>
      </c>
      <c r="H119" s="48">
        <f t="shared" si="21"/>
        <v>0.34724163177481493</v>
      </c>
      <c r="I119" s="55">
        <f t="shared" si="27"/>
        <v>0</v>
      </c>
      <c r="J119" s="55">
        <f t="shared" si="27"/>
        <v>0</v>
      </c>
      <c r="K119" s="56">
        <f t="shared" si="17"/>
        <v>0.99529280145095256</v>
      </c>
      <c r="L119" s="55">
        <f t="shared" si="18"/>
        <v>40493.379671950992</v>
      </c>
      <c r="M119" s="55">
        <f t="shared" si="19"/>
        <v>1555231.9341130005</v>
      </c>
      <c r="N119" s="57">
        <f t="shared" si="20"/>
        <v>1514738.5544410495</v>
      </c>
      <c r="O119" s="57"/>
      <c r="P119" s="57">
        <f t="shared" si="22"/>
        <v>205938682.50373322</v>
      </c>
      <c r="Q119" s="48">
        <f t="shared" si="26"/>
        <v>0</v>
      </c>
    </row>
    <row r="120" spans="1:20" x14ac:dyDescent="0.2">
      <c r="A120" s="53">
        <v>48000</v>
      </c>
      <c r="D120" s="54">
        <f t="shared" si="23"/>
        <v>117165.93810022657</v>
      </c>
      <c r="E120" s="55">
        <f t="shared" si="24"/>
        <v>15000</v>
      </c>
      <c r="F120" s="58">
        <f t="shared" si="25"/>
        <v>300</v>
      </c>
      <c r="G120" s="55">
        <f t="shared" si="16"/>
        <v>4500000</v>
      </c>
      <c r="H120" s="48">
        <f t="shared" si="21"/>
        <v>0.34397769861850946</v>
      </c>
      <c r="I120" s="55">
        <f t="shared" si="27"/>
        <v>0</v>
      </c>
      <c r="J120" s="55">
        <f t="shared" si="27"/>
        <v>0</v>
      </c>
      <c r="K120" s="56">
        <f t="shared" si="17"/>
        <v>0.99529280145095256</v>
      </c>
      <c r="L120" s="55">
        <f t="shared" si="18"/>
        <v>40112.758017091772</v>
      </c>
      <c r="M120" s="55">
        <f t="shared" si="19"/>
        <v>1540613.3728260046</v>
      </c>
      <c r="N120" s="57">
        <f t="shared" si="20"/>
        <v>1500500.6148089129</v>
      </c>
      <c r="O120" s="57"/>
      <c r="P120" s="57">
        <f t="shared" si="22"/>
        <v>207439183.11854213</v>
      </c>
      <c r="Q120" s="48">
        <f t="shared" si="26"/>
        <v>0</v>
      </c>
    </row>
    <row r="121" spans="1:20" x14ac:dyDescent="0.2">
      <c r="A121" s="53">
        <v>48030</v>
      </c>
      <c r="D121" s="54">
        <f t="shared" si="23"/>
        <v>117165.93810022657</v>
      </c>
      <c r="E121" s="55">
        <f t="shared" si="24"/>
        <v>15000</v>
      </c>
      <c r="F121" s="58">
        <f t="shared" si="25"/>
        <v>300</v>
      </c>
      <c r="G121" s="55">
        <f t="shared" si="16"/>
        <v>4500000</v>
      </c>
      <c r="H121" s="48">
        <f t="shared" si="21"/>
        <v>0.3407444451350139</v>
      </c>
      <c r="I121" s="55">
        <f t="shared" si="27"/>
        <v>0</v>
      </c>
      <c r="J121" s="55">
        <f t="shared" si="27"/>
        <v>0</v>
      </c>
      <c r="K121" s="56">
        <f t="shared" si="17"/>
        <v>0.99529280145095256</v>
      </c>
      <c r="L121" s="55">
        <f t="shared" si="18"/>
        <v>39735.714054322496</v>
      </c>
      <c r="M121" s="55">
        <f t="shared" si="19"/>
        <v>1526132.2201977526</v>
      </c>
      <c r="N121" s="57">
        <f t="shared" si="20"/>
        <v>1486396.50614343</v>
      </c>
      <c r="O121" s="57"/>
      <c r="P121" s="57">
        <f t="shared" si="22"/>
        <v>208925579.62468556</v>
      </c>
      <c r="Q121" s="48">
        <f t="shared" si="26"/>
        <v>0</v>
      </c>
      <c r="R121" s="71"/>
      <c r="S121" s="71"/>
      <c r="T121" s="71"/>
    </row>
    <row r="122" spans="1:20" x14ac:dyDescent="0.2">
      <c r="A122" s="53">
        <v>48061</v>
      </c>
      <c r="D122" s="54">
        <f t="shared" si="23"/>
        <v>117165.93810022657</v>
      </c>
      <c r="E122" s="55">
        <f t="shared" si="24"/>
        <v>15000</v>
      </c>
      <c r="F122" s="58">
        <f t="shared" si="25"/>
        <v>300</v>
      </c>
      <c r="G122" s="55">
        <f t="shared" si="16"/>
        <v>4500000</v>
      </c>
      <c r="H122" s="48">
        <f t="shared" si="21"/>
        <v>0.33754158294761261</v>
      </c>
      <c r="I122" s="55">
        <f t="shared" si="27"/>
        <v>0</v>
      </c>
      <c r="J122" s="55">
        <f t="shared" si="27"/>
        <v>0</v>
      </c>
      <c r="K122" s="56">
        <f t="shared" si="17"/>
        <v>0.99529280145095256</v>
      </c>
      <c r="L122" s="55">
        <f t="shared" si="18"/>
        <v>39362.214154761255</v>
      </c>
      <c r="M122" s="55">
        <f t="shared" si="19"/>
        <v>1511787.1846415328</v>
      </c>
      <c r="N122" s="57">
        <f t="shared" si="20"/>
        <v>1472424.9704867715</v>
      </c>
      <c r="O122" s="57"/>
      <c r="P122" s="57">
        <f t="shared" si="22"/>
        <v>210398004.59517232</v>
      </c>
      <c r="Q122" s="48">
        <f t="shared" si="26"/>
        <v>0</v>
      </c>
    </row>
    <row r="123" spans="1:20" x14ac:dyDescent="0.2">
      <c r="A123" s="53">
        <v>48092</v>
      </c>
      <c r="D123" s="54">
        <f t="shared" si="23"/>
        <v>119509.25686223111</v>
      </c>
      <c r="E123" s="55">
        <f t="shared" si="24"/>
        <v>15000</v>
      </c>
      <c r="F123" s="58">
        <f t="shared" si="25"/>
        <v>300</v>
      </c>
      <c r="G123" s="55">
        <f t="shared" si="16"/>
        <v>4500000</v>
      </c>
      <c r="H123" s="48">
        <f t="shared" si="21"/>
        <v>0.33436882639021631</v>
      </c>
      <c r="I123" s="55">
        <f t="shared" si="27"/>
        <v>0</v>
      </c>
      <c r="J123" s="55">
        <f t="shared" si="27"/>
        <v>0</v>
      </c>
      <c r="K123" s="56">
        <f t="shared" si="17"/>
        <v>0.99529280145095256</v>
      </c>
      <c r="L123" s="55">
        <f t="shared" si="18"/>
        <v>39772.069505736705</v>
      </c>
      <c r="M123" s="55">
        <f t="shared" si="19"/>
        <v>1497576.9867110352</v>
      </c>
      <c r="N123" s="57">
        <f t="shared" si="20"/>
        <v>1457804.9172052986</v>
      </c>
      <c r="O123" s="57"/>
      <c r="P123" s="57">
        <f t="shared" si="22"/>
        <v>211855809.51237762</v>
      </c>
      <c r="Q123" s="48">
        <f t="shared" si="26"/>
        <v>0</v>
      </c>
    </row>
    <row r="124" spans="1:20" x14ac:dyDescent="0.2">
      <c r="A124" s="53">
        <v>48122</v>
      </c>
      <c r="D124" s="54">
        <f t="shared" si="23"/>
        <v>119509.25686223111</v>
      </c>
      <c r="E124" s="55">
        <f t="shared" si="24"/>
        <v>15000</v>
      </c>
      <c r="F124" s="58">
        <f t="shared" si="25"/>
        <v>300</v>
      </c>
      <c r="G124" s="55">
        <f t="shared" si="16"/>
        <v>4500000</v>
      </c>
      <c r="H124" s="48">
        <f t="shared" si="21"/>
        <v>0.33122589248188322</v>
      </c>
      <c r="I124" s="55">
        <f t="shared" si="27"/>
        <v>0</v>
      </c>
      <c r="J124" s="55">
        <f t="shared" si="27"/>
        <v>0</v>
      </c>
      <c r="K124" s="56">
        <f t="shared" si="17"/>
        <v>0.99529280145095256</v>
      </c>
      <c r="L124" s="55">
        <f t="shared" si="18"/>
        <v>39398.227879399557</v>
      </c>
      <c r="M124" s="55">
        <f t="shared" si="19"/>
        <v>1483500.358986235</v>
      </c>
      <c r="N124" s="57">
        <f t="shared" si="20"/>
        <v>1444102.1311068353</v>
      </c>
      <c r="O124" s="57"/>
      <c r="P124" s="57">
        <f t="shared" si="22"/>
        <v>213299911.64348444</v>
      </c>
      <c r="Q124" s="48">
        <f t="shared" si="26"/>
        <v>0</v>
      </c>
    </row>
    <row r="125" spans="1:20" x14ac:dyDescent="0.2">
      <c r="A125" s="53">
        <v>48153</v>
      </c>
      <c r="D125" s="54">
        <f t="shared" si="23"/>
        <v>119509.25686223111</v>
      </c>
      <c r="E125" s="55">
        <f t="shared" si="24"/>
        <v>15000</v>
      </c>
      <c r="F125" s="58">
        <f t="shared" si="25"/>
        <v>300</v>
      </c>
      <c r="G125" s="55">
        <f t="shared" si="16"/>
        <v>4500000</v>
      </c>
      <c r="H125" s="48">
        <f t="shared" si="21"/>
        <v>0.32811250090157995</v>
      </c>
      <c r="I125" s="55">
        <f t="shared" si="27"/>
        <v>0</v>
      </c>
      <c r="J125" s="55">
        <f t="shared" si="27"/>
        <v>0</v>
      </c>
      <c r="K125" s="56">
        <f t="shared" si="17"/>
        <v>0.99529280145095256</v>
      </c>
      <c r="L125" s="55">
        <f t="shared" si="18"/>
        <v>39027.900215582325</v>
      </c>
      <c r="M125" s="55">
        <f t="shared" si="19"/>
        <v>1469556.0459603528</v>
      </c>
      <c r="N125" s="57">
        <f t="shared" si="20"/>
        <v>1430528.1457447705</v>
      </c>
      <c r="O125" s="57"/>
      <c r="P125" s="57">
        <f t="shared" si="22"/>
        <v>214730439.78922921</v>
      </c>
      <c r="Q125" s="48">
        <f t="shared" si="26"/>
        <v>0</v>
      </c>
    </row>
    <row r="126" spans="1:20" x14ac:dyDescent="0.2">
      <c r="A126" s="53">
        <v>48183</v>
      </c>
      <c r="D126" s="54">
        <f t="shared" si="23"/>
        <v>119509.25686223111</v>
      </c>
      <c r="E126" s="55">
        <f t="shared" si="24"/>
        <v>15000</v>
      </c>
      <c r="F126" s="58">
        <f t="shared" si="25"/>
        <v>300</v>
      </c>
      <c r="G126" s="55">
        <f t="shared" si="16"/>
        <v>4500000</v>
      </c>
      <c r="H126" s="48">
        <f t="shared" si="21"/>
        <v>0.32502837396317913</v>
      </c>
      <c r="I126" s="55">
        <f t="shared" si="27"/>
        <v>0</v>
      </c>
      <c r="J126" s="55">
        <f t="shared" si="27"/>
        <v>0</v>
      </c>
      <c r="K126" s="56">
        <f t="shared" si="17"/>
        <v>0.99529280145095256</v>
      </c>
      <c r="L126" s="55">
        <f t="shared" si="18"/>
        <v>38661.053484435688</v>
      </c>
      <c r="M126" s="55">
        <f t="shared" si="19"/>
        <v>1455742.8039278719</v>
      </c>
      <c r="N126" s="57">
        <f t="shared" si="20"/>
        <v>1417081.7504434362</v>
      </c>
      <c r="O126" s="57"/>
      <c r="P126" s="57">
        <f t="shared" si="22"/>
        <v>216147521.53967264</v>
      </c>
      <c r="Q126" s="48">
        <f t="shared" si="26"/>
        <v>0</v>
      </c>
    </row>
    <row r="127" spans="1:20" x14ac:dyDescent="0.2">
      <c r="A127" s="53">
        <v>48214</v>
      </c>
      <c r="D127" s="54">
        <f t="shared" si="23"/>
        <v>119509.25686223111</v>
      </c>
      <c r="E127" s="55">
        <f t="shared" si="24"/>
        <v>15000</v>
      </c>
      <c r="F127" s="58">
        <f t="shared" si="25"/>
        <v>300</v>
      </c>
      <c r="G127" s="55">
        <f t="shared" si="16"/>
        <v>4500000</v>
      </c>
      <c r="H127" s="48">
        <f t="shared" si="21"/>
        <v>0.32197323659069255</v>
      </c>
      <c r="I127" s="55">
        <f t="shared" si="27"/>
        <v>0</v>
      </c>
      <c r="J127" s="55">
        <f t="shared" si="27"/>
        <v>0</v>
      </c>
      <c r="K127" s="56">
        <f t="shared" si="17"/>
        <v>0.99529280145095256</v>
      </c>
      <c r="L127" s="55">
        <f t="shared" si="18"/>
        <v>38297.65496657772</v>
      </c>
      <c r="M127" s="55">
        <f t="shared" si="19"/>
        <v>1442059.4008736133</v>
      </c>
      <c r="N127" s="57">
        <f t="shared" si="20"/>
        <v>1403761.7459070357</v>
      </c>
      <c r="O127" s="57"/>
      <c r="P127" s="57">
        <f t="shared" si="22"/>
        <v>217551283.28557968</v>
      </c>
      <c r="Q127" s="48">
        <f t="shared" si="26"/>
        <v>0</v>
      </c>
    </row>
    <row r="128" spans="1:20" x14ac:dyDescent="0.2">
      <c r="A128" s="53">
        <v>48245</v>
      </c>
      <c r="D128" s="54">
        <f t="shared" si="23"/>
        <v>119509.25686223111</v>
      </c>
      <c r="E128" s="55">
        <f t="shared" si="24"/>
        <v>15000</v>
      </c>
      <c r="F128" s="58">
        <f t="shared" si="25"/>
        <v>300</v>
      </c>
      <c r="G128" s="55">
        <f t="shared" si="16"/>
        <v>4500000</v>
      </c>
      <c r="H128" s="48">
        <f t="shared" si="21"/>
        <v>0.31894681629373678</v>
      </c>
      <c r="I128" s="55">
        <f t="shared" si="27"/>
        <v>0</v>
      </c>
      <c r="J128" s="55">
        <f t="shared" si="27"/>
        <v>0</v>
      </c>
      <c r="K128" s="56">
        <f t="shared" si="17"/>
        <v>0.99529280145095256</v>
      </c>
      <c r="L128" s="55">
        <f t="shared" si="18"/>
        <v>37937.672250175725</v>
      </c>
      <c r="M128" s="55">
        <f t="shared" si="19"/>
        <v>1428504.6163628502</v>
      </c>
      <c r="N128" s="57">
        <f t="shared" si="20"/>
        <v>1390566.9441126746</v>
      </c>
      <c r="O128" s="57"/>
      <c r="P128" s="57">
        <f t="shared" si="22"/>
        <v>218941850.22969237</v>
      </c>
      <c r="Q128" s="48">
        <f t="shared" si="26"/>
        <v>0</v>
      </c>
    </row>
    <row r="129" spans="1:17" x14ac:dyDescent="0.2">
      <c r="A129" s="53">
        <v>48274</v>
      </c>
      <c r="D129" s="54">
        <f t="shared" si="23"/>
        <v>119509.25686223111</v>
      </c>
      <c r="E129" s="55">
        <f t="shared" si="24"/>
        <v>15000</v>
      </c>
      <c r="F129" s="58">
        <f t="shared" si="25"/>
        <v>300</v>
      </c>
      <c r="G129" s="55">
        <f t="shared" si="16"/>
        <v>4500000</v>
      </c>
      <c r="H129" s="48">
        <f t="shared" si="21"/>
        <v>0.31594884314322963</v>
      </c>
      <c r="I129" s="55">
        <f t="shared" si="27"/>
        <v>0</v>
      </c>
      <c r="J129" s="55">
        <f t="shared" si="27"/>
        <v>0</v>
      </c>
      <c r="K129" s="56">
        <f t="shared" si="17"/>
        <v>0.99529280145095256</v>
      </c>
      <c r="L129" s="55">
        <f t="shared" si="18"/>
        <v>37581.073228055306</v>
      </c>
      <c r="M129" s="55">
        <f t="shared" si="19"/>
        <v>1415077.2414324568</v>
      </c>
      <c r="N129" s="57">
        <f t="shared" si="20"/>
        <v>1377496.1682044014</v>
      </c>
      <c r="O129" s="57"/>
      <c r="P129" s="57">
        <f t="shared" si="22"/>
        <v>220319346.39789677</v>
      </c>
      <c r="Q129" s="48">
        <f t="shared" si="26"/>
        <v>0</v>
      </c>
    </row>
    <row r="130" spans="1:17" x14ac:dyDescent="0.2">
      <c r="A130" s="53">
        <v>48305</v>
      </c>
      <c r="D130" s="54">
        <f t="shared" si="23"/>
        <v>119509.25686223111</v>
      </c>
      <c r="E130" s="55">
        <f t="shared" si="24"/>
        <v>15000</v>
      </c>
      <c r="F130" s="58">
        <f t="shared" si="25"/>
        <v>300</v>
      </c>
      <c r="G130" s="55">
        <f t="shared" si="16"/>
        <v>4500000</v>
      </c>
      <c r="H130" s="48">
        <f t="shared" si="21"/>
        <v>0.31297904974731477</v>
      </c>
      <c r="I130" s="55">
        <f t="shared" si="27"/>
        <v>0</v>
      </c>
      <c r="J130" s="55">
        <f t="shared" si="27"/>
        <v>0</v>
      </c>
      <c r="K130" s="56">
        <f t="shared" si="17"/>
        <v>0.99529280145095256</v>
      </c>
      <c r="L130" s="55">
        <f t="shared" si="18"/>
        <v>37227.826094836731</v>
      </c>
      <c r="M130" s="55">
        <f t="shared" si="19"/>
        <v>1401776.0784830789</v>
      </c>
      <c r="N130" s="57">
        <f t="shared" si="20"/>
        <v>1364548.2523882422</v>
      </c>
      <c r="O130" s="57"/>
      <c r="P130" s="57">
        <f t="shared" si="22"/>
        <v>221683894.65028501</v>
      </c>
      <c r="Q130" s="48">
        <f t="shared" si="26"/>
        <v>0</v>
      </c>
    </row>
    <row r="131" spans="1:17" x14ac:dyDescent="0.2">
      <c r="A131" s="53">
        <v>48335</v>
      </c>
      <c r="D131" s="54">
        <f t="shared" si="23"/>
        <v>119509.25686223111</v>
      </c>
      <c r="E131" s="55">
        <f t="shared" si="24"/>
        <v>15000</v>
      </c>
      <c r="F131" s="58">
        <f t="shared" si="25"/>
        <v>300</v>
      </c>
      <c r="G131" s="55">
        <f t="shared" si="16"/>
        <v>4500000</v>
      </c>
      <c r="H131" s="48">
        <f t="shared" si="21"/>
        <v>0.31003717122751301</v>
      </c>
      <c r="I131" s="55">
        <f t="shared" si="27"/>
        <v>0</v>
      </c>
      <c r="J131" s="55">
        <f t="shared" si="27"/>
        <v>0</v>
      </c>
      <c r="K131" s="56">
        <f t="shared" si="17"/>
        <v>0.99529280145095256</v>
      </c>
      <c r="L131" s="55">
        <f t="shared" si="18"/>
        <v>36877.899344098187</v>
      </c>
      <c r="M131" s="55">
        <f t="shared" si="19"/>
        <v>1388599.9411723204</v>
      </c>
      <c r="N131" s="57">
        <f t="shared" si="20"/>
        <v>1351722.0418282221</v>
      </c>
      <c r="O131" s="57"/>
      <c r="P131" s="57">
        <f t="shared" si="22"/>
        <v>223035616.69211322</v>
      </c>
      <c r="Q131" s="48">
        <f t="shared" si="26"/>
        <v>0</v>
      </c>
    </row>
    <row r="132" spans="1:17" x14ac:dyDescent="0.2">
      <c r="A132" s="53">
        <v>48366</v>
      </c>
      <c r="D132" s="54">
        <f t="shared" si="23"/>
        <v>119509.25686223111</v>
      </c>
      <c r="E132" s="55">
        <f t="shared" si="24"/>
        <v>15000</v>
      </c>
      <c r="F132" s="58">
        <f t="shared" si="25"/>
        <v>300</v>
      </c>
      <c r="G132" s="55">
        <f t="shared" si="16"/>
        <v>4500000</v>
      </c>
      <c r="H132" s="48">
        <f t="shared" si="21"/>
        <v>0.30712294519509742</v>
      </c>
      <c r="I132" s="55">
        <f t="shared" si="27"/>
        <v>0</v>
      </c>
      <c r="J132" s="55">
        <f t="shared" si="27"/>
        <v>0</v>
      </c>
      <c r="K132" s="56">
        <f t="shared" si="17"/>
        <v>0.99529280145095256</v>
      </c>
      <c r="L132" s="55">
        <f t="shared" si="18"/>
        <v>36531.26176556568</v>
      </c>
      <c r="M132" s="55">
        <f t="shared" si="19"/>
        <v>1375547.6543089314</v>
      </c>
      <c r="N132" s="57">
        <f t="shared" si="20"/>
        <v>1339016.3925433657</v>
      </c>
      <c r="O132" s="57"/>
      <c r="P132" s="57">
        <f t="shared" si="22"/>
        <v>224374633.0846566</v>
      </c>
      <c r="Q132" s="48">
        <f t="shared" si="26"/>
        <v>0</v>
      </c>
    </row>
    <row r="133" spans="1:17" x14ac:dyDescent="0.2">
      <c r="A133" s="53">
        <v>48396</v>
      </c>
      <c r="D133" s="54">
        <f t="shared" si="23"/>
        <v>119509.25686223111</v>
      </c>
      <c r="E133" s="55">
        <f t="shared" si="24"/>
        <v>15000</v>
      </c>
      <c r="F133" s="58">
        <f t="shared" si="25"/>
        <v>300</v>
      </c>
      <c r="G133" s="55">
        <f t="shared" si="16"/>
        <v>4500000</v>
      </c>
      <c r="H133" s="48">
        <f t="shared" si="21"/>
        <v>0.30423611172769066</v>
      </c>
      <c r="I133" s="55">
        <f t="shared" si="27"/>
        <v>0</v>
      </c>
      <c r="J133" s="55">
        <f t="shared" si="27"/>
        <v>0</v>
      </c>
      <c r="K133" s="56">
        <f t="shared" si="17"/>
        <v>0.99529280145095256</v>
      </c>
      <c r="L133" s="55">
        <f t="shared" si="18"/>
        <v>36187.882442329385</v>
      </c>
      <c r="M133" s="55">
        <f t="shared" si="19"/>
        <v>1362618.0537479923</v>
      </c>
      <c r="N133" s="57">
        <f t="shared" si="20"/>
        <v>1326430.171305663</v>
      </c>
      <c r="O133" s="57"/>
      <c r="P133" s="57">
        <f t="shared" si="22"/>
        <v>225701063.25596225</v>
      </c>
      <c r="Q133" s="48">
        <f t="shared" si="26"/>
        <v>0</v>
      </c>
    </row>
    <row r="134" spans="1:17" x14ac:dyDescent="0.2">
      <c r="A134" s="53">
        <v>48427</v>
      </c>
      <c r="D134" s="54">
        <f t="shared" si="23"/>
        <v>119509.25686223111</v>
      </c>
      <c r="E134" s="55">
        <f t="shared" si="24"/>
        <v>15000</v>
      </c>
      <c r="F134" s="58">
        <f t="shared" si="25"/>
        <v>300</v>
      </c>
      <c r="G134" s="55">
        <f t="shared" si="16"/>
        <v>4500000</v>
      </c>
      <c r="H134" s="48">
        <f t="shared" si="21"/>
        <v>0.30137641334608239</v>
      </c>
      <c r="I134" s="55">
        <f t="shared" si="27"/>
        <v>0</v>
      </c>
      <c r="J134" s="55">
        <f t="shared" si="27"/>
        <v>0</v>
      </c>
      <c r="K134" s="56">
        <f t="shared" si="17"/>
        <v>0.99529280145095256</v>
      </c>
      <c r="L134" s="55">
        <f t="shared" si="18"/>
        <v>35847.730748086113</v>
      </c>
      <c r="M134" s="55">
        <f t="shared" si="19"/>
        <v>1349809.9862870816</v>
      </c>
      <c r="N134" s="57">
        <f t="shared" si="20"/>
        <v>1313962.2555389956</v>
      </c>
      <c r="O134" s="57"/>
      <c r="P134" s="57">
        <f t="shared" si="22"/>
        <v>227015025.51150125</v>
      </c>
      <c r="Q134" s="48">
        <f t="shared" si="26"/>
        <v>0</v>
      </c>
    </row>
    <row r="135" spans="1:17" x14ac:dyDescent="0.2">
      <c r="A135" s="53">
        <v>48458</v>
      </c>
      <c r="D135" s="54">
        <f t="shared" si="23"/>
        <v>121899.44199947573</v>
      </c>
      <c r="E135" s="55">
        <f t="shared" si="24"/>
        <v>15000</v>
      </c>
      <c r="F135" s="58">
        <f t="shared" si="25"/>
        <v>300</v>
      </c>
      <c r="G135" s="55">
        <f t="shared" si="16"/>
        <v>4500000</v>
      </c>
      <c r="H135" s="48">
        <f t="shared" si="21"/>
        <v>0.29854359499126426</v>
      </c>
      <c r="I135" s="55">
        <f t="shared" ref="I135:J150" si="28">B135*$H135</f>
        <v>0</v>
      </c>
      <c r="J135" s="55">
        <f t="shared" si="28"/>
        <v>0</v>
      </c>
      <c r="K135" s="56">
        <f t="shared" si="17"/>
        <v>0.99529280145095256</v>
      </c>
      <c r="L135" s="55">
        <f t="shared" si="18"/>
        <v>36220.99187129589</v>
      </c>
      <c r="M135" s="55">
        <f t="shared" si="19"/>
        <v>1337122.3095634228</v>
      </c>
      <c r="N135" s="57">
        <f t="shared" si="20"/>
        <v>1300901.3176921268</v>
      </c>
      <c r="O135" s="57"/>
      <c r="P135" s="57">
        <f t="shared" si="22"/>
        <v>228315926.82919338</v>
      </c>
      <c r="Q135" s="48">
        <f t="shared" si="26"/>
        <v>0</v>
      </c>
    </row>
    <row r="136" spans="1:17" x14ac:dyDescent="0.2">
      <c r="A136" s="53">
        <v>48488</v>
      </c>
      <c r="D136" s="54">
        <f t="shared" si="23"/>
        <v>121899.44199947573</v>
      </c>
      <c r="E136" s="55">
        <f t="shared" si="24"/>
        <v>15000</v>
      </c>
      <c r="F136" s="58">
        <f t="shared" si="25"/>
        <v>300</v>
      </c>
      <c r="G136" s="55">
        <f t="shared" ref="G136:G150" si="29">E136*F136</f>
        <v>4500000</v>
      </c>
      <c r="H136" s="48">
        <f t="shared" si="21"/>
        <v>0.29573740400168119</v>
      </c>
      <c r="I136" s="55">
        <f t="shared" si="28"/>
        <v>0</v>
      </c>
      <c r="J136" s="55">
        <f t="shared" si="28"/>
        <v>0</v>
      </c>
      <c r="K136" s="56">
        <f t="shared" ref="K136:K150" si="30">(((1+$B$1)^(1/12)-1)/(1+$B$1)^(1/12))/(LN(1+$B$1)/12)</f>
        <v>0.99529280145095256</v>
      </c>
      <c r="L136" s="55">
        <f t="shared" ref="L136:L150" si="31">D136*$H136*$K136</f>
        <v>35880.528961595999</v>
      </c>
      <c r="M136" s="55">
        <f t="shared" ref="M136:M150" si="32">G136*$H136*K136</f>
        <v>1324553.8919519943</v>
      </c>
      <c r="N136" s="57">
        <f t="shared" ref="N136:N150" si="33">M136-SUM(I136,J136,L136)</f>
        <v>1288673.3629903982</v>
      </c>
      <c r="O136" s="57"/>
      <c r="P136" s="57">
        <f t="shared" si="22"/>
        <v>229604600.19218379</v>
      </c>
      <c r="Q136" s="48">
        <f t="shared" si="26"/>
        <v>0</v>
      </c>
    </row>
    <row r="137" spans="1:17" x14ac:dyDescent="0.2">
      <c r="A137" s="53">
        <v>48519</v>
      </c>
      <c r="D137" s="54">
        <f t="shared" si="23"/>
        <v>121899.44199947573</v>
      </c>
      <c r="E137" s="55">
        <f t="shared" si="24"/>
        <v>15000</v>
      </c>
      <c r="F137" s="58">
        <f t="shared" si="25"/>
        <v>300</v>
      </c>
      <c r="G137" s="55">
        <f t="shared" si="29"/>
        <v>4500000</v>
      </c>
      <c r="H137" s="48">
        <f t="shared" ref="H137:H150" si="34">H136*(1+$B$1)^(-1/12)</f>
        <v>0.29295759009069611</v>
      </c>
      <c r="I137" s="55">
        <f t="shared" si="28"/>
        <v>0</v>
      </c>
      <c r="J137" s="55">
        <f t="shared" si="28"/>
        <v>0</v>
      </c>
      <c r="K137" s="56">
        <f t="shared" si="30"/>
        <v>0.99529280145095256</v>
      </c>
      <c r="L137" s="55">
        <f t="shared" si="31"/>
        <v>35543.266267762447</v>
      </c>
      <c r="M137" s="55">
        <f t="shared" si="32"/>
        <v>1312103.6124645995</v>
      </c>
      <c r="N137" s="57">
        <f t="shared" si="33"/>
        <v>1276560.346196837</v>
      </c>
      <c r="O137" s="57"/>
      <c r="P137" s="57">
        <f t="shared" ref="P137:P150" si="35">P136+N137</f>
        <v>230881160.53838062</v>
      </c>
      <c r="Q137" s="48">
        <f t="shared" si="26"/>
        <v>0</v>
      </c>
    </row>
    <row r="138" spans="1:17" x14ac:dyDescent="0.2">
      <c r="A138" s="53">
        <v>48549</v>
      </c>
      <c r="D138" s="54">
        <f t="shared" si="23"/>
        <v>121899.44199947573</v>
      </c>
      <c r="E138" s="55">
        <f t="shared" si="24"/>
        <v>15000</v>
      </c>
      <c r="F138" s="58">
        <f t="shared" si="25"/>
        <v>300</v>
      </c>
      <c r="G138" s="55">
        <f t="shared" si="29"/>
        <v>4500000</v>
      </c>
      <c r="H138" s="48">
        <f t="shared" si="34"/>
        <v>0.29020390532426676</v>
      </c>
      <c r="I138" s="55">
        <f t="shared" si="28"/>
        <v>0</v>
      </c>
      <c r="J138" s="55">
        <f t="shared" si="28"/>
        <v>0</v>
      </c>
      <c r="K138" s="56">
        <f t="shared" si="30"/>
        <v>0.99529280145095256</v>
      </c>
      <c r="L138" s="55">
        <f t="shared" si="31"/>
        <v>35209.173709039598</v>
      </c>
      <c r="M138" s="55">
        <f t="shared" si="32"/>
        <v>1299770.3606498842</v>
      </c>
      <c r="N138" s="57">
        <f t="shared" si="33"/>
        <v>1264561.1869408446</v>
      </c>
      <c r="O138" s="57"/>
      <c r="P138" s="57">
        <f t="shared" si="35"/>
        <v>232145721.72532147</v>
      </c>
      <c r="Q138" s="48">
        <f t="shared" si="26"/>
        <v>0</v>
      </c>
    </row>
    <row r="139" spans="1:17" x14ac:dyDescent="0.2">
      <c r="A139" s="53">
        <v>48580</v>
      </c>
      <c r="D139" s="54">
        <f t="shared" si="23"/>
        <v>121899.44199947573</v>
      </c>
      <c r="E139" s="55">
        <f t="shared" si="24"/>
        <v>15000</v>
      </c>
      <c r="F139" s="58">
        <f t="shared" si="25"/>
        <v>300</v>
      </c>
      <c r="G139" s="55">
        <f t="shared" si="29"/>
        <v>4500000</v>
      </c>
      <c r="H139" s="48">
        <f t="shared" si="34"/>
        <v>0.28747610409883229</v>
      </c>
      <c r="I139" s="55">
        <f t="shared" si="28"/>
        <v>0</v>
      </c>
      <c r="J139" s="55">
        <f t="shared" si="28"/>
        <v>0</v>
      </c>
      <c r="K139" s="56">
        <f t="shared" si="30"/>
        <v>0.99529280145095256</v>
      </c>
      <c r="L139" s="55">
        <f t="shared" si="31"/>
        <v>34878.221487418952</v>
      </c>
      <c r="M139" s="55">
        <f t="shared" si="32"/>
        <v>1287553.036494296</v>
      </c>
      <c r="N139" s="57">
        <f t="shared" si="33"/>
        <v>1252674.8150068771</v>
      </c>
      <c r="O139" s="57"/>
      <c r="P139" s="57">
        <f t="shared" si="35"/>
        <v>233398396.54032835</v>
      </c>
      <c r="Q139" s="48">
        <f t="shared" si="26"/>
        <v>0</v>
      </c>
    </row>
    <row r="140" spans="1:17" x14ac:dyDescent="0.2">
      <c r="A140" s="53">
        <v>48611</v>
      </c>
      <c r="D140" s="54">
        <f t="shared" si="23"/>
        <v>121899.44199947573</v>
      </c>
      <c r="E140" s="55">
        <f t="shared" si="24"/>
        <v>15000</v>
      </c>
      <c r="F140" s="58">
        <f t="shared" si="25"/>
        <v>300</v>
      </c>
      <c r="G140" s="55">
        <f t="shared" si="29"/>
        <v>4500000</v>
      </c>
      <c r="H140" s="48">
        <f t="shared" si="34"/>
        <v>0.28477394311940751</v>
      </c>
      <c r="I140" s="55">
        <f t="shared" si="28"/>
        <v>0</v>
      </c>
      <c r="J140" s="55">
        <f t="shared" si="28"/>
        <v>0</v>
      </c>
      <c r="K140" s="56">
        <f t="shared" si="30"/>
        <v>0.99529280145095256</v>
      </c>
      <c r="L140" s="55">
        <f t="shared" si="31"/>
        <v>34550.380084981429</v>
      </c>
      <c r="M140" s="55">
        <f t="shared" si="32"/>
        <v>1275450.550323972</v>
      </c>
      <c r="N140" s="57">
        <f t="shared" si="33"/>
        <v>1240900.1702389906</v>
      </c>
      <c r="O140" s="57"/>
      <c r="P140" s="57">
        <f t="shared" si="35"/>
        <v>234639296.71056736</v>
      </c>
      <c r="Q140" s="48">
        <f t="shared" si="26"/>
        <v>0</v>
      </c>
    </row>
    <row r="141" spans="1:17" x14ac:dyDescent="0.2">
      <c r="A141" s="53">
        <v>48639</v>
      </c>
      <c r="D141" s="54">
        <f t="shared" si="23"/>
        <v>121899.44199947573</v>
      </c>
      <c r="E141" s="55">
        <f t="shared" si="24"/>
        <v>15000</v>
      </c>
      <c r="F141" s="58">
        <f t="shared" si="25"/>
        <v>300</v>
      </c>
      <c r="G141" s="55">
        <f t="shared" si="29"/>
        <v>4500000</v>
      </c>
      <c r="H141" s="48">
        <f t="shared" si="34"/>
        <v>0.28209718137788325</v>
      </c>
      <c r="I141" s="55">
        <f t="shared" si="28"/>
        <v>0</v>
      </c>
      <c r="J141" s="55">
        <f t="shared" si="28"/>
        <v>0</v>
      </c>
      <c r="K141" s="56">
        <f t="shared" si="30"/>
        <v>0.99529280145095256</v>
      </c>
      <c r="L141" s="55">
        <f t="shared" si="31"/>
        <v>34225.620261264616</v>
      </c>
      <c r="M141" s="55">
        <f t="shared" si="32"/>
        <v>1263461.8227075492</v>
      </c>
      <c r="N141" s="57">
        <f t="shared" si="33"/>
        <v>1229236.2024462847</v>
      </c>
      <c r="O141" s="57"/>
      <c r="P141" s="57">
        <f t="shared" si="35"/>
        <v>235868532.91301364</v>
      </c>
      <c r="Q141" s="48">
        <f t="shared" si="26"/>
        <v>0</v>
      </c>
    </row>
    <row r="142" spans="1:17" x14ac:dyDescent="0.2">
      <c r="A142" s="53">
        <v>48670</v>
      </c>
      <c r="D142" s="54">
        <f t="shared" si="23"/>
        <v>121899.44199947573</v>
      </c>
      <c r="E142" s="55">
        <f t="shared" si="24"/>
        <v>15000</v>
      </c>
      <c r="F142" s="58">
        <f t="shared" si="25"/>
        <v>300</v>
      </c>
      <c r="G142" s="55">
        <f t="shared" si="29"/>
        <v>4500000</v>
      </c>
      <c r="H142" s="48">
        <f t="shared" si="34"/>
        <v>0.2794455801315307</v>
      </c>
      <c r="I142" s="55">
        <f t="shared" si="28"/>
        <v>0</v>
      </c>
      <c r="J142" s="55">
        <f t="shared" si="28"/>
        <v>0</v>
      </c>
      <c r="K142" s="56">
        <f t="shared" si="30"/>
        <v>0.99529280145095256</v>
      </c>
      <c r="L142" s="55">
        <f t="shared" si="31"/>
        <v>33903.913050654839</v>
      </c>
      <c r="M142" s="55">
        <f t="shared" si="32"/>
        <v>1251585.7843598903</v>
      </c>
      <c r="N142" s="57">
        <f t="shared" si="33"/>
        <v>1217681.8713092355</v>
      </c>
      <c r="O142" s="57"/>
      <c r="P142" s="57">
        <f t="shared" si="35"/>
        <v>237086214.78432286</v>
      </c>
      <c r="Q142" s="48">
        <f t="shared" si="26"/>
        <v>0</v>
      </c>
    </row>
    <row r="143" spans="1:17" x14ac:dyDescent="0.2">
      <c r="A143" s="53">
        <v>48700</v>
      </c>
      <c r="D143" s="54">
        <f t="shared" si="23"/>
        <v>121899.44199947573</v>
      </c>
      <c r="E143" s="55">
        <f t="shared" si="24"/>
        <v>15000</v>
      </c>
      <c r="F143" s="58">
        <f t="shared" si="25"/>
        <v>300</v>
      </c>
      <c r="G143" s="55">
        <f t="shared" si="29"/>
        <v>4500000</v>
      </c>
      <c r="H143" s="48">
        <f t="shared" si="34"/>
        <v>0.27681890288170774</v>
      </c>
      <c r="I143" s="55">
        <f t="shared" si="28"/>
        <v>0</v>
      </c>
      <c r="J143" s="55">
        <f t="shared" si="28"/>
        <v>0</v>
      </c>
      <c r="K143" s="56">
        <f t="shared" si="30"/>
        <v>0.99529280145095256</v>
      </c>
      <c r="L143" s="55">
        <f t="shared" si="31"/>
        <v>33585.229759803668</v>
      </c>
      <c r="M143" s="55">
        <f t="shared" si="32"/>
        <v>1239821.3760467132</v>
      </c>
      <c r="N143" s="57">
        <f t="shared" si="33"/>
        <v>1206236.1462869095</v>
      </c>
      <c r="O143" s="57"/>
      <c r="P143" s="57">
        <f t="shared" si="35"/>
        <v>238292450.93060976</v>
      </c>
      <c r="Q143" s="48">
        <f t="shared" si="26"/>
        <v>0</v>
      </c>
    </row>
    <row r="144" spans="1:17" x14ac:dyDescent="0.2">
      <c r="A144" s="53">
        <v>48731</v>
      </c>
      <c r="D144" s="54">
        <f t="shared" si="23"/>
        <v>121899.44199947573</v>
      </c>
      <c r="E144" s="55">
        <f t="shared" si="24"/>
        <v>15000</v>
      </c>
      <c r="F144" s="58">
        <f t="shared" si="25"/>
        <v>300</v>
      </c>
      <c r="G144" s="55">
        <f t="shared" si="29"/>
        <v>4500000</v>
      </c>
      <c r="H144" s="48">
        <f t="shared" si="34"/>
        <v>0.27421691535276527</v>
      </c>
      <c r="I144" s="55">
        <f t="shared" si="28"/>
        <v>0</v>
      </c>
      <c r="J144" s="55">
        <f t="shared" si="28"/>
        <v>0</v>
      </c>
      <c r="K144" s="56">
        <f t="shared" si="30"/>
        <v>0.99529280145095256</v>
      </c>
      <c r="L144" s="55">
        <f t="shared" si="31"/>
        <v>33269.541965068718</v>
      </c>
      <c r="M144" s="55">
        <f t="shared" si="32"/>
        <v>1228167.5484901161</v>
      </c>
      <c r="N144" s="57">
        <f t="shared" si="33"/>
        <v>1194898.0065250474</v>
      </c>
      <c r="O144" s="57"/>
      <c r="P144" s="57">
        <f t="shared" si="35"/>
        <v>239487348.9371348</v>
      </c>
      <c r="Q144" s="48">
        <f t="shared" si="26"/>
        <v>0</v>
      </c>
    </row>
    <row r="145" spans="1:21" x14ac:dyDescent="0.2">
      <c r="A145" s="53">
        <v>48761</v>
      </c>
      <c r="D145" s="54">
        <f t="shared" si="23"/>
        <v>121899.44199947573</v>
      </c>
      <c r="E145" s="55">
        <f t="shared" si="24"/>
        <v>15000</v>
      </c>
      <c r="F145" s="58">
        <f t="shared" si="25"/>
        <v>300</v>
      </c>
      <c r="G145" s="55">
        <f t="shared" si="29"/>
        <v>4500000</v>
      </c>
      <c r="H145" s="48">
        <f t="shared" si="34"/>
        <v>0.27163938547115213</v>
      </c>
      <c r="I145" s="55">
        <f t="shared" si="28"/>
        <v>0</v>
      </c>
      <c r="J145" s="55">
        <f t="shared" si="28"/>
        <v>0</v>
      </c>
      <c r="K145" s="56">
        <f t="shared" si="30"/>
        <v>0.99529280145095256</v>
      </c>
      <c r="L145" s="55">
        <f t="shared" si="31"/>
        <v>32956.821509978516</v>
      </c>
      <c r="M145" s="55">
        <f t="shared" si="32"/>
        <v>1216623.262274992</v>
      </c>
      <c r="N145" s="57">
        <f t="shared" si="33"/>
        <v>1183666.4407650135</v>
      </c>
      <c r="O145" s="57"/>
      <c r="P145" s="57">
        <f t="shared" si="35"/>
        <v>240671015.37789983</v>
      </c>
      <c r="Q145" s="48">
        <f t="shared" si="26"/>
        <v>0</v>
      </c>
    </row>
    <row r="146" spans="1:21" x14ac:dyDescent="0.2">
      <c r="A146" s="53">
        <v>48792</v>
      </c>
      <c r="D146" s="54">
        <f t="shared" si="23"/>
        <v>121899.44199947573</v>
      </c>
      <c r="E146" s="55">
        <f t="shared" si="24"/>
        <v>15000</v>
      </c>
      <c r="F146" s="58">
        <f t="shared" si="25"/>
        <v>300</v>
      </c>
      <c r="G146" s="55">
        <f t="shared" si="29"/>
        <v>4500000</v>
      </c>
      <c r="H146" s="48">
        <f t="shared" si="34"/>
        <v>0.26908608334471618</v>
      </c>
      <c r="I146" s="55">
        <f t="shared" si="28"/>
        <v>0</v>
      </c>
      <c r="J146" s="55">
        <f t="shared" si="28"/>
        <v>0</v>
      </c>
      <c r="K146" s="56">
        <f t="shared" si="30"/>
        <v>0.99529280145095256</v>
      </c>
      <c r="L146" s="55">
        <f t="shared" si="31"/>
        <v>32647.040502721251</v>
      </c>
      <c r="M146" s="55">
        <f t="shared" si="32"/>
        <v>1205187.4877563217</v>
      </c>
      <c r="N146" s="57">
        <f t="shared" si="33"/>
        <v>1172540.4472536005</v>
      </c>
      <c r="O146" s="57"/>
      <c r="P146" s="57">
        <f t="shared" si="35"/>
        <v>241843555.82515344</v>
      </c>
      <c r="Q146" s="48">
        <f t="shared" si="26"/>
        <v>0</v>
      </c>
    </row>
    <row r="147" spans="1:21" x14ac:dyDescent="0.2">
      <c r="A147" s="53">
        <v>48823</v>
      </c>
      <c r="D147" s="54">
        <f t="shared" si="23"/>
        <v>124337.43083946525</v>
      </c>
      <c r="E147" s="55">
        <f t="shared" si="24"/>
        <v>15000</v>
      </c>
      <c r="F147" s="58">
        <f t="shared" si="25"/>
        <v>300</v>
      </c>
      <c r="G147" s="55">
        <f t="shared" si="29"/>
        <v>4500000</v>
      </c>
      <c r="H147" s="48">
        <f t="shared" si="34"/>
        <v>0.2665567812422</v>
      </c>
      <c r="I147" s="55">
        <f t="shared" si="28"/>
        <v>0</v>
      </c>
      <c r="J147" s="55">
        <f t="shared" si="28"/>
        <v>0</v>
      </c>
      <c r="K147" s="56">
        <f t="shared" si="30"/>
        <v>0.99529280145095256</v>
      </c>
      <c r="L147" s="55">
        <f t="shared" si="31"/>
        <v>32986.974739930156</v>
      </c>
      <c r="M147" s="55">
        <f t="shared" si="32"/>
        <v>1193859.2049673409</v>
      </c>
      <c r="N147" s="57">
        <f t="shared" si="33"/>
        <v>1160872.2302274108</v>
      </c>
      <c r="O147" s="57"/>
      <c r="P147" s="57">
        <f t="shared" si="35"/>
        <v>243004428.05538085</v>
      </c>
      <c r="Q147" s="48">
        <f t="shared" si="26"/>
        <v>0</v>
      </c>
    </row>
    <row r="148" spans="1:21" x14ac:dyDescent="0.2">
      <c r="A148" s="53">
        <v>48853</v>
      </c>
      <c r="D148" s="54">
        <f t="shared" si="23"/>
        <v>124337.43083946525</v>
      </c>
      <c r="E148" s="55">
        <f t="shared" si="24"/>
        <v>15000</v>
      </c>
      <c r="F148" s="58">
        <f t="shared" si="25"/>
        <v>300</v>
      </c>
      <c r="G148" s="55">
        <f t="shared" si="29"/>
        <v>4500000</v>
      </c>
      <c r="H148" s="48">
        <f t="shared" si="34"/>
        <v>0.26405125357292941</v>
      </c>
      <c r="I148" s="55">
        <f t="shared" si="28"/>
        <v>0</v>
      </c>
      <c r="J148" s="55">
        <f t="shared" si="28"/>
        <v>0</v>
      </c>
      <c r="K148" s="56">
        <f t="shared" si="30"/>
        <v>0.99529280145095256</v>
      </c>
      <c r="L148" s="55">
        <f t="shared" si="31"/>
        <v>32676.910304310612</v>
      </c>
      <c r="M148" s="55">
        <f t="shared" si="32"/>
        <v>1182637.4035285653</v>
      </c>
      <c r="N148" s="57">
        <f t="shared" si="33"/>
        <v>1149960.4932242548</v>
      </c>
      <c r="O148" s="57"/>
      <c r="P148" s="57">
        <f t="shared" si="35"/>
        <v>244154388.54860511</v>
      </c>
      <c r="Q148" s="48">
        <f t="shared" si="26"/>
        <v>0</v>
      </c>
    </row>
    <row r="149" spans="1:21" x14ac:dyDescent="0.2">
      <c r="A149" s="53">
        <v>48884</v>
      </c>
      <c r="D149" s="54">
        <f t="shared" si="23"/>
        <v>124337.43083946525</v>
      </c>
      <c r="E149" s="55">
        <f t="shared" si="24"/>
        <v>15000</v>
      </c>
      <c r="F149" s="58">
        <f t="shared" si="25"/>
        <v>300</v>
      </c>
      <c r="G149" s="55">
        <f t="shared" si="29"/>
        <v>4500000</v>
      </c>
      <c r="H149" s="48">
        <f t="shared" si="34"/>
        <v>0.26156927686669273</v>
      </c>
      <c r="I149" s="55">
        <f t="shared" si="28"/>
        <v>0</v>
      </c>
      <c r="J149" s="55">
        <f t="shared" si="28"/>
        <v>0</v>
      </c>
      <c r="K149" s="56">
        <f t="shared" si="30"/>
        <v>0.99529280145095256</v>
      </c>
      <c r="L149" s="55">
        <f t="shared" si="31"/>
        <v>32369.760350997916</v>
      </c>
      <c r="M149" s="55">
        <f t="shared" si="32"/>
        <v>1171521.0825576771</v>
      </c>
      <c r="N149" s="57">
        <f t="shared" si="33"/>
        <v>1139151.322206679</v>
      </c>
      <c r="O149" s="57"/>
      <c r="P149" s="57">
        <f t="shared" si="35"/>
        <v>245293539.87081179</v>
      </c>
      <c r="Q149" s="48">
        <f t="shared" si="26"/>
        <v>0</v>
      </c>
    </row>
    <row r="150" spans="1:21" x14ac:dyDescent="0.2">
      <c r="A150" s="53">
        <v>48914</v>
      </c>
      <c r="D150" s="54">
        <f t="shared" si="23"/>
        <v>124337.43083946525</v>
      </c>
      <c r="E150" s="55">
        <f t="shared" si="24"/>
        <v>15000</v>
      </c>
      <c r="F150" s="58">
        <f t="shared" si="25"/>
        <v>300</v>
      </c>
      <c r="G150" s="55">
        <f t="shared" si="29"/>
        <v>4500000</v>
      </c>
      <c r="H150" s="48">
        <f t="shared" si="34"/>
        <v>0.25911062975380944</v>
      </c>
      <c r="I150" s="55">
        <f t="shared" si="28"/>
        <v>0</v>
      </c>
      <c r="J150" s="55">
        <f t="shared" si="28"/>
        <v>0</v>
      </c>
      <c r="K150" s="56">
        <f t="shared" si="30"/>
        <v>0.99529280145095256</v>
      </c>
      <c r="L150" s="55">
        <f t="shared" si="31"/>
        <v>32065.497485018186</v>
      </c>
      <c r="M150" s="55">
        <f t="shared" si="32"/>
        <v>1160509.2505802528</v>
      </c>
      <c r="N150" s="57">
        <f t="shared" si="33"/>
        <v>1128443.7530952347</v>
      </c>
      <c r="O150" s="57"/>
      <c r="P150" s="57">
        <f t="shared" si="35"/>
        <v>246421983.62390703</v>
      </c>
      <c r="Q150" s="48">
        <f t="shared" si="26"/>
        <v>0</v>
      </c>
    </row>
    <row r="151" spans="1:21" ht="15.75" x14ac:dyDescent="0.25">
      <c r="B151" s="50"/>
      <c r="D151" s="50"/>
    </row>
    <row r="152" spans="1:21" x14ac:dyDescent="0.2">
      <c r="U152" s="48" t="s">
        <v>123</v>
      </c>
    </row>
    <row r="153" spans="1:21" ht="15.75" x14ac:dyDescent="0.25">
      <c r="N153" s="61"/>
    </row>
    <row r="154" spans="1:21" ht="15.75" x14ac:dyDescent="0.25">
      <c r="N154" s="50"/>
      <c r="O154" s="50"/>
      <c r="P154" s="50"/>
    </row>
    <row r="155" spans="1:21" x14ac:dyDescent="0.2">
      <c r="N155" s="62"/>
    </row>
    <row r="156" spans="1:21" ht="15.75" x14ac:dyDescent="0.25">
      <c r="N156" s="50"/>
    </row>
  </sheetData>
  <mergeCells count="2">
    <mergeCell ref="R29:T29"/>
    <mergeCell ref="R121:T12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workbookViewId="0"/>
  </sheetViews>
  <sheetFormatPr defaultRowHeight="15" x14ac:dyDescent="0.2"/>
  <cols>
    <col min="1" max="1" width="8.25" style="48" bestFit="1" customWidth="1"/>
    <col min="2" max="2" width="17.375" customWidth="1"/>
    <col min="3" max="3" width="17.75" customWidth="1"/>
    <col min="8" max="8" width="14.5" bestFit="1" customWidth="1"/>
    <col min="9" max="9" width="12.375" bestFit="1" customWidth="1"/>
    <col min="11" max="11" width="12.5" customWidth="1"/>
    <col min="12" max="12" width="9.875" bestFit="1" customWidth="1"/>
    <col min="15" max="15" width="11.125" bestFit="1" customWidth="1"/>
    <col min="18" max="18" width="28.875" bestFit="1" customWidth="1"/>
  </cols>
  <sheetData>
    <row r="1" spans="1:20" x14ac:dyDescent="0.2">
      <c r="A1" s="48" t="s">
        <v>105</v>
      </c>
      <c r="B1" s="3">
        <v>0.12</v>
      </c>
      <c r="C1">
        <f>(1+B1)^(1/12)-1</f>
        <v>9.4887929345830457E-3</v>
      </c>
    </row>
    <row r="2" spans="1:20" ht="15.75" x14ac:dyDescent="0.25">
      <c r="B2" s="27">
        <v>0.5</v>
      </c>
      <c r="C2" s="27">
        <v>0.5</v>
      </c>
      <c r="D2" s="27"/>
      <c r="E2" s="27"/>
      <c r="F2" s="27"/>
      <c r="G2" s="27"/>
      <c r="H2" s="27">
        <v>1</v>
      </c>
      <c r="I2" s="27">
        <v>0.5</v>
      </c>
      <c r="J2" s="27"/>
      <c r="K2" s="27">
        <v>1</v>
      </c>
      <c r="L2" s="27">
        <v>0.5</v>
      </c>
      <c r="R2" s="30" t="s">
        <v>142</v>
      </c>
    </row>
    <row r="3" spans="1:20" ht="31.5" x14ac:dyDescent="0.25">
      <c r="A3" s="51" t="s">
        <v>106</v>
      </c>
      <c r="H3" t="s">
        <v>136</v>
      </c>
      <c r="K3" t="s">
        <v>139</v>
      </c>
      <c r="O3" t="s">
        <v>140</v>
      </c>
      <c r="P3">
        <f>SUM(H7:H150)/SUM(I7:I150)</f>
        <v>69.37498243310732</v>
      </c>
      <c r="R3" s="30">
        <v>69</v>
      </c>
      <c r="S3" t="s">
        <v>122</v>
      </c>
      <c r="T3" s="27">
        <v>1</v>
      </c>
    </row>
    <row r="4" spans="1:20" ht="15.75" x14ac:dyDescent="0.25">
      <c r="A4" s="51"/>
      <c r="O4" t="s">
        <v>141</v>
      </c>
      <c r="P4">
        <f>SUM(K7:K150)/SUM(L7:L150)</f>
        <v>25.080993177249091</v>
      </c>
      <c r="R4" s="30">
        <v>25</v>
      </c>
      <c r="S4" t="s">
        <v>122</v>
      </c>
      <c r="T4" s="27">
        <v>1</v>
      </c>
    </row>
    <row r="5" spans="1:20" ht="15.75" x14ac:dyDescent="0.25">
      <c r="A5" s="51" t="s">
        <v>127</v>
      </c>
      <c r="B5" t="s">
        <v>131</v>
      </c>
      <c r="C5" t="s">
        <v>132</v>
      </c>
      <c r="E5" t="s">
        <v>83</v>
      </c>
      <c r="F5" t="s">
        <v>133</v>
      </c>
      <c r="H5" t="s">
        <v>137</v>
      </c>
      <c r="I5" t="s">
        <v>138</v>
      </c>
      <c r="K5" t="s">
        <v>137</v>
      </c>
      <c r="L5" t="s">
        <v>138</v>
      </c>
      <c r="R5" s="30"/>
    </row>
    <row r="6" spans="1:20" ht="15.75" x14ac:dyDescent="0.25">
      <c r="A6" s="51"/>
      <c r="R6" s="30" t="s">
        <v>143</v>
      </c>
      <c r="T6" s="27">
        <v>1</v>
      </c>
    </row>
    <row r="7" spans="1:20" x14ac:dyDescent="0.2">
      <c r="A7" s="53">
        <v>44562</v>
      </c>
      <c r="B7">
        <f>'Q.3 (i)'!G7</f>
        <v>0</v>
      </c>
      <c r="C7" s="1">
        <f>'Q.3 (i)'!B7+'Q.3 (i)'!C7+'Q.3 (i)'!D7</f>
        <v>5000000</v>
      </c>
      <c r="E7">
        <v>0</v>
      </c>
      <c r="F7">
        <f>(1+$C$1)^(-E7)</f>
        <v>1</v>
      </c>
      <c r="H7" s="45">
        <f>E7*B7*F7</f>
        <v>0</v>
      </c>
      <c r="I7" s="45">
        <f>B7*F7</f>
        <v>0</v>
      </c>
      <c r="K7" s="45">
        <f>E7*C7*(F7)</f>
        <v>0</v>
      </c>
      <c r="L7" s="45">
        <f>C7*F7</f>
        <v>5000000</v>
      </c>
    </row>
    <row r="8" spans="1:20" x14ac:dyDescent="0.2">
      <c r="A8" s="53">
        <v>44593</v>
      </c>
      <c r="B8">
        <f>'Q.3 (i)'!G8</f>
        <v>0</v>
      </c>
      <c r="C8" s="1">
        <f>'Q.3 (i)'!B8+'Q.3 (i)'!C8+'Q.3 (i)'!D8</f>
        <v>0</v>
      </c>
      <c r="E8">
        <f>E7+1</f>
        <v>1</v>
      </c>
      <c r="F8">
        <f t="shared" ref="F8:F71" si="0">(1+$C$1)^(-E8)</f>
        <v>0.99060039794300325</v>
      </c>
      <c r="H8" s="45">
        <f t="shared" ref="H8:H71" si="1">E8*B8*F8</f>
        <v>0</v>
      </c>
      <c r="I8" s="45">
        <f t="shared" ref="I8:I71" si="2">B8*F8</f>
        <v>0</v>
      </c>
      <c r="K8" s="45">
        <f t="shared" ref="K8:K71" si="3">E8*C8*(F8)</f>
        <v>0</v>
      </c>
      <c r="L8" s="45">
        <f t="shared" ref="L8:L71" si="4">C8*F8</f>
        <v>0</v>
      </c>
    </row>
    <row r="9" spans="1:20" x14ac:dyDescent="0.2">
      <c r="A9" s="53">
        <v>44621</v>
      </c>
      <c r="B9">
        <f>'Q.3 (i)'!G9</f>
        <v>0</v>
      </c>
      <c r="C9" s="1">
        <f>'Q.3 (i)'!B9+'Q.3 (i)'!C9+'Q.3 (i)'!D9</f>
        <v>0</v>
      </c>
      <c r="E9">
        <f t="shared" ref="E9:E72" si="5">E8+1</f>
        <v>2</v>
      </c>
      <c r="F9">
        <f t="shared" si="0"/>
        <v>0.98128914840483639</v>
      </c>
      <c r="H9" s="45">
        <f t="shared" si="1"/>
        <v>0</v>
      </c>
      <c r="I9" s="45">
        <f t="shared" si="2"/>
        <v>0</v>
      </c>
      <c r="K9" s="45">
        <f t="shared" si="3"/>
        <v>0</v>
      </c>
      <c r="L9" s="45">
        <f t="shared" si="4"/>
        <v>0</v>
      </c>
    </row>
    <row r="10" spans="1:20" x14ac:dyDescent="0.2">
      <c r="A10" s="53">
        <v>44652</v>
      </c>
      <c r="B10">
        <f>'Q.3 (i)'!G10</f>
        <v>0</v>
      </c>
      <c r="C10" s="1">
        <f>'Q.3 (i)'!B10+'Q.3 (i)'!C10+'Q.3 (i)'!D10</f>
        <v>0</v>
      </c>
      <c r="E10">
        <f t="shared" si="5"/>
        <v>3</v>
      </c>
      <c r="F10">
        <f t="shared" si="0"/>
        <v>0.97206542090698167</v>
      </c>
      <c r="H10" s="45">
        <f t="shared" si="1"/>
        <v>0</v>
      </c>
      <c r="I10" s="45">
        <f t="shared" si="2"/>
        <v>0</v>
      </c>
      <c r="K10" s="45">
        <f t="shared" si="3"/>
        <v>0</v>
      </c>
      <c r="L10" s="45">
        <f t="shared" si="4"/>
        <v>0</v>
      </c>
    </row>
    <row r="11" spans="1:20" x14ac:dyDescent="0.2">
      <c r="A11" s="53">
        <v>44682</v>
      </c>
      <c r="B11">
        <f>'Q.3 (i)'!G11</f>
        <v>0</v>
      </c>
      <c r="C11" s="1">
        <f>'Q.3 (i)'!B11+'Q.3 (i)'!C11+'Q.3 (i)'!D11</f>
        <v>0</v>
      </c>
      <c r="E11">
        <f t="shared" si="5"/>
        <v>4</v>
      </c>
      <c r="F11">
        <f t="shared" si="0"/>
        <v>0.96292839277708897</v>
      </c>
      <c r="H11" s="45">
        <f t="shared" si="1"/>
        <v>0</v>
      </c>
      <c r="I11" s="45">
        <f t="shared" si="2"/>
        <v>0</v>
      </c>
      <c r="K11" s="45">
        <f t="shared" si="3"/>
        <v>0</v>
      </c>
      <c r="L11" s="45">
        <f t="shared" si="4"/>
        <v>0</v>
      </c>
    </row>
    <row r="12" spans="1:20" x14ac:dyDescent="0.2">
      <c r="A12" s="53">
        <v>44713</v>
      </c>
      <c r="B12">
        <f>'Q.3 (i)'!G12</f>
        <v>0</v>
      </c>
      <c r="C12" s="1">
        <f>'Q.3 (i)'!B12+'Q.3 (i)'!C12+'Q.3 (i)'!D12</f>
        <v>0</v>
      </c>
      <c r="E12">
        <f t="shared" si="5"/>
        <v>5</v>
      </c>
      <c r="F12">
        <f t="shared" si="0"/>
        <v>0.9538772490756009</v>
      </c>
      <c r="H12" s="45">
        <f t="shared" si="1"/>
        <v>0</v>
      </c>
      <c r="I12" s="45">
        <f t="shared" si="2"/>
        <v>0</v>
      </c>
      <c r="K12" s="45">
        <f t="shared" si="3"/>
        <v>0</v>
      </c>
      <c r="L12" s="45">
        <f t="shared" si="4"/>
        <v>0</v>
      </c>
    </row>
    <row r="13" spans="1:20" x14ac:dyDescent="0.2">
      <c r="A13" s="53">
        <v>44743</v>
      </c>
      <c r="B13">
        <f>'Q.3 (i)'!G13</f>
        <v>0</v>
      </c>
      <c r="C13" s="1">
        <f>'Q.3 (i)'!B13+'Q.3 (i)'!C13+'Q.3 (i)'!D13</f>
        <v>0</v>
      </c>
      <c r="E13">
        <f t="shared" si="5"/>
        <v>6</v>
      </c>
      <c r="F13">
        <f t="shared" si="0"/>
        <v>0.94491118252306738</v>
      </c>
      <c r="H13" s="45">
        <f t="shared" si="1"/>
        <v>0</v>
      </c>
      <c r="I13" s="45">
        <f t="shared" si="2"/>
        <v>0</v>
      </c>
      <c r="K13" s="45">
        <f t="shared" si="3"/>
        <v>0</v>
      </c>
      <c r="L13" s="45">
        <f t="shared" si="4"/>
        <v>0</v>
      </c>
    </row>
    <row r="14" spans="1:20" x14ac:dyDescent="0.2">
      <c r="A14" s="53">
        <v>44774</v>
      </c>
      <c r="B14">
        <f>'Q.3 (i)'!G14</f>
        <v>0</v>
      </c>
      <c r="C14" s="1">
        <f>'Q.3 (i)'!B14+'Q.3 (i)'!C14+'Q.3 (i)'!D14</f>
        <v>0</v>
      </c>
      <c r="E14">
        <f t="shared" si="5"/>
        <v>7</v>
      </c>
      <c r="F14">
        <f t="shared" si="0"/>
        <v>0.93602939342814429</v>
      </c>
      <c r="H14" s="45">
        <f t="shared" si="1"/>
        <v>0</v>
      </c>
      <c r="I14" s="45">
        <f t="shared" si="2"/>
        <v>0</v>
      </c>
      <c r="K14" s="45">
        <f t="shared" si="3"/>
        <v>0</v>
      </c>
      <c r="L14" s="45">
        <f t="shared" si="4"/>
        <v>0</v>
      </c>
    </row>
    <row r="15" spans="1:20" x14ac:dyDescent="0.2">
      <c r="A15" s="53">
        <v>44805</v>
      </c>
      <c r="B15">
        <f>'Q.3 (i)'!G15</f>
        <v>0</v>
      </c>
      <c r="C15" s="1">
        <f>'Q.3 (i)'!B15+'Q.3 (i)'!C15+'Q.3 (i)'!D15</f>
        <v>0</v>
      </c>
      <c r="E15">
        <f t="shared" si="5"/>
        <v>8</v>
      </c>
      <c r="F15">
        <f t="shared" si="0"/>
        <v>0.92723108961626777</v>
      </c>
      <c r="H15" s="45">
        <f t="shared" si="1"/>
        <v>0</v>
      </c>
      <c r="I15" s="45">
        <f t="shared" si="2"/>
        <v>0</v>
      </c>
      <c r="K15" s="45">
        <f t="shared" si="3"/>
        <v>0</v>
      </c>
      <c r="L15" s="45">
        <f t="shared" si="4"/>
        <v>0</v>
      </c>
    </row>
    <row r="16" spans="1:20" x14ac:dyDescent="0.2">
      <c r="A16" s="53">
        <v>44835</v>
      </c>
      <c r="B16">
        <f>'Q.3 (i)'!G16</f>
        <v>0</v>
      </c>
      <c r="C16" s="1">
        <f>'Q.3 (i)'!B16+'Q.3 (i)'!C16+'Q.3 (i)'!D16</f>
        <v>2500000</v>
      </c>
      <c r="E16">
        <f t="shared" si="5"/>
        <v>9</v>
      </c>
      <c r="F16">
        <f t="shared" si="0"/>
        <v>0.91851548635899949</v>
      </c>
      <c r="H16" s="45">
        <f t="shared" si="1"/>
        <v>0</v>
      </c>
      <c r="I16" s="45">
        <f t="shared" si="2"/>
        <v>0</v>
      </c>
      <c r="K16" s="45">
        <f t="shared" si="3"/>
        <v>20666598.44307749</v>
      </c>
      <c r="L16" s="45">
        <f t="shared" si="4"/>
        <v>2296288.7158974987</v>
      </c>
    </row>
    <row r="17" spans="1:12" x14ac:dyDescent="0.2">
      <c r="A17" s="53">
        <v>44866</v>
      </c>
      <c r="B17">
        <f>'Q.3 (i)'!G17</f>
        <v>0</v>
      </c>
      <c r="C17" s="1">
        <f>'Q.3 (i)'!B17+'Q.3 (i)'!C17+'Q.3 (i)'!D17</f>
        <v>2500000</v>
      </c>
      <c r="E17">
        <f t="shared" si="5"/>
        <v>10</v>
      </c>
      <c r="F17">
        <f t="shared" si="0"/>
        <v>0.90988180630403592</v>
      </c>
      <c r="H17" s="45">
        <f t="shared" si="1"/>
        <v>0</v>
      </c>
      <c r="I17" s="45">
        <f t="shared" si="2"/>
        <v>0</v>
      </c>
      <c r="K17" s="45">
        <f t="shared" si="3"/>
        <v>22747045.157600898</v>
      </c>
      <c r="L17" s="45">
        <f t="shared" si="4"/>
        <v>2274704.5157600897</v>
      </c>
    </row>
    <row r="18" spans="1:12" x14ac:dyDescent="0.2">
      <c r="A18" s="53">
        <v>44896</v>
      </c>
      <c r="B18">
        <f>'Q.3 (i)'!G18</f>
        <v>0</v>
      </c>
      <c r="C18" s="1">
        <f>'Q.3 (i)'!B18+'Q.3 (i)'!C18+'Q.3 (i)'!D18</f>
        <v>2500000</v>
      </c>
      <c r="E18">
        <f t="shared" si="5"/>
        <v>11</v>
      </c>
      <c r="F18">
        <f t="shared" si="0"/>
        <v>0.90132927940587659</v>
      </c>
      <c r="H18" s="45">
        <f t="shared" si="1"/>
        <v>0</v>
      </c>
      <c r="I18" s="45">
        <f t="shared" si="2"/>
        <v>0</v>
      </c>
      <c r="K18" s="45">
        <f t="shared" si="3"/>
        <v>24786555.183661606</v>
      </c>
      <c r="L18" s="45">
        <f t="shared" si="4"/>
        <v>2253323.1985146916</v>
      </c>
    </row>
    <row r="19" spans="1:12" x14ac:dyDescent="0.2">
      <c r="A19" s="53">
        <v>44927</v>
      </c>
      <c r="B19">
        <f>'Q.3 (i)'!G19</f>
        <v>0</v>
      </c>
      <c r="C19" s="1">
        <f>'Q.3 (i)'!B19+'Q.3 (i)'!C19+'Q.3 (i)'!D19</f>
        <v>2500000</v>
      </c>
      <c r="E19">
        <f t="shared" si="5"/>
        <v>12</v>
      </c>
      <c r="F19">
        <f t="shared" si="0"/>
        <v>0.89285714285714168</v>
      </c>
      <c r="H19" s="45">
        <f t="shared" si="1"/>
        <v>0</v>
      </c>
      <c r="I19" s="45">
        <f t="shared" si="2"/>
        <v>0</v>
      </c>
      <c r="K19" s="45">
        <f t="shared" si="3"/>
        <v>26785714.28571425</v>
      </c>
      <c r="L19" s="45">
        <f t="shared" si="4"/>
        <v>2232142.857142854</v>
      </c>
    </row>
    <row r="20" spans="1:12" x14ac:dyDescent="0.2">
      <c r="A20" s="53">
        <v>44958</v>
      </c>
      <c r="B20">
        <f>'Q.3 (i)'!G20</f>
        <v>0</v>
      </c>
      <c r="C20" s="1">
        <f>'Q.3 (i)'!B20+'Q.3 (i)'!C20+'Q.3 (i)'!D20</f>
        <v>2500000</v>
      </c>
      <c r="E20">
        <f t="shared" si="5"/>
        <v>13</v>
      </c>
      <c r="F20">
        <f t="shared" si="0"/>
        <v>0.88446464102053757</v>
      </c>
      <c r="H20" s="45">
        <f t="shared" si="1"/>
        <v>0</v>
      </c>
      <c r="I20" s="45">
        <f t="shared" si="2"/>
        <v>0</v>
      </c>
      <c r="K20" s="45">
        <f t="shared" si="3"/>
        <v>28745100.833167471</v>
      </c>
      <c r="L20" s="45">
        <f t="shared" si="4"/>
        <v>2211161.6025513439</v>
      </c>
    </row>
    <row r="21" spans="1:12" x14ac:dyDescent="0.2">
      <c r="A21" s="53">
        <v>44986</v>
      </c>
      <c r="B21">
        <f>'Q.3 (i)'!G21</f>
        <v>0</v>
      </c>
      <c r="C21" s="1">
        <f>'Q.3 (i)'!B21+'Q.3 (i)'!C21+'Q.3 (i)'!D21</f>
        <v>2500000</v>
      </c>
      <c r="E21">
        <f t="shared" si="5"/>
        <v>14</v>
      </c>
      <c r="F21">
        <f t="shared" si="0"/>
        <v>0.87615102536145995</v>
      </c>
      <c r="H21" s="45">
        <f t="shared" si="1"/>
        <v>0</v>
      </c>
      <c r="I21" s="45">
        <f t="shared" si="2"/>
        <v>0</v>
      </c>
      <c r="K21" s="45">
        <f t="shared" si="3"/>
        <v>30665285.887651097</v>
      </c>
      <c r="L21" s="45">
        <f t="shared" si="4"/>
        <v>2190377.5634036497</v>
      </c>
    </row>
    <row r="22" spans="1:12" x14ac:dyDescent="0.2">
      <c r="A22" s="53">
        <v>45017</v>
      </c>
      <c r="B22">
        <f>'Q.3 (i)'!G22</f>
        <v>0</v>
      </c>
      <c r="C22" s="1">
        <f>'Q.3 (i)'!B22+'Q.3 (i)'!C22+'Q.3 (i)'!D22</f>
        <v>0</v>
      </c>
      <c r="E22">
        <f t="shared" si="5"/>
        <v>15</v>
      </c>
      <c r="F22">
        <f t="shared" si="0"/>
        <v>0.86791555438123247</v>
      </c>
      <c r="H22" s="45">
        <f t="shared" si="1"/>
        <v>0</v>
      </c>
      <c r="I22" s="45">
        <f t="shared" si="2"/>
        <v>0</v>
      </c>
      <c r="K22" s="45">
        <f t="shared" si="3"/>
        <v>0</v>
      </c>
      <c r="L22" s="45">
        <f t="shared" si="4"/>
        <v>0</v>
      </c>
    </row>
    <row r="23" spans="1:12" x14ac:dyDescent="0.2">
      <c r="A23" s="53">
        <v>45047</v>
      </c>
      <c r="B23">
        <f>'Q.3 (i)'!G23</f>
        <v>3000000</v>
      </c>
      <c r="C23" s="1">
        <f>'Q.3 (i)'!B23+'Q.3 (i)'!C23+'Q.3 (i)'!D23</f>
        <v>100000</v>
      </c>
      <c r="E23">
        <f t="shared" si="5"/>
        <v>16</v>
      </c>
      <c r="F23">
        <f t="shared" si="0"/>
        <v>0.8597574935509712</v>
      </c>
      <c r="H23" s="45">
        <f t="shared" si="1"/>
        <v>41268359.690446615</v>
      </c>
      <c r="I23" s="45">
        <f t="shared" si="2"/>
        <v>2579272.4806529135</v>
      </c>
      <c r="K23" s="45">
        <f t="shared" si="3"/>
        <v>1375611.989681554</v>
      </c>
      <c r="L23" s="45">
        <f t="shared" si="4"/>
        <v>85975.749355097127</v>
      </c>
    </row>
    <row r="24" spans="1:12" x14ac:dyDescent="0.2">
      <c r="A24" s="53">
        <v>45078</v>
      </c>
      <c r="B24">
        <f>'Q.3 (i)'!G24</f>
        <v>3060000</v>
      </c>
      <c r="C24" s="1">
        <f>'Q.3 (i)'!B24+'Q.3 (i)'!C24+'Q.3 (i)'!D24</f>
        <v>100000</v>
      </c>
      <c r="E24">
        <f t="shared" si="5"/>
        <v>17</v>
      </c>
      <c r="F24">
        <f t="shared" si="0"/>
        <v>0.85167611524607123</v>
      </c>
      <c r="H24" s="45">
        <f t="shared" si="1"/>
        <v>44304191.515100628</v>
      </c>
      <c r="I24" s="45">
        <f t="shared" si="2"/>
        <v>2606128.9126529777</v>
      </c>
      <c r="K24" s="45">
        <f t="shared" si="3"/>
        <v>1447849.3959183211</v>
      </c>
      <c r="L24" s="45">
        <f t="shared" si="4"/>
        <v>85167.611524607128</v>
      </c>
    </row>
    <row r="25" spans="1:12" x14ac:dyDescent="0.2">
      <c r="A25" s="53">
        <v>45108</v>
      </c>
      <c r="B25">
        <f>'Q.3 (i)'!G25</f>
        <v>3120000</v>
      </c>
      <c r="C25" s="1">
        <f>'Q.3 (i)'!B25+'Q.3 (i)'!C25+'Q.3 (i)'!D25</f>
        <v>100000</v>
      </c>
      <c r="E25">
        <f t="shared" si="5"/>
        <v>18</v>
      </c>
      <c r="F25">
        <f t="shared" si="0"/>
        <v>0.84367069868130917</v>
      </c>
      <c r="H25" s="45">
        <f t="shared" si="1"/>
        <v>47380546.437942326</v>
      </c>
      <c r="I25" s="45">
        <f t="shared" si="2"/>
        <v>2632252.5798856844</v>
      </c>
      <c r="K25" s="45">
        <f t="shared" si="3"/>
        <v>1518607.2576263566</v>
      </c>
      <c r="L25" s="45">
        <f t="shared" si="4"/>
        <v>84367.069868130915</v>
      </c>
    </row>
    <row r="26" spans="1:12" x14ac:dyDescent="0.2">
      <c r="A26" s="53">
        <v>45139</v>
      </c>
      <c r="B26">
        <f>'Q.3 (i)'!G26</f>
        <v>3180000</v>
      </c>
      <c r="C26" s="1">
        <f>'Q.3 (i)'!B26+'Q.3 (i)'!C26+'Q.3 (i)'!D26</f>
        <v>100000</v>
      </c>
      <c r="E26">
        <f t="shared" si="5"/>
        <v>19</v>
      </c>
      <c r="F26">
        <f t="shared" si="0"/>
        <v>0.83574052984655645</v>
      </c>
      <c r="H26" s="45">
        <f t="shared" si="1"/>
        <v>50495442.813328944</v>
      </c>
      <c r="I26" s="45">
        <f t="shared" si="2"/>
        <v>2657654.8849120494</v>
      </c>
      <c r="K26" s="45">
        <f t="shared" si="3"/>
        <v>1587907.0067084571</v>
      </c>
      <c r="L26" s="45">
        <f t="shared" si="4"/>
        <v>83574.052984655646</v>
      </c>
    </row>
    <row r="27" spans="1:12" x14ac:dyDescent="0.2">
      <c r="A27" s="53">
        <v>45170</v>
      </c>
      <c r="B27">
        <f>'Q.3 (i)'!G27</f>
        <v>3240000</v>
      </c>
      <c r="C27" s="1">
        <f>'Q.3 (i)'!B27+'Q.3 (i)'!C27+'Q.3 (i)'!D27</f>
        <v>102000</v>
      </c>
      <c r="E27">
        <f t="shared" si="5"/>
        <v>20</v>
      </c>
      <c r="F27">
        <f t="shared" si="0"/>
        <v>0.82788490144309523</v>
      </c>
      <c r="H27" s="45">
        <f t="shared" si="1"/>
        <v>53646941.613512568</v>
      </c>
      <c r="I27" s="45">
        <f t="shared" si="2"/>
        <v>2682347.0806756285</v>
      </c>
      <c r="K27" s="45">
        <f t="shared" si="3"/>
        <v>1688885.1989439144</v>
      </c>
      <c r="L27" s="45">
        <f t="shared" si="4"/>
        <v>84444.259947195707</v>
      </c>
    </row>
    <row r="28" spans="1:12" x14ac:dyDescent="0.2">
      <c r="A28" s="53">
        <v>45200</v>
      </c>
      <c r="B28">
        <f>'Q.3 (i)'!G28</f>
        <v>3300000</v>
      </c>
      <c r="C28" s="1">
        <f>'Q.3 (i)'!B28+'Q.3 (i)'!C28+'Q.3 (i)'!D28</f>
        <v>102000</v>
      </c>
      <c r="E28">
        <f t="shared" si="5"/>
        <v>21</v>
      </c>
      <c r="F28">
        <f t="shared" si="0"/>
        <v>0.82010311282053416</v>
      </c>
      <c r="H28" s="45">
        <f t="shared" si="1"/>
        <v>56833145.718463019</v>
      </c>
      <c r="I28" s="45">
        <f t="shared" si="2"/>
        <v>2706340.2723077629</v>
      </c>
      <c r="K28" s="45">
        <f t="shared" si="3"/>
        <v>1756660.8676615842</v>
      </c>
      <c r="L28" s="45">
        <f t="shared" si="4"/>
        <v>83650.517507694487</v>
      </c>
    </row>
    <row r="29" spans="1:12" x14ac:dyDescent="0.2">
      <c r="A29" s="53">
        <v>45231</v>
      </c>
      <c r="B29">
        <f>'Q.3 (i)'!G29</f>
        <v>3360000</v>
      </c>
      <c r="C29" s="1">
        <f>'Q.3 (i)'!B29+'Q.3 (i)'!C29+'Q.3 (i)'!D29</f>
        <v>102000</v>
      </c>
      <c r="E29">
        <f t="shared" si="5"/>
        <v>22</v>
      </c>
      <c r="F29">
        <f t="shared" si="0"/>
        <v>0.81239446991431674</v>
      </c>
      <c r="H29" s="45">
        <f t="shared" si="1"/>
        <v>60052199.216066293</v>
      </c>
      <c r="I29" s="45">
        <f t="shared" si="2"/>
        <v>2729645.4189121043</v>
      </c>
      <c r="K29" s="45">
        <f t="shared" si="3"/>
        <v>1823013.1904877268</v>
      </c>
      <c r="L29" s="45">
        <f t="shared" si="4"/>
        <v>82864.235931260308</v>
      </c>
    </row>
    <row r="30" spans="1:12" x14ac:dyDescent="0.2">
      <c r="A30" s="53">
        <v>45261</v>
      </c>
      <c r="B30">
        <f>'Q.3 (i)'!G30</f>
        <v>3420000</v>
      </c>
      <c r="C30" s="1">
        <f>'Q.3 (i)'!B30+'Q.3 (i)'!C30+'Q.3 (i)'!D30</f>
        <v>102000</v>
      </c>
      <c r="E30">
        <f t="shared" si="5"/>
        <v>23</v>
      </c>
      <c r="F30">
        <f t="shared" si="0"/>
        <v>0.80475828518381731</v>
      </c>
      <c r="H30" s="45">
        <f t="shared" si="1"/>
        <v>63302286.712559067</v>
      </c>
      <c r="I30" s="45">
        <f t="shared" si="2"/>
        <v>2752273.3353286553</v>
      </c>
      <c r="K30" s="45">
        <f t="shared" si="3"/>
        <v>1887962.9370412354</v>
      </c>
      <c r="L30" s="45">
        <f t="shared" si="4"/>
        <v>82085.345088749367</v>
      </c>
    </row>
    <row r="31" spans="1:12" x14ac:dyDescent="0.2">
      <c r="A31" s="53">
        <v>45292</v>
      </c>
      <c r="B31">
        <f>'Q.3 (i)'!G31</f>
        <v>3480000</v>
      </c>
      <c r="C31" s="1">
        <f>'Q.3 (i)'!B31+'Q.3 (i)'!C31+'Q.3 (i)'!D31</f>
        <v>102000</v>
      </c>
      <c r="E31">
        <f t="shared" si="5"/>
        <v>24</v>
      </c>
      <c r="F31">
        <f t="shared" si="0"/>
        <v>0.79719387755101845</v>
      </c>
      <c r="H31" s="45">
        <f t="shared" si="1"/>
        <v>66581632.653061062</v>
      </c>
      <c r="I31" s="45">
        <f t="shared" si="2"/>
        <v>2774234.6938775443</v>
      </c>
      <c r="K31" s="45">
        <f t="shared" si="3"/>
        <v>1951530.6122448931</v>
      </c>
      <c r="L31" s="45">
        <f t="shared" si="4"/>
        <v>81313.775510203879</v>
      </c>
    </row>
    <row r="32" spans="1:12" x14ac:dyDescent="0.2">
      <c r="A32" s="53">
        <v>45323</v>
      </c>
      <c r="B32">
        <f>'Q.3 (i)'!G32</f>
        <v>3540000</v>
      </c>
      <c r="C32" s="1">
        <f>'Q.3 (i)'!B32+'Q.3 (i)'!C32+'Q.3 (i)'!D32</f>
        <v>102000</v>
      </c>
      <c r="E32">
        <f t="shared" si="5"/>
        <v>25</v>
      </c>
      <c r="F32">
        <f t="shared" si="0"/>
        <v>0.78970057233976476</v>
      </c>
      <c r="H32" s="45">
        <f t="shared" si="1"/>
        <v>69888500.652069181</v>
      </c>
      <c r="I32" s="45">
        <f t="shared" si="2"/>
        <v>2795540.0260827672</v>
      </c>
      <c r="K32" s="45">
        <f t="shared" si="3"/>
        <v>2013736.4594664001</v>
      </c>
      <c r="L32" s="45">
        <f t="shared" si="4"/>
        <v>80549.458378656011</v>
      </c>
    </row>
    <row r="33" spans="1:12" x14ac:dyDescent="0.2">
      <c r="A33" s="53">
        <v>45352</v>
      </c>
      <c r="B33">
        <f>'Q.3 (i)'!G33</f>
        <v>3600000</v>
      </c>
      <c r="C33" s="1">
        <f>'Q.3 (i)'!B33+'Q.3 (i)'!C33+'Q.3 (i)'!D33</f>
        <v>102000</v>
      </c>
      <c r="E33">
        <f t="shared" si="5"/>
        <v>26</v>
      </c>
      <c r="F33">
        <f t="shared" si="0"/>
        <v>0.78227770121558826</v>
      </c>
      <c r="H33" s="45">
        <f t="shared" si="1"/>
        <v>73221192.833779067</v>
      </c>
      <c r="I33" s="45">
        <f t="shared" si="2"/>
        <v>2816199.7243761178</v>
      </c>
      <c r="K33" s="45">
        <f t="shared" si="3"/>
        <v>2074600.46362374</v>
      </c>
      <c r="L33" s="45">
        <f t="shared" si="4"/>
        <v>79792.325523990003</v>
      </c>
    </row>
    <row r="34" spans="1:12" x14ac:dyDescent="0.2">
      <c r="A34" s="53">
        <v>45383</v>
      </c>
      <c r="B34">
        <f>'Q.3 (i)'!G34</f>
        <v>3660000</v>
      </c>
      <c r="C34" s="1">
        <f>'Q.3 (i)'!B34+'Q.3 (i)'!C34+'Q.3 (i)'!D34</f>
        <v>102000</v>
      </c>
      <c r="E34">
        <f t="shared" si="5"/>
        <v>27</v>
      </c>
      <c r="F34">
        <f t="shared" si="0"/>
        <v>0.77492460212609937</v>
      </c>
      <c r="H34" s="45">
        <f t="shared" si="1"/>
        <v>76578049.182101145</v>
      </c>
      <c r="I34" s="45">
        <f t="shared" si="2"/>
        <v>2836224.0437815236</v>
      </c>
      <c r="K34" s="45">
        <f t="shared" si="3"/>
        <v>2134142.3542552777</v>
      </c>
      <c r="L34" s="45">
        <f t="shared" si="4"/>
        <v>79042.309416862132</v>
      </c>
    </row>
    <row r="35" spans="1:12" x14ac:dyDescent="0.2">
      <c r="A35" s="53">
        <v>45413</v>
      </c>
      <c r="B35">
        <f>'Q.3 (i)'!G35</f>
        <v>3720000</v>
      </c>
      <c r="C35" s="1">
        <f>'Q.3 (i)'!B35+'Q.3 (i)'!C35+'Q.3 (i)'!D35</f>
        <v>102000</v>
      </c>
      <c r="E35">
        <f t="shared" si="5"/>
        <v>28</v>
      </c>
      <c r="F35">
        <f t="shared" si="0"/>
        <v>0.76764061924193761</v>
      </c>
      <c r="H35" s="45">
        <f t="shared" si="1"/>
        <v>79957446.900240228</v>
      </c>
      <c r="I35" s="45">
        <f t="shared" si="2"/>
        <v>2855623.1035800078</v>
      </c>
      <c r="K35" s="45">
        <f t="shared" si="3"/>
        <v>2192381.6085549737</v>
      </c>
      <c r="L35" s="45">
        <f t="shared" si="4"/>
        <v>78299.343162677629</v>
      </c>
    </row>
    <row r="36" spans="1:12" x14ac:dyDescent="0.2">
      <c r="A36" s="53">
        <v>45444</v>
      </c>
      <c r="B36">
        <f>'Q.3 (i)'!G36</f>
        <v>3780000</v>
      </c>
      <c r="C36" s="1">
        <f>'Q.3 (i)'!B36+'Q.3 (i)'!C36+'Q.3 (i)'!D36</f>
        <v>102000</v>
      </c>
      <c r="E36">
        <f t="shared" si="5"/>
        <v>29</v>
      </c>
      <c r="F36">
        <f t="shared" si="0"/>
        <v>0.76042510289827692</v>
      </c>
      <c r="H36" s="45">
        <f t="shared" si="1"/>
        <v>83357799.779709116</v>
      </c>
      <c r="I36" s="45">
        <f t="shared" si="2"/>
        <v>2874406.8889554869</v>
      </c>
      <c r="K36" s="45">
        <f t="shared" si="3"/>
        <v>2249337.4543731031</v>
      </c>
      <c r="L36" s="45">
        <f t="shared" si="4"/>
        <v>77563.360495624249</v>
      </c>
    </row>
    <row r="37" spans="1:12" x14ac:dyDescent="0.2">
      <c r="A37" s="53">
        <v>45474</v>
      </c>
      <c r="B37">
        <f>'Q.3 (i)'!G37</f>
        <v>3840000</v>
      </c>
      <c r="C37" s="1">
        <f>'Q.3 (i)'!B37+'Q.3 (i)'!C37+'Q.3 (i)'!D37</f>
        <v>102000</v>
      </c>
      <c r="E37">
        <f t="shared" si="5"/>
        <v>30</v>
      </c>
      <c r="F37">
        <f t="shared" si="0"/>
        <v>0.75327740953688216</v>
      </c>
      <c r="H37" s="45">
        <f t="shared" si="1"/>
        <v>86777557.578648821</v>
      </c>
      <c r="I37" s="45">
        <f t="shared" si="2"/>
        <v>2892585.2526216274</v>
      </c>
      <c r="K37" s="45">
        <f t="shared" si="3"/>
        <v>2305028.8731828593</v>
      </c>
      <c r="L37" s="45">
        <f t="shared" si="4"/>
        <v>76834.29577276198</v>
      </c>
    </row>
    <row r="38" spans="1:12" x14ac:dyDescent="0.2">
      <c r="A38" s="53">
        <v>45505</v>
      </c>
      <c r="B38">
        <f>'Q.3 (i)'!G38</f>
        <v>3900000</v>
      </c>
      <c r="C38" s="1">
        <f>'Q.3 (i)'!B38+'Q.3 (i)'!C38+'Q.3 (i)'!D38</f>
        <v>102000</v>
      </c>
      <c r="E38">
        <f t="shared" si="5"/>
        <v>31</v>
      </c>
      <c r="F38">
        <f t="shared" si="0"/>
        <v>0.74619690164871011</v>
      </c>
      <c r="H38" s="45">
        <f t="shared" si="1"/>
        <v>90215205.409329057</v>
      </c>
      <c r="I38" s="45">
        <f t="shared" si="2"/>
        <v>2910167.9164299695</v>
      </c>
      <c r="K38" s="45">
        <f t="shared" si="3"/>
        <v>2359474.6030132212</v>
      </c>
      <c r="L38" s="45">
        <f t="shared" si="4"/>
        <v>76112.08396816843</v>
      </c>
    </row>
    <row r="39" spans="1:12" x14ac:dyDescent="0.2">
      <c r="A39" s="53">
        <v>45536</v>
      </c>
      <c r="B39">
        <f>'Q.3 (i)'!G39</f>
        <v>3960000</v>
      </c>
      <c r="C39" s="1">
        <f>'Q.3 (i)'!B39+'Q.3 (i)'!C39+'Q.3 (i)'!D39</f>
        <v>104040</v>
      </c>
      <c r="E39">
        <f t="shared" si="5"/>
        <v>32</v>
      </c>
      <c r="F39">
        <f t="shared" si="0"/>
        <v>0.73918294771704829</v>
      </c>
      <c r="H39" s="45">
        <f t="shared" si="1"/>
        <v>93669263.134704366</v>
      </c>
      <c r="I39" s="45">
        <f t="shared" si="2"/>
        <v>2927164.4729595114</v>
      </c>
      <c r="K39" s="45">
        <f t="shared" si="3"/>
        <v>2460947.0041754143</v>
      </c>
      <c r="L39" s="45">
        <f t="shared" si="4"/>
        <v>76904.593880481698</v>
      </c>
    </row>
    <row r="40" spans="1:12" x14ac:dyDescent="0.2">
      <c r="A40" s="53">
        <v>45566</v>
      </c>
      <c r="B40">
        <f>'Q.3 (i)'!G40</f>
        <v>4020000</v>
      </c>
      <c r="C40" s="1">
        <f>'Q.3 (i)'!B40+'Q.3 (i)'!C40+'Q.3 (i)'!D40</f>
        <v>104040</v>
      </c>
      <c r="E40">
        <f t="shared" si="5"/>
        <v>33</v>
      </c>
      <c r="F40">
        <f t="shared" si="0"/>
        <v>0.73223492216119024</v>
      </c>
      <c r="H40" s="45">
        <f t="shared" si="1"/>
        <v>97138284.773903504</v>
      </c>
      <c r="I40" s="45">
        <f t="shared" si="2"/>
        <v>2943584.3870879849</v>
      </c>
      <c r="K40" s="45">
        <f t="shared" si="3"/>
        <v>2513996.8029544577</v>
      </c>
      <c r="L40" s="45">
        <f t="shared" si="4"/>
        <v>76181.721301650236</v>
      </c>
    </row>
    <row r="41" spans="1:12" x14ac:dyDescent="0.2">
      <c r="A41" s="53">
        <v>45597</v>
      </c>
      <c r="B41">
        <f>'Q.3 (i)'!G41</f>
        <v>4080000</v>
      </c>
      <c r="C41" s="1">
        <f>'Q.3 (i)'!B41+'Q.3 (i)'!C41+'Q.3 (i)'!D41</f>
        <v>104040</v>
      </c>
      <c r="E41">
        <f t="shared" si="5"/>
        <v>34</v>
      </c>
      <c r="F41">
        <f t="shared" si="0"/>
        <v>0.72535220528063904</v>
      </c>
      <c r="H41" s="45">
        <f t="shared" si="1"/>
        <v>100620857.91653025</v>
      </c>
      <c r="I41" s="45">
        <f t="shared" si="2"/>
        <v>2959436.9975450072</v>
      </c>
      <c r="K41" s="45">
        <f t="shared" si="3"/>
        <v>2565831.8768715211</v>
      </c>
      <c r="L41" s="45">
        <f t="shared" si="4"/>
        <v>75465.643437397681</v>
      </c>
    </row>
    <row r="42" spans="1:12" x14ac:dyDescent="0.2">
      <c r="A42" s="53">
        <v>45627</v>
      </c>
      <c r="B42">
        <f>'Q.3 (i)'!G42</f>
        <v>4140000</v>
      </c>
      <c r="C42" s="1">
        <f>'Q.3 (i)'!B42+'Q.3 (i)'!C42+'Q.3 (i)'!D42</f>
        <v>104040</v>
      </c>
      <c r="E42">
        <f t="shared" si="5"/>
        <v>35</v>
      </c>
      <c r="F42">
        <f t="shared" si="0"/>
        <v>0.71853418319983597</v>
      </c>
      <c r="H42" s="45">
        <f t="shared" si="1"/>
        <v>104115603.14565623</v>
      </c>
      <c r="I42" s="45">
        <f t="shared" si="2"/>
        <v>2974731.5184473209</v>
      </c>
      <c r="K42" s="45">
        <f t="shared" si="3"/>
        <v>2616470.3747038827</v>
      </c>
      <c r="L42" s="45">
        <f t="shared" si="4"/>
        <v>74756.296420110928</v>
      </c>
    </row>
    <row r="43" spans="1:12" x14ac:dyDescent="0.2">
      <c r="A43" s="53">
        <v>45658</v>
      </c>
      <c r="B43">
        <f>'Q.3 (i)'!G43</f>
        <v>4200000</v>
      </c>
      <c r="C43" s="1">
        <f>'Q.3 (i)'!B43+'Q.3 (i)'!C43+'Q.3 (i)'!D43</f>
        <v>104040</v>
      </c>
      <c r="E43">
        <f t="shared" si="5"/>
        <v>36</v>
      </c>
      <c r="F43">
        <f t="shared" si="0"/>
        <v>0.71178024781340832</v>
      </c>
      <c r="H43" s="45">
        <f t="shared" si="1"/>
        <v>107621173.46938734</v>
      </c>
      <c r="I43" s="45">
        <f t="shared" si="2"/>
        <v>2989477.040816315</v>
      </c>
      <c r="K43" s="45">
        <f t="shared" si="3"/>
        <v>2665930.2113702521</v>
      </c>
      <c r="L43" s="45">
        <f t="shared" si="4"/>
        <v>74053.616982506996</v>
      </c>
    </row>
    <row r="44" spans="1:12" x14ac:dyDescent="0.2">
      <c r="A44" s="53">
        <v>45689</v>
      </c>
      <c r="B44">
        <f>'Q.3 (i)'!G44</f>
        <v>4260000</v>
      </c>
      <c r="C44" s="1">
        <f>'Q.3 (i)'!B44+'Q.3 (i)'!C44+'Q.3 (i)'!D44</f>
        <v>104040</v>
      </c>
      <c r="E44">
        <f t="shared" si="5"/>
        <v>37</v>
      </c>
      <c r="F44">
        <f t="shared" si="0"/>
        <v>0.70508979673193173</v>
      </c>
      <c r="H44" s="45">
        <f t="shared" si="1"/>
        <v>111136253.76088709</v>
      </c>
      <c r="I44" s="45">
        <f t="shared" si="2"/>
        <v>3003682.534078029</v>
      </c>
      <c r="K44" s="45">
        <f t="shared" si="3"/>
        <v>2714229.0707236365</v>
      </c>
      <c r="L44" s="45">
        <f t="shared" si="4"/>
        <v>73357.542451990172</v>
      </c>
    </row>
    <row r="45" spans="1:12" x14ac:dyDescent="0.2">
      <c r="A45" s="53">
        <v>45717</v>
      </c>
      <c r="B45">
        <f>'Q.3 (i)'!G45</f>
        <v>4320000</v>
      </c>
      <c r="C45" s="1">
        <f>'Q.3 (i)'!B45+'Q.3 (i)'!C45+'Q.3 (i)'!D45</f>
        <v>104040</v>
      </c>
      <c r="E45">
        <f t="shared" si="5"/>
        <v>38</v>
      </c>
      <c r="F45">
        <f t="shared" si="0"/>
        <v>0.69846223322820278</v>
      </c>
      <c r="H45" s="45">
        <f t="shared" si="1"/>
        <v>114659560.20674177</v>
      </c>
      <c r="I45" s="45">
        <f t="shared" si="2"/>
        <v>3017356.8475458361</v>
      </c>
      <c r="K45" s="45">
        <f t="shared" si="3"/>
        <v>2761384.408312364</v>
      </c>
      <c r="L45" s="45">
        <f t="shared" si="4"/>
        <v>72668.010745062216</v>
      </c>
    </row>
    <row r="46" spans="1:12" x14ac:dyDescent="0.2">
      <c r="A46" s="53">
        <v>45748</v>
      </c>
      <c r="B46">
        <f>'Q.3 (i)'!G46</f>
        <v>4380000</v>
      </c>
      <c r="C46" s="1">
        <f>'Q.3 (i)'!B46+'Q.3 (i)'!C46+'Q.3 (i)'!D46</f>
        <v>104040</v>
      </c>
      <c r="E46">
        <f t="shared" si="5"/>
        <v>39</v>
      </c>
      <c r="F46">
        <f t="shared" si="0"/>
        <v>0.69189696618401642</v>
      </c>
      <c r="H46" s="45">
        <f t="shared" si="1"/>
        <v>118189839.76355368</v>
      </c>
      <c r="I46" s="45">
        <f t="shared" si="2"/>
        <v>3030508.711885992</v>
      </c>
      <c r="K46" s="45">
        <f t="shared" si="3"/>
        <v>2807413.4541096175</v>
      </c>
      <c r="L46" s="45">
        <f t="shared" si="4"/>
        <v>71984.960361785066</v>
      </c>
    </row>
    <row r="47" spans="1:12" x14ac:dyDescent="0.2">
      <c r="A47" s="53">
        <v>45778</v>
      </c>
      <c r="B47">
        <f>'Q.3 (i)'!G47</f>
        <v>4440000</v>
      </c>
      <c r="C47" s="1">
        <f>'Q.3 (i)'!B47+'Q.3 (i)'!C47+'Q.3 (i)'!D47</f>
        <v>104040</v>
      </c>
      <c r="E47">
        <f t="shared" si="5"/>
        <v>40</v>
      </c>
      <c r="F47">
        <f t="shared" si="0"/>
        <v>0.68539341003744336</v>
      </c>
      <c r="H47" s="45">
        <f t="shared" si="1"/>
        <v>121725869.62264994</v>
      </c>
      <c r="I47" s="45">
        <f t="shared" si="2"/>
        <v>3043146.7405662485</v>
      </c>
      <c r="K47" s="45">
        <f t="shared" si="3"/>
        <v>2852333.2152118245</v>
      </c>
      <c r="L47" s="45">
        <f t="shared" si="4"/>
        <v>71308.330380295607</v>
      </c>
    </row>
    <row r="48" spans="1:12" x14ac:dyDescent="0.2">
      <c r="A48" s="53">
        <v>45809</v>
      </c>
      <c r="B48">
        <f>'Q.3 (i)'!G48</f>
        <v>4500000</v>
      </c>
      <c r="C48" s="1">
        <f>'Q.3 (i)'!B48+'Q.3 (i)'!C48+'Q.3 (i)'!D48</f>
        <v>104040</v>
      </c>
      <c r="E48">
        <f t="shared" si="5"/>
        <v>41</v>
      </c>
      <c r="F48">
        <f t="shared" si="0"/>
        <v>0.67895098473060356</v>
      </c>
      <c r="H48" s="45">
        <f t="shared" si="1"/>
        <v>125266456.68279636</v>
      </c>
      <c r="I48" s="45">
        <f t="shared" si="2"/>
        <v>3055279.4312877161</v>
      </c>
      <c r="K48" s="45">
        <f t="shared" si="3"/>
        <v>2896160.4785062517</v>
      </c>
      <c r="L48" s="45">
        <f t="shared" si="4"/>
        <v>70638.060451371988</v>
      </c>
    </row>
    <row r="49" spans="1:12" x14ac:dyDescent="0.2">
      <c r="A49" s="53">
        <v>45839</v>
      </c>
      <c r="B49">
        <f>'Q.3 (i)'!G49</f>
        <v>4500000</v>
      </c>
      <c r="C49" s="1">
        <f>'Q.3 (i)'!B49+'Q.3 (i)'!C49+'Q.3 (i)'!D49</f>
        <v>104040</v>
      </c>
      <c r="E49">
        <f t="shared" si="5"/>
        <v>42</v>
      </c>
      <c r="F49">
        <f t="shared" si="0"/>
        <v>0.67256911565792965</v>
      </c>
      <c r="H49" s="45">
        <f t="shared" si="1"/>
        <v>127115562.8593487</v>
      </c>
      <c r="I49" s="45">
        <f t="shared" si="2"/>
        <v>3026561.0204606834</v>
      </c>
      <c r="K49" s="45">
        <f t="shared" si="3"/>
        <v>2938911.8133081421</v>
      </c>
      <c r="L49" s="45">
        <f t="shared" si="4"/>
        <v>69974.090793051</v>
      </c>
    </row>
    <row r="50" spans="1:12" x14ac:dyDescent="0.2">
      <c r="A50" s="53">
        <v>45870</v>
      </c>
      <c r="B50">
        <f>'Q.3 (i)'!G50</f>
        <v>4500000</v>
      </c>
      <c r="C50" s="1">
        <f>'Q.3 (i)'!B50+'Q.3 (i)'!C50+'Q.3 (i)'!D50</f>
        <v>104040</v>
      </c>
      <c r="E50">
        <f t="shared" si="5"/>
        <v>43</v>
      </c>
      <c r="F50">
        <f t="shared" si="0"/>
        <v>0.66624723361491889</v>
      </c>
      <c r="H50" s="45">
        <f t="shared" si="1"/>
        <v>128918839.7044868</v>
      </c>
      <c r="I50" s="45">
        <f t="shared" si="2"/>
        <v>2998112.551267135</v>
      </c>
      <c r="K50" s="45">
        <f t="shared" si="3"/>
        <v>2980603.5739677348</v>
      </c>
      <c r="L50" s="45">
        <f t="shared" si="4"/>
        <v>69316.362185296166</v>
      </c>
    </row>
    <row r="51" spans="1:12" x14ac:dyDescent="0.2">
      <c r="A51" s="53">
        <v>45901</v>
      </c>
      <c r="B51">
        <f>'Q.3 (i)'!G51</f>
        <v>4500000</v>
      </c>
      <c r="C51" s="1">
        <f>'Q.3 (i)'!B51+'Q.3 (i)'!C51+'Q.3 (i)'!D51</f>
        <v>106120.8</v>
      </c>
      <c r="E51">
        <f t="shared" si="5"/>
        <v>44</v>
      </c>
      <c r="F51">
        <f t="shared" si="0"/>
        <v>0.65998477474736372</v>
      </c>
      <c r="H51" s="45">
        <f t="shared" si="1"/>
        <v>130676985.39997801</v>
      </c>
      <c r="I51" s="45">
        <f t="shared" si="2"/>
        <v>2969931.4863631367</v>
      </c>
      <c r="K51" s="45">
        <f t="shared" si="3"/>
        <v>3081676.9404964419</v>
      </c>
      <c r="L51" s="45">
        <f t="shared" si="4"/>
        <v>70038.112284010043</v>
      </c>
    </row>
    <row r="52" spans="1:12" x14ac:dyDescent="0.2">
      <c r="A52" s="53">
        <v>45931</v>
      </c>
      <c r="B52">
        <f>'Q.3 (i)'!G52</f>
        <v>4500000</v>
      </c>
      <c r="C52" s="1">
        <f>'Q.3 (i)'!B52+'Q.3 (i)'!C52+'Q.3 (i)'!D52</f>
        <v>106120.8</v>
      </c>
      <c r="E52">
        <f t="shared" si="5"/>
        <v>45</v>
      </c>
      <c r="F52">
        <f t="shared" si="0"/>
        <v>0.65378118050106193</v>
      </c>
      <c r="H52" s="45">
        <f t="shared" si="1"/>
        <v>132390689.05146503</v>
      </c>
      <c r="I52" s="45">
        <f t="shared" si="2"/>
        <v>2942015.3122547786</v>
      </c>
      <c r="K52" s="45">
        <f t="shared" si="3"/>
        <v>3122090.185487269</v>
      </c>
      <c r="L52" s="45">
        <f t="shared" si="4"/>
        <v>69379.781899717098</v>
      </c>
    </row>
    <row r="53" spans="1:12" x14ac:dyDescent="0.2">
      <c r="A53" s="53">
        <v>45962</v>
      </c>
      <c r="B53">
        <f>'Q.3 (i)'!G53</f>
        <v>4500000</v>
      </c>
      <c r="C53" s="1">
        <f>'Q.3 (i)'!B53+'Q.3 (i)'!C53+'Q.3 (i)'!D53</f>
        <v>106120.8</v>
      </c>
      <c r="E53">
        <f t="shared" si="5"/>
        <v>46</v>
      </c>
      <c r="F53">
        <f t="shared" si="0"/>
        <v>0.64763589757199824</v>
      </c>
      <c r="H53" s="45">
        <f t="shared" si="1"/>
        <v>134060630.79740363</v>
      </c>
      <c r="I53" s="45">
        <f t="shared" si="2"/>
        <v>2914361.5390739921</v>
      </c>
      <c r="K53" s="45">
        <f t="shared" si="3"/>
        <v>3161471.4197166916</v>
      </c>
      <c r="L53" s="45">
        <f t="shared" si="4"/>
        <v>68727.639559058516</v>
      </c>
    </row>
    <row r="54" spans="1:12" x14ac:dyDescent="0.2">
      <c r="A54" s="53">
        <v>45992</v>
      </c>
      <c r="B54">
        <f>'Q.3 (i)'!G54</f>
        <v>4500000</v>
      </c>
      <c r="C54" s="1">
        <f>'Q.3 (i)'!B54+'Q.3 (i)'!C54+'Q.3 (i)'!D54</f>
        <v>106120.8</v>
      </c>
      <c r="E54">
        <f t="shared" si="5"/>
        <v>47</v>
      </c>
      <c r="F54">
        <f t="shared" si="0"/>
        <v>0.64154837785699548</v>
      </c>
      <c r="H54" s="45">
        <f t="shared" si="1"/>
        <v>135687481.91675454</v>
      </c>
      <c r="I54" s="45">
        <f t="shared" si="2"/>
        <v>2886967.7003564797</v>
      </c>
      <c r="K54" s="45">
        <f t="shared" si="3"/>
        <v>3199836.4735536729</v>
      </c>
      <c r="L54" s="45">
        <f t="shared" si="4"/>
        <v>68081.627096886645</v>
      </c>
    </row>
    <row r="55" spans="1:12" x14ac:dyDescent="0.2">
      <c r="A55" s="53">
        <v>46023</v>
      </c>
      <c r="B55">
        <f>'Q.3 (i)'!G55</f>
        <v>4500000</v>
      </c>
      <c r="C55" s="1">
        <f>'Q.3 (i)'!B55+'Q.3 (i)'!C55+'Q.3 (i)'!D55</f>
        <v>106120.8</v>
      </c>
      <c r="E55">
        <f t="shared" si="5"/>
        <v>48</v>
      </c>
      <c r="F55">
        <f t="shared" si="0"/>
        <v>0.63551807840482799</v>
      </c>
      <c r="H55" s="45">
        <f t="shared" si="1"/>
        <v>137271904.93544284</v>
      </c>
      <c r="I55" s="45">
        <f t="shared" si="2"/>
        <v>2859831.3528217259</v>
      </c>
      <c r="K55" s="45">
        <f t="shared" si="3"/>
        <v>3237200.9709495874</v>
      </c>
      <c r="L55" s="45">
        <f t="shared" si="4"/>
        <v>67441.686894783066</v>
      </c>
    </row>
    <row r="56" spans="1:12" x14ac:dyDescent="0.2">
      <c r="A56" s="53">
        <v>46054</v>
      </c>
      <c r="B56">
        <f>'Q.3 (i)'!G56</f>
        <v>4500000</v>
      </c>
      <c r="C56" s="1">
        <f>'Q.3 (i)'!B56+'Q.3 (i)'!C56+'Q.3 (i)'!D56</f>
        <v>106120.8</v>
      </c>
      <c r="E56">
        <f t="shared" si="5"/>
        <v>49</v>
      </c>
      <c r="F56">
        <f t="shared" si="0"/>
        <v>0.6295444613677954</v>
      </c>
      <c r="H56" s="45">
        <f t="shared" si="1"/>
        <v>138814553.73159888</v>
      </c>
      <c r="I56" s="45">
        <f t="shared" si="2"/>
        <v>2832950.0761550795</v>
      </c>
      <c r="K56" s="45">
        <f t="shared" si="3"/>
        <v>3273580.3319200575</v>
      </c>
      <c r="L56" s="45">
        <f t="shared" si="4"/>
        <v>66807.761875919547</v>
      </c>
    </row>
    <row r="57" spans="1:12" x14ac:dyDescent="0.2">
      <c r="A57" s="53">
        <v>46082</v>
      </c>
      <c r="B57">
        <f>'Q.3 (i)'!G57</f>
        <v>4500000</v>
      </c>
      <c r="C57" s="1">
        <f>'Q.3 (i)'!B57+'Q.3 (i)'!C57+'Q.3 (i)'!D57</f>
        <v>106120.8</v>
      </c>
      <c r="E57">
        <f t="shared" si="5"/>
        <v>50</v>
      </c>
      <c r="F57">
        <f t="shared" si="0"/>
        <v>0.62362699395375176</v>
      </c>
      <c r="H57" s="45">
        <f t="shared" si="1"/>
        <v>140316073.63959414</v>
      </c>
      <c r="I57" s="45">
        <f t="shared" si="2"/>
        <v>2806321.4727918832</v>
      </c>
      <c r="K57" s="45">
        <f t="shared" si="3"/>
        <v>3308989.774998365</v>
      </c>
      <c r="L57" s="45">
        <f t="shared" si="4"/>
        <v>66179.795499967295</v>
      </c>
    </row>
    <row r="58" spans="1:12" x14ac:dyDescent="0.2">
      <c r="A58" s="53">
        <v>46113</v>
      </c>
      <c r="B58">
        <f>'Q.3 (i)'!G58</f>
        <v>4500000</v>
      </c>
      <c r="C58" s="1">
        <f>'Q.3 (i)'!B58+'Q.3 (i)'!C58+'Q.3 (i)'!D58</f>
        <v>106120.8</v>
      </c>
      <c r="E58">
        <f t="shared" si="5"/>
        <v>51</v>
      </c>
      <c r="F58">
        <f t="shared" si="0"/>
        <v>0.61776514837858532</v>
      </c>
      <c r="H58" s="45">
        <f t="shared" si="1"/>
        <v>141777101.55288532</v>
      </c>
      <c r="I58" s="45">
        <f t="shared" si="2"/>
        <v>2779943.1677036341</v>
      </c>
      <c r="K58" s="45">
        <f t="shared" si="3"/>
        <v>3343444.3196607628</v>
      </c>
      <c r="L58" s="45">
        <f t="shared" si="4"/>
        <v>65557.731758054171</v>
      </c>
    </row>
    <row r="59" spans="1:12" x14ac:dyDescent="0.2">
      <c r="A59" s="53">
        <v>46143</v>
      </c>
      <c r="B59">
        <f>'Q.3 (i)'!G59</f>
        <v>4500000</v>
      </c>
      <c r="C59" s="1">
        <f>'Q.3 (i)'!B59+'Q.3 (i)'!C59+'Q.3 (i)'!D59</f>
        <v>106120.8</v>
      </c>
      <c r="E59">
        <f t="shared" si="5"/>
        <v>52</v>
      </c>
      <c r="F59">
        <f t="shared" si="0"/>
        <v>0.61195840181914518</v>
      </c>
      <c r="H59" s="45">
        <f t="shared" si="1"/>
        <v>143198266.02567998</v>
      </c>
      <c r="I59" s="45">
        <f t="shared" si="2"/>
        <v>2753812.8081861534</v>
      </c>
      <c r="K59" s="45">
        <f t="shared" si="3"/>
        <v>3376958.7887239959</v>
      </c>
      <c r="L59" s="45">
        <f t="shared" si="4"/>
        <v>64941.515167769147</v>
      </c>
    </row>
    <row r="60" spans="1:12" x14ac:dyDescent="0.2">
      <c r="A60" s="53">
        <v>46174</v>
      </c>
      <c r="B60">
        <f>'Q.3 (i)'!G60</f>
        <v>4500000</v>
      </c>
      <c r="C60" s="1">
        <f>'Q.3 (i)'!B60+'Q.3 (i)'!C60+'Q.3 (i)'!D60</f>
        <v>106120.8</v>
      </c>
      <c r="E60">
        <f t="shared" si="5"/>
        <v>53</v>
      </c>
      <c r="F60">
        <f t="shared" si="0"/>
        <v>0.60620623636660942</v>
      </c>
      <c r="H60" s="45">
        <f t="shared" si="1"/>
        <v>144580187.37343633</v>
      </c>
      <c r="I60" s="45">
        <f t="shared" si="2"/>
        <v>2727928.0636497424</v>
      </c>
      <c r="K60" s="45">
        <f t="shared" si="3"/>
        <v>3409547.8107153256</v>
      </c>
      <c r="L60" s="45">
        <f t="shared" si="4"/>
        <v>64331.090768213689</v>
      </c>
    </row>
    <row r="61" spans="1:12" x14ac:dyDescent="0.2">
      <c r="A61" s="53">
        <v>46204</v>
      </c>
      <c r="B61">
        <f>'Q.3 (i)'!G61</f>
        <v>4500000</v>
      </c>
      <c r="C61" s="1">
        <f>'Q.3 (i)'!B61+'Q.3 (i)'!C61+'Q.3 (i)'!D61</f>
        <v>106120.8</v>
      </c>
      <c r="E61">
        <f t="shared" si="5"/>
        <v>54</v>
      </c>
      <c r="F61">
        <f t="shared" si="0"/>
        <v>0.60050813898029365</v>
      </c>
      <c r="H61" s="45">
        <f t="shared" si="1"/>
        <v>145923477.77221134</v>
      </c>
      <c r="I61" s="45">
        <f t="shared" si="2"/>
        <v>2702286.6254113214</v>
      </c>
      <c r="K61" s="45">
        <f t="shared" si="3"/>
        <v>3441225.8222153974</v>
      </c>
      <c r="L61" s="45">
        <f t="shared" si="4"/>
        <v>63726.404115099947</v>
      </c>
    </row>
    <row r="62" spans="1:12" x14ac:dyDescent="0.2">
      <c r="A62" s="53">
        <v>46235</v>
      </c>
      <c r="B62">
        <f>'Q.3 (i)'!G62</f>
        <v>4500000</v>
      </c>
      <c r="C62" s="1">
        <f>'Q.3 (i)'!B62+'Q.3 (i)'!C62+'Q.3 (i)'!D62</f>
        <v>106120.8</v>
      </c>
      <c r="E62">
        <f t="shared" si="5"/>
        <v>55</v>
      </c>
      <c r="F62">
        <f t="shared" si="0"/>
        <v>0.5948636014418911</v>
      </c>
      <c r="H62" s="45">
        <f t="shared" si="1"/>
        <v>147228741.35686806</v>
      </c>
      <c r="I62" s="45">
        <f t="shared" si="2"/>
        <v>2676886.2064885101</v>
      </c>
      <c r="K62" s="45">
        <f t="shared" si="3"/>
        <v>3472007.0701742051</v>
      </c>
      <c r="L62" s="45">
        <f t="shared" si="4"/>
        <v>63127.401275894641</v>
      </c>
    </row>
    <row r="63" spans="1:12" x14ac:dyDescent="0.2">
      <c r="A63" s="53">
        <v>46266</v>
      </c>
      <c r="B63">
        <f>'Q.3 (i)'!G63</f>
        <v>4500000</v>
      </c>
      <c r="C63" s="1">
        <f>'Q.3 (i)'!B63+'Q.3 (i)'!C63+'Q.3 (i)'!D63</f>
        <v>108243.216</v>
      </c>
      <c r="E63">
        <f t="shared" si="5"/>
        <v>56</v>
      </c>
      <c r="F63">
        <f t="shared" si="0"/>
        <v>0.58927212031014553</v>
      </c>
      <c r="H63" s="45">
        <f t="shared" si="1"/>
        <v>148496574.31815666</v>
      </c>
      <c r="I63" s="45">
        <f t="shared" si="2"/>
        <v>2651724.5413956549</v>
      </c>
      <c r="K63" s="45">
        <f t="shared" si="3"/>
        <v>3571943.7264845078</v>
      </c>
      <c r="L63" s="45">
        <f t="shared" si="4"/>
        <v>63784.70940150907</v>
      </c>
    </row>
    <row r="64" spans="1:12" x14ac:dyDescent="0.2">
      <c r="A64" s="53">
        <v>46296</v>
      </c>
      <c r="B64">
        <f>'Q.3 (i)'!G64</f>
        <v>4500000</v>
      </c>
      <c r="C64" s="1">
        <f>'Q.3 (i)'!B64+'Q.3 (i)'!C64+'Q.3 (i)'!D64</f>
        <v>108243.216</v>
      </c>
      <c r="E64">
        <f t="shared" si="5"/>
        <v>57</v>
      </c>
      <c r="F64">
        <f t="shared" si="0"/>
        <v>0.58373319687594738</v>
      </c>
      <c r="H64" s="45">
        <f t="shared" si="1"/>
        <v>149727564.9986805</v>
      </c>
      <c r="I64" s="45">
        <f t="shared" si="2"/>
        <v>2626799.3859417634</v>
      </c>
      <c r="K64" s="45">
        <f t="shared" si="3"/>
        <v>3601554.0354013806</v>
      </c>
      <c r="L64" s="45">
        <f t="shared" si="4"/>
        <v>63185.158515813695</v>
      </c>
    </row>
    <row r="65" spans="1:12" x14ac:dyDescent="0.2">
      <c r="A65" s="53">
        <v>46327</v>
      </c>
      <c r="B65">
        <f>'Q.3 (i)'!G65</f>
        <v>4500000</v>
      </c>
      <c r="C65" s="1">
        <f>'Q.3 (i)'!B65+'Q.3 (i)'!C65+'Q.3 (i)'!D65</f>
        <v>108243.216</v>
      </c>
      <c r="E65">
        <f t="shared" si="5"/>
        <v>58</v>
      </c>
      <c r="F65">
        <f t="shared" si="0"/>
        <v>0.57824633711785489</v>
      </c>
      <c r="H65" s="45">
        <f t="shared" si="1"/>
        <v>150922293.98776013</v>
      </c>
      <c r="I65" s="45">
        <f t="shared" si="2"/>
        <v>2602108.5170303471</v>
      </c>
      <c r="K65" s="45">
        <f t="shared" si="3"/>
        <v>3630292.1038516937</v>
      </c>
      <c r="L65" s="45">
        <f t="shared" si="4"/>
        <v>62591.243169856782</v>
      </c>
    </row>
    <row r="66" spans="1:12" x14ac:dyDescent="0.2">
      <c r="A66" s="53">
        <v>46357</v>
      </c>
      <c r="B66">
        <f>'Q.3 (i)'!G66</f>
        <v>4500000</v>
      </c>
      <c r="C66" s="1">
        <f>'Q.3 (i)'!B66+'Q.3 (i)'!C66+'Q.3 (i)'!D66</f>
        <v>108243.216</v>
      </c>
      <c r="E66">
        <f t="shared" si="5"/>
        <v>59</v>
      </c>
      <c r="F66">
        <f t="shared" si="0"/>
        <v>0.57281105165803103</v>
      </c>
      <c r="H66" s="45">
        <f t="shared" si="1"/>
        <v>152081334.21520725</v>
      </c>
      <c r="I66" s="45">
        <f t="shared" si="2"/>
        <v>2577649.7324611396</v>
      </c>
      <c r="K66" s="45">
        <f t="shared" si="3"/>
        <v>3658171.7131166374</v>
      </c>
      <c r="L66" s="45">
        <f t="shared" si="4"/>
        <v>62002.910391807411</v>
      </c>
    </row>
    <row r="67" spans="1:12" x14ac:dyDescent="0.2">
      <c r="A67" s="53">
        <v>46388</v>
      </c>
      <c r="B67">
        <f>'Q.3 (i)'!G67</f>
        <v>4500000</v>
      </c>
      <c r="C67" s="1">
        <f>'Q.3 (i)'!B67+'Q.3 (i)'!C67+'Q.3 (i)'!D67</f>
        <v>108243.216</v>
      </c>
      <c r="E67">
        <f t="shared" si="5"/>
        <v>60</v>
      </c>
      <c r="F67">
        <f t="shared" si="0"/>
        <v>0.56742685571859575</v>
      </c>
      <c r="H67" s="45">
        <f t="shared" si="1"/>
        <v>153205251.04402086</v>
      </c>
      <c r="I67" s="45">
        <f t="shared" si="2"/>
        <v>2553420.8507336807</v>
      </c>
      <c r="K67" s="45">
        <f t="shared" si="3"/>
        <v>3685206.4624649277</v>
      </c>
      <c r="L67" s="45">
        <f t="shared" si="4"/>
        <v>61420.107707748793</v>
      </c>
    </row>
    <row r="68" spans="1:12" x14ac:dyDescent="0.2">
      <c r="A68" s="53">
        <v>46419</v>
      </c>
      <c r="B68">
        <f>'Q.3 (i)'!G68</f>
        <v>4500000</v>
      </c>
      <c r="C68" s="1">
        <f>'Q.3 (i)'!B68+'Q.3 (i)'!C68+'Q.3 (i)'!D68</f>
        <v>108243.216</v>
      </c>
      <c r="E68">
        <f t="shared" si="5"/>
        <v>61</v>
      </c>
      <c r="F68">
        <f t="shared" si="0"/>
        <v>0.56209326907838808</v>
      </c>
      <c r="H68" s="45">
        <f t="shared" si="1"/>
        <v>154294602.36201754</v>
      </c>
      <c r="I68" s="45">
        <f t="shared" si="2"/>
        <v>2529419.7108527464</v>
      </c>
      <c r="K68" s="45">
        <f t="shared" si="3"/>
        <v>3711409.771356883</v>
      </c>
      <c r="L68" s="45">
        <f t="shared" si="4"/>
        <v>60842.783136998085</v>
      </c>
    </row>
    <row r="69" spans="1:12" x14ac:dyDescent="0.2">
      <c r="A69" s="53">
        <v>46447</v>
      </c>
      <c r="B69">
        <f>'Q.3 (i)'!G69</f>
        <v>4500000</v>
      </c>
      <c r="C69" s="1">
        <f>'Q.3 (i)'!B69+'Q.3 (i)'!C69+'Q.3 (i)'!D69</f>
        <v>108243.216</v>
      </c>
      <c r="E69">
        <f t="shared" si="5"/>
        <v>62</v>
      </c>
      <c r="F69">
        <f t="shared" si="0"/>
        <v>0.5568098160301348</v>
      </c>
      <c r="H69" s="45">
        <f t="shared" si="1"/>
        <v>155349938.6724076</v>
      </c>
      <c r="I69" s="45">
        <f t="shared" si="2"/>
        <v>2505644.1721356064</v>
      </c>
      <c r="K69" s="45">
        <f t="shared" si="3"/>
        <v>3736794.8816231489</v>
      </c>
      <c r="L69" s="45">
        <f t="shared" si="4"/>
        <v>60270.885187470143</v>
      </c>
    </row>
    <row r="70" spans="1:12" x14ac:dyDescent="0.2">
      <c r="A70" s="53">
        <v>46478</v>
      </c>
      <c r="B70">
        <f>'Q.3 (i)'!G70</f>
        <v>4500000</v>
      </c>
      <c r="C70" s="1">
        <f>'Q.3 (i)'!B70+'Q.3 (i)'!C70+'Q.3 (i)'!D70</f>
        <v>108243.216</v>
      </c>
      <c r="E70">
        <f t="shared" si="5"/>
        <v>63</v>
      </c>
      <c r="F70">
        <f t="shared" si="0"/>
        <v>0.55157602533802197</v>
      </c>
      <c r="H70" s="45">
        <f t="shared" si="1"/>
        <v>156371803.18332922</v>
      </c>
      <c r="I70" s="45">
        <f t="shared" si="2"/>
        <v>2482092.1140210987</v>
      </c>
      <c r="K70" s="45">
        <f t="shared" si="3"/>
        <v>3761374.8596183541</v>
      </c>
      <c r="L70" s="45">
        <f t="shared" si="4"/>
        <v>59704.362851084989</v>
      </c>
    </row>
    <row r="71" spans="1:12" x14ac:dyDescent="0.2">
      <c r="A71" s="53">
        <v>46508</v>
      </c>
      <c r="B71">
        <f>'Q.3 (i)'!G71</f>
        <v>4500000</v>
      </c>
      <c r="C71" s="1">
        <f>'Q.3 (i)'!B71+'Q.3 (i)'!C71+'Q.3 (i)'!D71</f>
        <v>108243.216</v>
      </c>
      <c r="E71">
        <f t="shared" si="5"/>
        <v>64</v>
      </c>
      <c r="F71">
        <f t="shared" si="0"/>
        <v>0.5463914301956645</v>
      </c>
      <c r="H71" s="45">
        <f t="shared" si="1"/>
        <v>157360731.89635137</v>
      </c>
      <c r="I71" s="45">
        <f t="shared" si="2"/>
        <v>2458761.4358804901</v>
      </c>
      <c r="K71" s="45">
        <f t="shared" si="3"/>
        <v>3785162.598349967</v>
      </c>
      <c r="L71" s="45">
        <f t="shared" si="4"/>
        <v>59143.165599218235</v>
      </c>
    </row>
    <row r="72" spans="1:12" x14ac:dyDescent="0.2">
      <c r="A72" s="53">
        <v>46539</v>
      </c>
      <c r="B72">
        <f>'Q.3 (i)'!G72</f>
        <v>4500000</v>
      </c>
      <c r="C72" s="1">
        <f>'Q.3 (i)'!B72+'Q.3 (i)'!C72+'Q.3 (i)'!D72</f>
        <v>108243.216</v>
      </c>
      <c r="E72">
        <f t="shared" si="5"/>
        <v>65</v>
      </c>
      <c r="F72">
        <f t="shared" ref="F72:F135" si="6">(1+$C$1)^(-E72)</f>
        <v>0.54125556818447196</v>
      </c>
      <c r="H72" s="45">
        <f t="shared" ref="H72:H135" si="7">E72*B72*F72</f>
        <v>158317253.69395804</v>
      </c>
      <c r="I72" s="45">
        <f t="shared" ref="I72:I135" si="8">B72*F72</f>
        <v>2435650.056830124</v>
      </c>
      <c r="K72" s="45">
        <f t="shared" ref="K72:K135" si="9">E72*C72*(F72)</f>
        <v>3808170.8195826444</v>
      </c>
      <c r="L72" s="45">
        <f t="shared" ref="L72:L135" si="10">C72*F72</f>
        <v>58587.243378194529</v>
      </c>
    </row>
    <row r="73" spans="1:12" x14ac:dyDescent="0.2">
      <c r="A73" s="53">
        <v>46569</v>
      </c>
      <c r="B73">
        <f>'Q.3 (i)'!G73</f>
        <v>4500000</v>
      </c>
      <c r="C73" s="1">
        <f>'Q.3 (i)'!B73+'Q.3 (i)'!C73+'Q.3 (i)'!D73</f>
        <v>108243.216</v>
      </c>
      <c r="E73">
        <f t="shared" ref="E73:E136" si="11">E72+1</f>
        <v>66</v>
      </c>
      <c r="F73">
        <f t="shared" si="6"/>
        <v>0.53616798123240428</v>
      </c>
      <c r="H73" s="45">
        <f t="shared" si="7"/>
        <v>159241890.42602408</v>
      </c>
      <c r="I73" s="45">
        <f t="shared" si="8"/>
        <v>2412755.9155458193</v>
      </c>
      <c r="K73" s="45">
        <f t="shared" si="9"/>
        <v>3830412.0759183234</v>
      </c>
      <c r="L73" s="45">
        <f t="shared" si="10"/>
        <v>58036.546604823081</v>
      </c>
    </row>
    <row r="74" spans="1:12" x14ac:dyDescent="0.2">
      <c r="A74" s="53">
        <v>46600</v>
      </c>
      <c r="B74">
        <f>'Q.3 (i)'!G74</f>
        <v>4500000</v>
      </c>
      <c r="C74" s="1">
        <f>'Q.3 (i)'!B74+'Q.3 (i)'!C74+'Q.3 (i)'!D74</f>
        <v>108243.216</v>
      </c>
      <c r="E74">
        <f t="shared" si="11"/>
        <v>67</v>
      </c>
      <c r="F74">
        <f t="shared" si="6"/>
        <v>0.53112821557311629</v>
      </c>
      <c r="H74" s="45">
        <f t="shared" si="7"/>
        <v>160135156.99529457</v>
      </c>
      <c r="I74" s="45">
        <f t="shared" si="8"/>
        <v>2390076.9700790234</v>
      </c>
      <c r="K74" s="45">
        <f t="shared" si="9"/>
        <v>3851898.7528523514</v>
      </c>
      <c r="L74" s="45">
        <f t="shared" si="10"/>
        <v>57491.026161975387</v>
      </c>
    </row>
    <row r="75" spans="1:12" x14ac:dyDescent="0.2">
      <c r="A75" s="53">
        <v>46631</v>
      </c>
      <c r="B75">
        <f>'Q.3 (i)'!G75</f>
        <v>4500000</v>
      </c>
      <c r="C75" s="1">
        <f>'Q.3 (i)'!B75+'Q.3 (i)'!C75+'Q.3 (i)'!D75</f>
        <v>110408.08032000001</v>
      </c>
      <c r="E75">
        <f t="shared" si="11"/>
        <v>68</v>
      </c>
      <c r="F75">
        <f t="shared" si="6"/>
        <v>0.52613582170548623</v>
      </c>
      <c r="H75" s="45">
        <f t="shared" si="7"/>
        <v>160997561.4418788</v>
      </c>
      <c r="I75" s="45">
        <f t="shared" si="8"/>
        <v>2367611.197674688</v>
      </c>
      <c r="K75" s="45">
        <f t="shared" si="9"/>
        <v>3950095.9322220199</v>
      </c>
      <c r="L75" s="45">
        <f t="shared" si="10"/>
        <v>58089.646062088526</v>
      </c>
    </row>
    <row r="76" spans="1:12" x14ac:dyDescent="0.2">
      <c r="A76" s="53">
        <v>46661</v>
      </c>
      <c r="B76">
        <f>'Q.3 (i)'!G76</f>
        <v>4500000</v>
      </c>
      <c r="C76" s="1">
        <f>'Q.3 (i)'!B76+'Q.3 (i)'!C76+'Q.3 (i)'!D76</f>
        <v>110408.08032000001</v>
      </c>
      <c r="E76">
        <f t="shared" si="11"/>
        <v>69</v>
      </c>
      <c r="F76">
        <f t="shared" si="6"/>
        <v>0.52119035435352368</v>
      </c>
      <c r="H76" s="45">
        <f t="shared" si="7"/>
        <v>161829605.0267691</v>
      </c>
      <c r="I76" s="45">
        <f t="shared" si="8"/>
        <v>2345356.5945908567</v>
      </c>
      <c r="K76" s="45">
        <f t="shared" si="9"/>
        <v>3970510.2288776445</v>
      </c>
      <c r="L76" s="45">
        <f t="shared" si="10"/>
        <v>57543.626505473105</v>
      </c>
    </row>
    <row r="77" spans="1:12" x14ac:dyDescent="0.2">
      <c r="A77" s="53">
        <v>46692</v>
      </c>
      <c r="B77">
        <f>'Q.3 (i)'!G77</f>
        <v>4500000</v>
      </c>
      <c r="C77" s="1">
        <f>'Q.3 (i)'!B77+'Q.3 (i)'!C77+'Q.3 (i)'!D77</f>
        <v>110408.08032000001</v>
      </c>
      <c r="E77">
        <f t="shared" si="11"/>
        <v>70</v>
      </c>
      <c r="F77">
        <f t="shared" si="6"/>
        <v>0.51629137242665535</v>
      </c>
      <c r="H77" s="45">
        <f t="shared" si="7"/>
        <v>162631782.31439644</v>
      </c>
      <c r="I77" s="45">
        <f t="shared" si="8"/>
        <v>2323311.1759199491</v>
      </c>
      <c r="K77" s="45">
        <f t="shared" si="9"/>
        <v>3990191.7520783641</v>
      </c>
      <c r="L77" s="45">
        <f t="shared" si="10"/>
        <v>57002.739315405204</v>
      </c>
    </row>
    <row r="78" spans="1:12" x14ac:dyDescent="0.2">
      <c r="A78" s="53">
        <v>46722</v>
      </c>
      <c r="B78">
        <f>'Q.3 (i)'!G78</f>
        <v>4500000</v>
      </c>
      <c r="C78" s="1">
        <f>'Q.3 (i)'!B78+'Q.3 (i)'!C78+'Q.3 (i)'!D78</f>
        <v>110408.08032000001</v>
      </c>
      <c r="E78">
        <f t="shared" si="11"/>
        <v>71</v>
      </c>
      <c r="F78">
        <f t="shared" si="6"/>
        <v>0.5114384389803841</v>
      </c>
      <c r="H78" s="45">
        <f t="shared" si="7"/>
        <v>163404581.25423273</v>
      </c>
      <c r="I78" s="45">
        <f t="shared" si="8"/>
        <v>2301472.9754117285</v>
      </c>
      <c r="K78" s="45">
        <f t="shared" si="9"/>
        <v>4009152.4737273986</v>
      </c>
      <c r="L78" s="45">
        <f t="shared" si="10"/>
        <v>56466.936249681668</v>
      </c>
    </row>
    <row r="79" spans="1:12" x14ac:dyDescent="0.2">
      <c r="A79" s="53">
        <v>46753</v>
      </c>
      <c r="B79">
        <f>'Q.3 (i)'!G79</f>
        <v>4500000</v>
      </c>
      <c r="C79" s="1">
        <f>'Q.3 (i)'!B79+'Q.3 (i)'!C79+'Q.3 (i)'!D79</f>
        <v>110408.08032000001</v>
      </c>
      <c r="E79">
        <f t="shared" si="11"/>
        <v>72</v>
      </c>
      <c r="F79">
        <f t="shared" si="6"/>
        <v>0.50663112117731701</v>
      </c>
      <c r="H79" s="45">
        <f t="shared" si="7"/>
        <v>164148483.26145071</v>
      </c>
      <c r="I79" s="45">
        <f t="shared" si="8"/>
        <v>2279840.0452979268</v>
      </c>
      <c r="K79" s="45">
        <f t="shared" si="9"/>
        <v>4027404.2054080945</v>
      </c>
      <c r="L79" s="45">
        <f t="shared" si="10"/>
        <v>55936.169519556875</v>
      </c>
    </row>
    <row r="80" spans="1:12" x14ac:dyDescent="0.2">
      <c r="A80" s="53">
        <v>46784</v>
      </c>
      <c r="B80">
        <f>'Q.3 (i)'!G80</f>
        <v>4500000</v>
      </c>
      <c r="C80" s="1">
        <f>'Q.3 (i)'!B80+'Q.3 (i)'!C80+'Q.3 (i)'!D80</f>
        <v>110408.08032000001</v>
      </c>
      <c r="E80">
        <f t="shared" si="11"/>
        <v>73</v>
      </c>
      <c r="F80">
        <f t="shared" si="6"/>
        <v>0.50186899024856013</v>
      </c>
      <c r="H80" s="45">
        <f t="shared" si="7"/>
        <v>164863963.29665199</v>
      </c>
      <c r="I80" s="45">
        <f t="shared" si="8"/>
        <v>2258410.4561185208</v>
      </c>
      <c r="K80" s="45">
        <f t="shared" si="9"/>
        <v>4044958.6003400641</v>
      </c>
      <c r="L80" s="45">
        <f t="shared" si="10"/>
        <v>55410.391785480329</v>
      </c>
    </row>
    <row r="81" spans="1:12" x14ac:dyDescent="0.2">
      <c r="A81" s="53">
        <v>46813</v>
      </c>
      <c r="B81">
        <f>'Q.3 (i)'!G81</f>
        <v>4500000</v>
      </c>
      <c r="C81" s="1">
        <f>'Q.3 (i)'!B81+'Q.3 (i)'!C81+'Q.3 (i)'!D81</f>
        <v>110408.08032000001</v>
      </c>
      <c r="E81">
        <f t="shared" si="11"/>
        <v>74</v>
      </c>
      <c r="F81">
        <f t="shared" si="6"/>
        <v>0.49715162145547681</v>
      </c>
      <c r="H81" s="45">
        <f t="shared" si="7"/>
        <v>165551489.94467378</v>
      </c>
      <c r="I81" s="45">
        <f t="shared" si="8"/>
        <v>2237182.2965496457</v>
      </c>
      <c r="K81" s="45">
        <f t="shared" si="9"/>
        <v>4061827.1553127146</v>
      </c>
      <c r="L81" s="45">
        <f t="shared" si="10"/>
        <v>54889.556152874524</v>
      </c>
    </row>
    <row r="82" spans="1:12" x14ac:dyDescent="0.2">
      <c r="A82" s="53">
        <v>46844</v>
      </c>
      <c r="B82">
        <f>'Q.3 (i)'!G82</f>
        <v>4500000</v>
      </c>
      <c r="C82" s="1">
        <f>'Q.3 (i)'!B82+'Q.3 (i)'!C82+'Q.3 (i)'!D82</f>
        <v>110408.08032000001</v>
      </c>
      <c r="E82">
        <f t="shared" si="11"/>
        <v>75</v>
      </c>
      <c r="F82">
        <f t="shared" si="6"/>
        <v>0.49247859405180466</v>
      </c>
      <c r="H82" s="45">
        <f t="shared" si="7"/>
        <v>166211525.49248406</v>
      </c>
      <c r="I82" s="45">
        <f t="shared" si="8"/>
        <v>2216153.6732331212</v>
      </c>
      <c r="K82" s="45">
        <f t="shared" si="9"/>
        <v>4078021.2125964244</v>
      </c>
      <c r="L82" s="45">
        <f t="shared" si="10"/>
        <v>54373.616167952328</v>
      </c>
    </row>
    <row r="83" spans="1:12" x14ac:dyDescent="0.2">
      <c r="A83" s="53">
        <v>46874</v>
      </c>
      <c r="B83">
        <f>'Q.3 (i)'!G83</f>
        <v>4500000</v>
      </c>
      <c r="C83" s="1">
        <f>'Q.3 (i)'!B83+'Q.3 (i)'!C83+'Q.3 (i)'!D83</f>
        <v>110408.08032000001</v>
      </c>
      <c r="E83">
        <f t="shared" si="11"/>
        <v>76</v>
      </c>
      <c r="F83">
        <f t="shared" si="6"/>
        <v>0.48784949124612842</v>
      </c>
      <c r="H83" s="45">
        <f t="shared" si="7"/>
        <v>166844526.00617591</v>
      </c>
      <c r="I83" s="45">
        <f t="shared" si="8"/>
        <v>2195322.710607578</v>
      </c>
      <c r="K83" s="45">
        <f t="shared" si="9"/>
        <v>4093551.9618316004</v>
      </c>
      <c r="L83" s="45">
        <f t="shared" si="10"/>
        <v>53862.525813573688</v>
      </c>
    </row>
    <row r="84" spans="1:12" x14ac:dyDescent="0.2">
      <c r="A84" s="53">
        <v>46905</v>
      </c>
      <c r="B84">
        <f>'Q.3 (i)'!G84</f>
        <v>4500000</v>
      </c>
      <c r="C84" s="1">
        <f>'Q.3 (i)'!B84+'Q.3 (i)'!C84+'Q.3 (i)'!D84</f>
        <v>110408.08032000001</v>
      </c>
      <c r="E84">
        <f t="shared" si="11"/>
        <v>77</v>
      </c>
      <c r="F84">
        <f t="shared" si="6"/>
        <v>0.48326390016470655</v>
      </c>
      <c r="H84" s="45">
        <f t="shared" si="7"/>
        <v>167450941.40707082</v>
      </c>
      <c r="I84" s="45">
        <f t="shared" si="8"/>
        <v>2174687.5507411794</v>
      </c>
      <c r="K84" s="45">
        <f t="shared" si="9"/>
        <v>4108430.4418958873</v>
      </c>
      <c r="L84" s="45">
        <f t="shared" si="10"/>
        <v>53356.239505141384</v>
      </c>
    </row>
    <row r="85" spans="1:12" x14ac:dyDescent="0.2">
      <c r="A85" s="53">
        <v>46935</v>
      </c>
      <c r="B85">
        <f>'Q.3 (i)'!G85</f>
        <v>4500000</v>
      </c>
      <c r="C85" s="1">
        <f>'Q.3 (i)'!B85+'Q.3 (i)'!C85+'Q.3 (i)'!D85</f>
        <v>110408.08032000001</v>
      </c>
      <c r="E85">
        <f t="shared" si="11"/>
        <v>78</v>
      </c>
      <c r="F85">
        <f t="shared" si="6"/>
        <v>0.47872141181464606</v>
      </c>
      <c r="H85" s="45">
        <f t="shared" si="7"/>
        <v>168031215.54694077</v>
      </c>
      <c r="I85" s="45">
        <f t="shared" si="8"/>
        <v>2154246.3531659073</v>
      </c>
      <c r="K85" s="45">
        <f t="shared" si="9"/>
        <v>4122667.5427497486</v>
      </c>
      <c r="L85" s="45">
        <f t="shared" si="10"/>
        <v>52854.712086535241</v>
      </c>
    </row>
    <row r="86" spans="1:12" x14ac:dyDescent="0.2">
      <c r="A86" s="53">
        <v>46966</v>
      </c>
      <c r="B86">
        <f>'Q.3 (i)'!G86</f>
        <v>4500000</v>
      </c>
      <c r="C86" s="1">
        <f>'Q.3 (i)'!B86+'Q.3 (i)'!C86+'Q.3 (i)'!D86</f>
        <v>110408.08032000001</v>
      </c>
      <c r="E86">
        <f t="shared" si="11"/>
        <v>79</v>
      </c>
      <c r="F86">
        <f t="shared" si="6"/>
        <v>0.47422162104742466</v>
      </c>
      <c r="H86" s="45">
        <f t="shared" si="7"/>
        <v>168585786.28235945</v>
      </c>
      <c r="I86" s="45">
        <f t="shared" si="8"/>
        <v>2133997.294713411</v>
      </c>
      <c r="K86" s="45">
        <f t="shared" si="9"/>
        <v>4136274.007260689</v>
      </c>
      <c r="L86" s="45">
        <f t="shared" si="10"/>
        <v>52357.898826084667</v>
      </c>
    </row>
    <row r="87" spans="1:12" x14ac:dyDescent="0.2">
      <c r="A87" s="53">
        <v>46997</v>
      </c>
      <c r="B87">
        <f>'Q.3 (i)'!G87</f>
        <v>4500000</v>
      </c>
      <c r="C87" s="1">
        <f>'Q.3 (i)'!B87+'Q.3 (i)'!C87+'Q.3 (i)'!D87</f>
        <v>112616.24192640001</v>
      </c>
      <c r="E87">
        <f t="shared" si="11"/>
        <v>80</v>
      </c>
      <c r="F87">
        <f t="shared" si="6"/>
        <v>0.46976412652275495</v>
      </c>
      <c r="H87" s="45">
        <f t="shared" si="7"/>
        <v>169115085.54819179</v>
      </c>
      <c r="I87" s="45">
        <f t="shared" si="8"/>
        <v>2113938.5693523972</v>
      </c>
      <c r="K87" s="45">
        <f t="shared" si="9"/>
        <v>4232245.6416664449</v>
      </c>
      <c r="L87" s="45">
        <f t="shared" si="10"/>
        <v>52903.070520830552</v>
      </c>
    </row>
    <row r="88" spans="1:12" x14ac:dyDescent="0.2">
      <c r="A88" s="53">
        <v>47027</v>
      </c>
      <c r="B88">
        <f>'Q.3 (i)'!G88</f>
        <v>4500000</v>
      </c>
      <c r="C88" s="1">
        <f>'Q.3 (i)'!B88+'Q.3 (i)'!C88+'Q.3 (i)'!D88</f>
        <v>112616.24192640001</v>
      </c>
      <c r="E88">
        <f t="shared" si="11"/>
        <v>81</v>
      </c>
      <c r="F88">
        <f t="shared" si="6"/>
        <v>0.46534853067278842</v>
      </c>
      <c r="H88" s="45">
        <f t="shared" si="7"/>
        <v>169619539.43023139</v>
      </c>
      <c r="I88" s="45">
        <f t="shared" si="8"/>
        <v>2094068.3880275479</v>
      </c>
      <c r="K88" s="45">
        <f t="shared" si="9"/>
        <v>4244870.0195376631</v>
      </c>
      <c r="L88" s="45">
        <f t="shared" si="10"/>
        <v>52405.802710341515</v>
      </c>
    </row>
    <row r="89" spans="1:12" x14ac:dyDescent="0.2">
      <c r="A89" s="53">
        <v>47058</v>
      </c>
      <c r="B89">
        <f>'Q.3 (i)'!G89</f>
        <v>4500000</v>
      </c>
      <c r="C89" s="1">
        <f>'Q.3 (i)'!B89+'Q.3 (i)'!C89+'Q.3 (i)'!D89</f>
        <v>112616.24192640001</v>
      </c>
      <c r="E89">
        <f t="shared" si="11"/>
        <v>82</v>
      </c>
      <c r="F89">
        <f t="shared" si="6"/>
        <v>0.46097443966665613</v>
      </c>
      <c r="H89" s="45">
        <f t="shared" si="7"/>
        <v>170099568.23699611</v>
      </c>
      <c r="I89" s="45">
        <f t="shared" si="8"/>
        <v>2074384.9784999527</v>
      </c>
      <c r="K89" s="45">
        <f t="shared" si="9"/>
        <v>4256883.1395897204</v>
      </c>
      <c r="L89" s="45">
        <f t="shared" si="10"/>
        <v>51913.209019386828</v>
      </c>
    </row>
    <row r="90" spans="1:12" x14ac:dyDescent="0.2">
      <c r="A90" s="53">
        <v>47088</v>
      </c>
      <c r="B90">
        <f>'Q.3 (i)'!G90</f>
        <v>4500000</v>
      </c>
      <c r="C90" s="1">
        <f>'Q.3 (i)'!B90+'Q.3 (i)'!C90+'Q.3 (i)'!D90</f>
        <v>112616.24192640001</v>
      </c>
      <c r="E90">
        <f t="shared" si="11"/>
        <v>83</v>
      </c>
      <c r="F90">
        <f t="shared" si="6"/>
        <v>0.4566414633753425</v>
      </c>
      <c r="H90" s="45">
        <f t="shared" si="7"/>
        <v>170555586.57069042</v>
      </c>
      <c r="I90" s="45">
        <f t="shared" si="8"/>
        <v>2054886.5851890412</v>
      </c>
      <c r="K90" s="45">
        <f t="shared" si="9"/>
        <v>4268295.377587541</v>
      </c>
      <c r="L90" s="45">
        <f t="shared" si="10"/>
        <v>51425.245513102898</v>
      </c>
    </row>
    <row r="91" spans="1:12" x14ac:dyDescent="0.2">
      <c r="A91" s="53">
        <v>47119</v>
      </c>
      <c r="B91">
        <f>'Q.3 (i)'!G91</f>
        <v>4500000</v>
      </c>
      <c r="C91" s="1">
        <f>'Q.3 (i)'!B91+'Q.3 (i)'!C91+'Q.3 (i)'!D91</f>
        <v>112616.24192640001</v>
      </c>
      <c r="E91">
        <f t="shared" si="11"/>
        <v>84</v>
      </c>
      <c r="F91">
        <f t="shared" si="6"/>
        <v>0.45234921533688954</v>
      </c>
      <c r="H91" s="45">
        <f t="shared" si="7"/>
        <v>170988003.39734426</v>
      </c>
      <c r="I91" s="45">
        <f t="shared" si="8"/>
        <v>2035571.469016003</v>
      </c>
      <c r="K91" s="45">
        <f t="shared" si="9"/>
        <v>4279116.9682460949</v>
      </c>
      <c r="L91" s="45">
        <f t="shared" si="10"/>
        <v>50941.868669596362</v>
      </c>
    </row>
    <row r="92" spans="1:12" x14ac:dyDescent="0.2">
      <c r="A92" s="53">
        <v>47150</v>
      </c>
      <c r="B92">
        <f>'Q.3 (i)'!G92</f>
        <v>4500000</v>
      </c>
      <c r="C92" s="1">
        <f>'Q.3 (i)'!B92+'Q.3 (i)'!C92+'Q.3 (i)'!D92</f>
        <v>112616.24192640001</v>
      </c>
      <c r="E92">
        <f t="shared" si="11"/>
        <v>85</v>
      </c>
      <c r="F92">
        <f t="shared" si="6"/>
        <v>0.44809731272192804</v>
      </c>
      <c r="H92" s="45">
        <f t="shared" si="7"/>
        <v>171397222.11613747</v>
      </c>
      <c r="I92" s="45">
        <f t="shared" si="8"/>
        <v>2016437.9072486763</v>
      </c>
      <c r="K92" s="45">
        <f t="shared" si="9"/>
        <v>4289358.0069653019</v>
      </c>
      <c r="L92" s="45">
        <f t="shared" si="10"/>
        <v>50463.035376062369</v>
      </c>
    </row>
    <row r="93" spans="1:12" x14ac:dyDescent="0.2">
      <c r="A93" s="53">
        <v>47178</v>
      </c>
      <c r="B93">
        <f>'Q.3 (i)'!G93</f>
        <v>4500000</v>
      </c>
      <c r="C93" s="1">
        <f>'Q.3 (i)'!B93+'Q.3 (i)'!C93+'Q.3 (i)'!D93</f>
        <v>112616.24192640001</v>
      </c>
      <c r="E93">
        <f t="shared" si="11"/>
        <v>86</v>
      </c>
      <c r="F93">
        <f t="shared" si="6"/>
        <v>0.44388537629953229</v>
      </c>
      <c r="H93" s="45">
        <f t="shared" si="7"/>
        <v>171783640.62791899</v>
      </c>
      <c r="I93" s="45">
        <f t="shared" si="8"/>
        <v>1997484.1933478953</v>
      </c>
      <c r="K93" s="45">
        <f t="shared" si="9"/>
        <v>4299028.4515447738</v>
      </c>
      <c r="L93" s="45">
        <f t="shared" si="10"/>
        <v>49988.702924939229</v>
      </c>
    </row>
    <row r="94" spans="1:12" x14ac:dyDescent="0.2">
      <c r="A94" s="53">
        <v>47209</v>
      </c>
      <c r="B94">
        <f>'Q.3 (i)'!G94</f>
        <v>4500000</v>
      </c>
      <c r="C94" s="1">
        <f>'Q.3 (i)'!B94+'Q.3 (i)'!C94+'Q.3 (i)'!D94</f>
        <v>112616.24192640001</v>
      </c>
      <c r="E94">
        <f t="shared" si="11"/>
        <v>87</v>
      </c>
      <c r="F94">
        <f t="shared" si="6"/>
        <v>0.43971303040339643</v>
      </c>
      <c r="H94" s="45">
        <f t="shared" si="7"/>
        <v>172147651.40292969</v>
      </c>
      <c r="I94" s="45">
        <f t="shared" si="8"/>
        <v>1978708.6368152839</v>
      </c>
      <c r="K94" s="45">
        <f t="shared" si="9"/>
        <v>4308138.1238786457</v>
      </c>
      <c r="L94" s="45">
        <f t="shared" si="10"/>
        <v>49518.829010099376</v>
      </c>
    </row>
    <row r="95" spans="1:12" x14ac:dyDescent="0.2">
      <c r="A95" s="53">
        <v>47239</v>
      </c>
      <c r="B95">
        <f>'Q.3 (i)'!G95</f>
        <v>4500000</v>
      </c>
      <c r="C95" s="1">
        <f>'Q.3 (i)'!B95+'Q.3 (i)'!C95+'Q.3 (i)'!D95</f>
        <v>112616.24192640001</v>
      </c>
      <c r="E95">
        <f t="shared" si="11"/>
        <v>88</v>
      </c>
      <c r="F95">
        <f t="shared" si="6"/>
        <v>0.43557990289832849</v>
      </c>
      <c r="H95" s="45">
        <f t="shared" si="7"/>
        <v>172489641.54773808</v>
      </c>
      <c r="I95" s="45">
        <f t="shared" si="8"/>
        <v>1960109.5630424782</v>
      </c>
      <c r="K95" s="45">
        <f t="shared" si="9"/>
        <v>4316696.7116306871</v>
      </c>
      <c r="L95" s="45">
        <f t="shared" si="10"/>
        <v>49053.371723075987</v>
      </c>
    </row>
    <row r="96" spans="1:12" x14ac:dyDescent="0.2">
      <c r="A96" s="53">
        <v>47270</v>
      </c>
      <c r="B96">
        <f>'Q.3 (i)'!G96</f>
        <v>4500000</v>
      </c>
      <c r="C96" s="1">
        <f>'Q.3 (i)'!B96+'Q.3 (i)'!C96+'Q.3 (i)'!D96</f>
        <v>112616.24192640001</v>
      </c>
      <c r="E96">
        <f t="shared" si="11"/>
        <v>89</v>
      </c>
      <c r="F96">
        <f t="shared" si="6"/>
        <v>0.4314856251470589</v>
      </c>
      <c r="H96" s="45">
        <f t="shared" si="7"/>
        <v>172809992.87139708</v>
      </c>
      <c r="I96" s="45">
        <f t="shared" si="8"/>
        <v>1941685.313161765</v>
      </c>
      <c r="K96" s="45">
        <f t="shared" si="9"/>
        <v>4324713.7698899368</v>
      </c>
      <c r="L96" s="45">
        <f t="shared" si="10"/>
        <v>48592.289549325134</v>
      </c>
    </row>
    <row r="97" spans="1:12" x14ac:dyDescent="0.2">
      <c r="A97" s="53">
        <v>47300</v>
      </c>
      <c r="B97">
        <f>'Q.3 (i)'!G97</f>
        <v>4500000</v>
      </c>
      <c r="C97" s="1">
        <f>'Q.3 (i)'!B97+'Q.3 (i)'!C97+'Q.3 (i)'!D97</f>
        <v>112616.24192640001</v>
      </c>
      <c r="E97">
        <f t="shared" si="11"/>
        <v>90</v>
      </c>
      <c r="F97">
        <f t="shared" si="6"/>
        <v>0.42742983197736206</v>
      </c>
      <c r="H97" s="45">
        <f t="shared" si="7"/>
        <v>173109081.95083162</v>
      </c>
      <c r="I97" s="45">
        <f t="shared" si="8"/>
        <v>1923434.2438981293</v>
      </c>
      <c r="K97" s="45">
        <f t="shared" si="9"/>
        <v>4332198.7228070805</v>
      </c>
      <c r="L97" s="45">
        <f t="shared" si="10"/>
        <v>48135.541364523109</v>
      </c>
    </row>
    <row r="98" spans="1:12" x14ac:dyDescent="0.2">
      <c r="A98" s="53">
        <v>47331</v>
      </c>
      <c r="B98">
        <f>'Q.3 (i)'!G98</f>
        <v>4500000</v>
      </c>
      <c r="C98" s="1">
        <f>'Q.3 (i)'!B98+'Q.3 (i)'!C98+'Q.3 (i)'!D98</f>
        <v>112616.24192640001</v>
      </c>
      <c r="E98">
        <f t="shared" si="11"/>
        <v>91</v>
      </c>
      <c r="F98">
        <f t="shared" si="6"/>
        <v>0.42341216164948575</v>
      </c>
      <c r="H98" s="45">
        <f t="shared" si="7"/>
        <v>173387280.1954644</v>
      </c>
      <c r="I98" s="45">
        <f t="shared" si="8"/>
        <v>1905354.7274226858</v>
      </c>
      <c r="K98" s="45">
        <f t="shared" si="9"/>
        <v>4339160.8652117616</v>
      </c>
      <c r="L98" s="45">
        <f t="shared" si="10"/>
        <v>47683.086430898475</v>
      </c>
    </row>
    <row r="99" spans="1:12" x14ac:dyDescent="0.2">
      <c r="A99" s="53">
        <v>47362</v>
      </c>
      <c r="B99">
        <f>'Q.3 (i)'!G99</f>
        <v>4500000</v>
      </c>
      <c r="C99" s="1">
        <f>'Q.3 (i)'!B99+'Q.3 (i)'!C99+'Q.3 (i)'!D99</f>
        <v>114868.56676492801</v>
      </c>
      <c r="E99">
        <f t="shared" si="11"/>
        <v>92</v>
      </c>
      <c r="F99">
        <f t="shared" si="6"/>
        <v>0.41943225582388788</v>
      </c>
      <c r="H99" s="45">
        <f t="shared" si="7"/>
        <v>173644953.91108957</v>
      </c>
      <c r="I99" s="45">
        <f t="shared" si="8"/>
        <v>1887445.1512074955</v>
      </c>
      <c r="K99" s="45">
        <f t="shared" si="9"/>
        <v>4432521.5514952978</v>
      </c>
      <c r="L99" s="45">
        <f t="shared" si="10"/>
        <v>48179.582081470631</v>
      </c>
    </row>
    <row r="100" spans="1:12" x14ac:dyDescent="0.2">
      <c r="A100" s="53">
        <v>47392</v>
      </c>
      <c r="B100">
        <f>'Q.3 (i)'!G100</f>
        <v>4500000</v>
      </c>
      <c r="C100" s="1">
        <f>'Q.3 (i)'!B100+'Q.3 (i)'!C100+'Q.3 (i)'!D100</f>
        <v>114868.56676492801</v>
      </c>
      <c r="E100">
        <f t="shared" si="11"/>
        <v>93</v>
      </c>
      <c r="F100">
        <f t="shared" si="6"/>
        <v>0.41548975952927492</v>
      </c>
      <c r="H100" s="45">
        <f t="shared" si="7"/>
        <v>173882464.36300156</v>
      </c>
      <c r="I100" s="45">
        <f t="shared" si="8"/>
        <v>1869703.9178817372</v>
      </c>
      <c r="K100" s="45">
        <f t="shared" si="9"/>
        <v>4438584.3259848123</v>
      </c>
      <c r="L100" s="45">
        <f t="shared" si="10"/>
        <v>47726.713182632397</v>
      </c>
    </row>
    <row r="101" spans="1:12" x14ac:dyDescent="0.2">
      <c r="A101" s="53">
        <v>47423</v>
      </c>
      <c r="B101">
        <f>'Q.3 (i)'!G101</f>
        <v>4500000</v>
      </c>
      <c r="C101" s="1">
        <f>'Q.3 (i)'!B101+'Q.3 (i)'!C101+'Q.3 (i)'!D101</f>
        <v>114868.56676492801</v>
      </c>
      <c r="E101">
        <f t="shared" si="11"/>
        <v>94</v>
      </c>
      <c r="F101">
        <f t="shared" si="6"/>
        <v>0.4115843211309424</v>
      </c>
      <c r="H101" s="45">
        <f t="shared" si="7"/>
        <v>174100167.83838862</v>
      </c>
      <c r="I101" s="45">
        <f t="shared" si="8"/>
        <v>1852129.4450892408</v>
      </c>
      <c r="K101" s="45">
        <f t="shared" si="9"/>
        <v>4444141.500695359</v>
      </c>
      <c r="L101" s="45">
        <f t="shared" si="10"/>
        <v>47278.101071227225</v>
      </c>
    </row>
    <row r="102" spans="1:12" x14ac:dyDescent="0.2">
      <c r="A102" s="53">
        <v>47453</v>
      </c>
      <c r="B102">
        <f>'Q.3 (i)'!G102</f>
        <v>4500000</v>
      </c>
      <c r="C102" s="1">
        <f>'Q.3 (i)'!B102+'Q.3 (i)'!C102+'Q.3 (i)'!D102</f>
        <v>114868.56676492801</v>
      </c>
      <c r="E102">
        <f t="shared" si="11"/>
        <v>95</v>
      </c>
      <c r="F102">
        <f t="shared" si="6"/>
        <v>0.4077155922994124</v>
      </c>
      <c r="H102" s="45">
        <f t="shared" si="7"/>
        <v>174298415.70799881</v>
      </c>
      <c r="I102" s="45">
        <f t="shared" si="8"/>
        <v>1834720.1653473559</v>
      </c>
      <c r="K102" s="45">
        <f t="shared" si="9"/>
        <v>4449202.0448389864</v>
      </c>
      <c r="L102" s="45">
        <f t="shared" si="10"/>
        <v>46833.705735147218</v>
      </c>
    </row>
    <row r="103" spans="1:12" x14ac:dyDescent="0.2">
      <c r="A103" s="53">
        <v>47484</v>
      </c>
      <c r="B103">
        <f>'Q.3 (i)'!G103</f>
        <v>4500000</v>
      </c>
      <c r="C103" s="1">
        <f>'Q.3 (i)'!B103+'Q.3 (i)'!C103+'Q.3 (i)'!D103</f>
        <v>114868.56676492801</v>
      </c>
      <c r="E103">
        <f t="shared" si="11"/>
        <v>96</v>
      </c>
      <c r="F103">
        <f t="shared" si="6"/>
        <v>0.40388322797936516</v>
      </c>
      <c r="H103" s="45">
        <f t="shared" si="7"/>
        <v>174477554.48708576</v>
      </c>
      <c r="I103" s="45">
        <f t="shared" si="8"/>
        <v>1817474.5259071433</v>
      </c>
      <c r="K103" s="45">
        <f t="shared" si="9"/>
        <v>4453774.8036847049</v>
      </c>
      <c r="L103" s="45">
        <f t="shared" si="10"/>
        <v>46393.487538382346</v>
      </c>
    </row>
    <row r="104" spans="1:12" x14ac:dyDescent="0.2">
      <c r="A104" s="53">
        <v>47515</v>
      </c>
      <c r="B104">
        <f>'Q.3 (i)'!G104</f>
        <v>4500000</v>
      </c>
      <c r="C104" s="1">
        <f>'Q.3 (i)'!B104+'Q.3 (i)'!C104+'Q.3 (i)'!D104</f>
        <v>114868.56676492801</v>
      </c>
      <c r="E104">
        <f t="shared" si="11"/>
        <v>97</v>
      </c>
      <c r="F104">
        <f t="shared" si="6"/>
        <v>0.40008688635886386</v>
      </c>
      <c r="H104" s="45">
        <f t="shared" si="7"/>
        <v>174637925.89564407</v>
      </c>
      <c r="I104" s="45">
        <f t="shared" si="8"/>
        <v>1800390.9886148875</v>
      </c>
      <c r="K104" s="45">
        <f t="shared" si="9"/>
        <v>4457868.5000960762</v>
      </c>
      <c r="L104" s="45">
        <f t="shared" si="10"/>
        <v>45957.407217485321</v>
      </c>
    </row>
    <row r="105" spans="1:12" x14ac:dyDescent="0.2">
      <c r="A105" s="53">
        <v>47543</v>
      </c>
      <c r="B105">
        <f>'Q.3 (i)'!G105</f>
        <v>4500000</v>
      </c>
      <c r="C105" s="1">
        <f>'Q.3 (i)'!B105+'Q.3 (i)'!C105+'Q.3 (i)'!D105</f>
        <v>114868.56676492801</v>
      </c>
      <c r="E105">
        <f t="shared" si="11"/>
        <v>98</v>
      </c>
      <c r="F105">
        <f t="shared" si="6"/>
        <v>0.39632622883886759</v>
      </c>
      <c r="H105" s="45">
        <f t="shared" si="7"/>
        <v>174779866.91794062</v>
      </c>
      <c r="I105" s="45">
        <f t="shared" si="8"/>
        <v>1783468.0297749043</v>
      </c>
      <c r="K105" s="45">
        <f t="shared" si="9"/>
        <v>4461491.73605082</v>
      </c>
      <c r="L105" s="45">
        <f t="shared" si="10"/>
        <v>45525.425878069596</v>
      </c>
    </row>
    <row r="106" spans="1:12" x14ac:dyDescent="0.2">
      <c r="A106" s="53">
        <v>47574</v>
      </c>
      <c r="B106">
        <f>'Q.3 (i)'!G106</f>
        <v>4500000</v>
      </c>
      <c r="C106" s="1">
        <f>'Q.3 (i)'!B106+'Q.3 (i)'!C106+'Q.3 (i)'!D106</f>
        <v>114868.56676492801</v>
      </c>
      <c r="E106">
        <f t="shared" si="11"/>
        <v>99</v>
      </c>
      <c r="F106">
        <f t="shared" si="6"/>
        <v>0.39260092000303204</v>
      </c>
      <c r="H106" s="45">
        <f t="shared" si="7"/>
        <v>174903709.86135077</v>
      </c>
      <c r="I106" s="45">
        <f t="shared" si="8"/>
        <v>1766704.1400136442</v>
      </c>
      <c r="K106" s="45">
        <f t="shared" si="9"/>
        <v>4464652.9941427037</v>
      </c>
      <c r="L106" s="45">
        <f t="shared" si="10"/>
        <v>45097.504991340444</v>
      </c>
    </row>
    <row r="107" spans="1:12" x14ac:dyDescent="0.2">
      <c r="A107" s="53">
        <v>47604</v>
      </c>
      <c r="B107">
        <f>'Q.3 (i)'!G107</f>
        <v>4500000</v>
      </c>
      <c r="C107" s="1">
        <f>'Q.3 (i)'!B107+'Q.3 (i)'!C107+'Q.3 (i)'!D107</f>
        <v>114868.56676492801</v>
      </c>
      <c r="E107">
        <f t="shared" si="11"/>
        <v>100</v>
      </c>
      <c r="F107">
        <f t="shared" si="6"/>
        <v>0.38891062758779266</v>
      </c>
      <c r="H107" s="45">
        <f t="shared" si="7"/>
        <v>175009782.4145067</v>
      </c>
      <c r="I107" s="45">
        <f t="shared" si="8"/>
        <v>1750097.824145067</v>
      </c>
      <c r="K107" s="45">
        <f t="shared" si="9"/>
        <v>4467360.6390658412</v>
      </c>
      <c r="L107" s="45">
        <f t="shared" si="10"/>
        <v>44673.60639065841</v>
      </c>
    </row>
    <row r="108" spans="1:12" x14ac:dyDescent="0.2">
      <c r="A108" s="53">
        <v>47635</v>
      </c>
      <c r="B108">
        <f>'Q.3 (i)'!G108</f>
        <v>4500000</v>
      </c>
      <c r="C108" s="1">
        <f>'Q.3 (i)'!B108+'Q.3 (i)'!C108+'Q.3 (i)'!D108</f>
        <v>114868.56676492801</v>
      </c>
      <c r="E108">
        <f t="shared" si="11"/>
        <v>101</v>
      </c>
      <c r="F108">
        <f t="shared" si="6"/>
        <v>0.38525502245273063</v>
      </c>
      <c r="H108" s="45">
        <f t="shared" si="7"/>
        <v>175098407.70476606</v>
      </c>
      <c r="I108" s="45">
        <f t="shared" si="8"/>
        <v>1733647.6010372879</v>
      </c>
      <c r="K108" s="45">
        <f t="shared" si="9"/>
        <v>4469622.9190816684</v>
      </c>
      <c r="L108" s="45">
        <f t="shared" si="10"/>
        <v>44253.692268135324</v>
      </c>
    </row>
    <row r="109" spans="1:12" x14ac:dyDescent="0.2">
      <c r="A109" s="53">
        <v>47665</v>
      </c>
      <c r="B109">
        <f>'Q.3 (i)'!G109</f>
        <v>4500000</v>
      </c>
      <c r="C109" s="1">
        <f>'Q.3 (i)'!B109+'Q.3 (i)'!C109+'Q.3 (i)'!D109</f>
        <v>114868.56676492801</v>
      </c>
      <c r="E109">
        <f t="shared" si="11"/>
        <v>102</v>
      </c>
      <c r="F109">
        <f t="shared" si="6"/>
        <v>0.3816337785512155</v>
      </c>
      <c r="H109" s="45">
        <f t="shared" si="7"/>
        <v>175169904.35500792</v>
      </c>
      <c r="I109" s="45">
        <f t="shared" si="8"/>
        <v>1717352.0034804698</v>
      </c>
      <c r="K109" s="45">
        <f t="shared" si="9"/>
        <v>4471447.9674687283</v>
      </c>
      <c r="L109" s="45">
        <f t="shared" si="10"/>
        <v>43837.725171262049</v>
      </c>
    </row>
    <row r="110" spans="1:12" x14ac:dyDescent="0.2">
      <c r="A110" s="53">
        <v>47696</v>
      </c>
      <c r="B110">
        <f>'Q.3 (i)'!G110</f>
        <v>4500000</v>
      </c>
      <c r="C110" s="1">
        <f>'Q.3 (i)'!B110+'Q.3 (i)'!C110+'Q.3 (i)'!D110</f>
        <v>114868.56676492801</v>
      </c>
      <c r="E110">
        <f t="shared" si="11"/>
        <v>103</v>
      </c>
      <c r="F110">
        <f t="shared" si="6"/>
        <v>0.37804657290132604</v>
      </c>
      <c r="H110" s="45">
        <f t="shared" si="7"/>
        <v>175224586.53976461</v>
      </c>
      <c r="I110" s="45">
        <f t="shared" si="8"/>
        <v>1701209.5780559671</v>
      </c>
      <c r="K110" s="45">
        <f t="shared" si="9"/>
        <v>4472843.8039555233</v>
      </c>
      <c r="L110" s="45">
        <f t="shared" si="10"/>
        <v>43425.667999568192</v>
      </c>
    </row>
    <row r="111" spans="1:12" x14ac:dyDescent="0.2">
      <c r="A111" s="53">
        <v>47727</v>
      </c>
      <c r="B111">
        <f>'Q.3 (i)'!G111</f>
        <v>4500000</v>
      </c>
      <c r="C111" s="1">
        <f>'Q.3 (i)'!B111+'Q.3 (i)'!C111+'Q.3 (i)'!D111</f>
        <v>117165.93810022657</v>
      </c>
      <c r="E111">
        <f t="shared" si="11"/>
        <v>104</v>
      </c>
      <c r="F111">
        <f t="shared" si="6"/>
        <v>0.37449308555704219</v>
      </c>
      <c r="H111" s="45">
        <f t="shared" si="7"/>
        <v>175262764.04069576</v>
      </c>
      <c r="I111" s="45">
        <f t="shared" si="8"/>
        <v>1685218.8850066899</v>
      </c>
      <c r="K111" s="45">
        <f t="shared" si="9"/>
        <v>4563294.7028592834</v>
      </c>
      <c r="L111" s="45">
        <f t="shared" si="10"/>
        <v>43877.83368133926</v>
      </c>
    </row>
    <row r="112" spans="1:12" x14ac:dyDescent="0.2">
      <c r="A112" s="53">
        <v>47757</v>
      </c>
      <c r="B112">
        <f>'Q.3 (i)'!G112</f>
        <v>4500000</v>
      </c>
      <c r="C112" s="1">
        <f>'Q.3 (i)'!B112+'Q.3 (i)'!C112+'Q.3 (i)'!D112</f>
        <v>117165.93810022657</v>
      </c>
      <c r="E112">
        <f t="shared" si="11"/>
        <v>105</v>
      </c>
      <c r="F112">
        <f t="shared" si="6"/>
        <v>0.37097299957970925</v>
      </c>
      <c r="H112" s="45">
        <f t="shared" si="7"/>
        <v>175284742.30141261</v>
      </c>
      <c r="I112" s="45">
        <f t="shared" si="8"/>
        <v>1669378.4981086915</v>
      </c>
      <c r="K112" s="45">
        <f t="shared" si="9"/>
        <v>4563866.9480892178</v>
      </c>
      <c r="L112" s="45">
        <f t="shared" si="10"/>
        <v>43465.399505611589</v>
      </c>
    </row>
    <row r="113" spans="1:12" x14ac:dyDescent="0.2">
      <c r="A113" s="53">
        <v>47788</v>
      </c>
      <c r="B113">
        <f>'Q.3 (i)'!G113</f>
        <v>4500000</v>
      </c>
      <c r="C113" s="1">
        <f>'Q.3 (i)'!B113+'Q.3 (i)'!C113+'Q.3 (i)'!D113</f>
        <v>117165.93810022657</v>
      </c>
      <c r="E113">
        <f t="shared" si="11"/>
        <v>106</v>
      </c>
      <c r="F113">
        <f t="shared" si="6"/>
        <v>0.36748600100976947</v>
      </c>
      <c r="H113" s="45">
        <f t="shared" si="7"/>
        <v>175290822.48166004</v>
      </c>
      <c r="I113" s="45">
        <f t="shared" si="8"/>
        <v>1653687.0045439627</v>
      </c>
      <c r="K113" s="45">
        <f t="shared" si="9"/>
        <v>4564025.2569831079</v>
      </c>
      <c r="L113" s="45">
        <f t="shared" si="10"/>
        <v>43056.842047010447</v>
      </c>
    </row>
    <row r="114" spans="1:12" x14ac:dyDescent="0.2">
      <c r="A114" s="53">
        <v>47818</v>
      </c>
      <c r="B114">
        <f>'Q.3 (i)'!G114</f>
        <v>4500000</v>
      </c>
      <c r="C114" s="1">
        <f>'Q.3 (i)'!B114+'Q.3 (i)'!C114+'Q.3 (i)'!D114</f>
        <v>117165.93810022657</v>
      </c>
      <c r="E114">
        <f t="shared" si="11"/>
        <v>107</v>
      </c>
      <c r="F114">
        <f t="shared" si="6"/>
        <v>0.36403177883876053</v>
      </c>
      <c r="H114" s="45">
        <f t="shared" si="7"/>
        <v>175281301.51086318</v>
      </c>
      <c r="I114" s="45">
        <f t="shared" si="8"/>
        <v>1638143.0047744224</v>
      </c>
      <c r="K114" s="45">
        <f t="shared" si="9"/>
        <v>4563777.3606553217</v>
      </c>
      <c r="L114" s="45">
        <f t="shared" si="10"/>
        <v>42652.124865937585</v>
      </c>
    </row>
    <row r="115" spans="1:12" x14ac:dyDescent="0.2">
      <c r="A115" s="53">
        <v>47849</v>
      </c>
      <c r="B115">
        <f>'Q.3 (i)'!G115</f>
        <v>4500000</v>
      </c>
      <c r="C115" s="1">
        <f>'Q.3 (i)'!B115+'Q.3 (i)'!C115+'Q.3 (i)'!D115</f>
        <v>117165.93810022657</v>
      </c>
      <c r="E115">
        <f t="shared" si="11"/>
        <v>108</v>
      </c>
      <c r="F115">
        <f t="shared" si="6"/>
        <v>0.36061002498157557</v>
      </c>
      <c r="H115" s="45">
        <f t="shared" si="7"/>
        <v>175256472.14104572</v>
      </c>
      <c r="I115" s="45">
        <f t="shared" si="8"/>
        <v>1622745.11241709</v>
      </c>
      <c r="K115" s="45">
        <f t="shared" si="9"/>
        <v>4563130.8814537432</v>
      </c>
      <c r="L115" s="45">
        <f t="shared" si="10"/>
        <v>42251.211865312442</v>
      </c>
    </row>
    <row r="116" spans="1:12" x14ac:dyDescent="0.2">
      <c r="A116" s="53">
        <v>47880</v>
      </c>
      <c r="B116">
        <f>'Q.3 (i)'!G116</f>
        <v>4500000</v>
      </c>
      <c r="C116" s="1">
        <f>'Q.3 (i)'!B116+'Q.3 (i)'!C116+'Q.3 (i)'!D116</f>
        <v>117165.93810022657</v>
      </c>
      <c r="E116">
        <f t="shared" si="11"/>
        <v>109</v>
      </c>
      <c r="F116">
        <f t="shared" si="6"/>
        <v>0.35722043424898514</v>
      </c>
      <c r="H116" s="45">
        <f t="shared" si="7"/>
        <v>175216622.99912721</v>
      </c>
      <c r="I116" s="45">
        <f t="shared" si="8"/>
        <v>1607491.9541204332</v>
      </c>
      <c r="K116" s="45">
        <f t="shared" si="9"/>
        <v>4562093.3343214383</v>
      </c>
      <c r="L116" s="45">
        <f t="shared" si="10"/>
        <v>41854.067287352649</v>
      </c>
    </row>
    <row r="117" spans="1:12" x14ac:dyDescent="0.2">
      <c r="A117" s="53">
        <v>47908</v>
      </c>
      <c r="B117">
        <f>'Q.3 (i)'!G117</f>
        <v>4500000</v>
      </c>
      <c r="C117" s="1">
        <f>'Q.3 (i)'!B117+'Q.3 (i)'!C117+'Q.3 (i)'!D117</f>
        <v>117165.93810022657</v>
      </c>
      <c r="E117">
        <f t="shared" si="11"/>
        <v>110</v>
      </c>
      <c r="F117">
        <f t="shared" si="6"/>
        <v>0.35386270432041705</v>
      </c>
      <c r="H117" s="45">
        <f t="shared" si="7"/>
        <v>175162038.63860643</v>
      </c>
      <c r="I117" s="45">
        <f t="shared" si="8"/>
        <v>1592382.1694418767</v>
      </c>
      <c r="K117" s="45">
        <f t="shared" si="9"/>
        <v>4560672.1281423243</v>
      </c>
      <c r="L117" s="45">
        <f t="shared" si="10"/>
        <v>41460.655710384766</v>
      </c>
    </row>
    <row r="118" spans="1:12" x14ac:dyDescent="0.2">
      <c r="A118" s="53">
        <v>47939</v>
      </c>
      <c r="B118">
        <f>'Q.3 (i)'!G118</f>
        <v>4500000</v>
      </c>
      <c r="C118" s="1">
        <f>'Q.3 (i)'!B118+'Q.3 (i)'!C118+'Q.3 (i)'!D118</f>
        <v>117165.93810022657</v>
      </c>
      <c r="E118">
        <f t="shared" si="11"/>
        <v>111</v>
      </c>
      <c r="F118">
        <f t="shared" si="6"/>
        <v>0.35053653571699239</v>
      </c>
      <c r="H118" s="45">
        <f t="shared" si="7"/>
        <v>175092999.59063771</v>
      </c>
      <c r="I118" s="45">
        <f t="shared" si="8"/>
        <v>1577414.4107264658</v>
      </c>
      <c r="K118" s="45">
        <f t="shared" si="9"/>
        <v>4558874.5670710346</v>
      </c>
      <c r="L118" s="45">
        <f t="shared" si="10"/>
        <v>41070.942045684991</v>
      </c>
    </row>
    <row r="119" spans="1:12" x14ac:dyDescent="0.2">
      <c r="A119" s="53">
        <v>47969</v>
      </c>
      <c r="B119">
        <f>'Q.3 (i)'!G119</f>
        <v>4500000</v>
      </c>
      <c r="C119" s="1">
        <f>'Q.3 (i)'!B119+'Q.3 (i)'!C119+'Q.3 (i)'!D119</f>
        <v>117165.93810022657</v>
      </c>
      <c r="E119">
        <f t="shared" si="11"/>
        <v>112</v>
      </c>
      <c r="F119">
        <f t="shared" si="6"/>
        <v>0.34724163177481443</v>
      </c>
      <c r="H119" s="45">
        <f t="shared" si="7"/>
        <v>175009782.41450647</v>
      </c>
      <c r="I119" s="45">
        <f t="shared" si="8"/>
        <v>1562587.342986665</v>
      </c>
      <c r="K119" s="45">
        <f t="shared" si="9"/>
        <v>4556707.8518471522</v>
      </c>
      <c r="L119" s="45">
        <f t="shared" si="10"/>
        <v>40684.891534349576</v>
      </c>
    </row>
    <row r="120" spans="1:12" x14ac:dyDescent="0.2">
      <c r="A120" s="53">
        <v>48000</v>
      </c>
      <c r="B120">
        <f>'Q.3 (i)'!G120</f>
        <v>4500000</v>
      </c>
      <c r="C120" s="1">
        <f>'Q.3 (i)'!B120+'Q.3 (i)'!C120+'Q.3 (i)'!D120</f>
        <v>117165.93810022657</v>
      </c>
      <c r="E120">
        <f t="shared" si="11"/>
        <v>113</v>
      </c>
      <c r="F120">
        <f t="shared" si="6"/>
        <v>0.34397769861850902</v>
      </c>
      <c r="H120" s="45">
        <f t="shared" si="7"/>
        <v>174912659.74751183</v>
      </c>
      <c r="I120" s="45">
        <f t="shared" si="8"/>
        <v>1547899.6437832906</v>
      </c>
      <c r="K120" s="45">
        <f t="shared" si="9"/>
        <v>4554179.0810939921</v>
      </c>
      <c r="L120" s="45">
        <f t="shared" si="10"/>
        <v>40302.469744194619</v>
      </c>
    </row>
    <row r="121" spans="1:12" x14ac:dyDescent="0.2">
      <c r="A121" s="53">
        <v>48030</v>
      </c>
      <c r="B121">
        <f>'Q.3 (i)'!G121</f>
        <v>4500000</v>
      </c>
      <c r="C121" s="1">
        <f>'Q.3 (i)'!B121+'Q.3 (i)'!C121+'Q.3 (i)'!D121</f>
        <v>117165.93810022657</v>
      </c>
      <c r="E121">
        <f t="shared" si="11"/>
        <v>114</v>
      </c>
      <c r="F121">
        <f t="shared" si="6"/>
        <v>0.34074444513501345</v>
      </c>
      <c r="H121" s="45">
        <f t="shared" si="7"/>
        <v>174801900.3542619</v>
      </c>
      <c r="I121" s="45">
        <f t="shared" si="8"/>
        <v>1533350.0031075606</v>
      </c>
      <c r="K121" s="45">
        <f t="shared" si="9"/>
        <v>4551295.2526020939</v>
      </c>
      <c r="L121" s="45">
        <f t="shared" si="10"/>
        <v>39923.642566685034</v>
      </c>
    </row>
    <row r="122" spans="1:12" x14ac:dyDescent="0.2">
      <c r="A122" s="53">
        <v>48061</v>
      </c>
      <c r="B122">
        <f>'Q.3 (i)'!G122</f>
        <v>4500000</v>
      </c>
      <c r="C122" s="1">
        <f>'Q.3 (i)'!B122+'Q.3 (i)'!C122+'Q.3 (i)'!D122</f>
        <v>117165.93810022657</v>
      </c>
      <c r="E122">
        <f t="shared" si="11"/>
        <v>115</v>
      </c>
      <c r="F122">
        <f t="shared" si="6"/>
        <v>0.33754158294761216</v>
      </c>
      <c r="H122" s="45">
        <f t="shared" si="7"/>
        <v>174677769.17538929</v>
      </c>
      <c r="I122" s="45">
        <f t="shared" si="8"/>
        <v>1518937.1232642548</v>
      </c>
      <c r="K122" s="45">
        <f t="shared" si="9"/>
        <v>4548063.2645976283</v>
      </c>
      <c r="L122" s="45">
        <f t="shared" si="10"/>
        <v>39548.376213892421</v>
      </c>
    </row>
    <row r="123" spans="1:12" x14ac:dyDescent="0.2">
      <c r="A123" s="53">
        <v>48092</v>
      </c>
      <c r="B123">
        <f>'Q.3 (i)'!G123</f>
        <v>4500000</v>
      </c>
      <c r="C123" s="1">
        <f>'Q.3 (i)'!B123+'Q.3 (i)'!C123+'Q.3 (i)'!D123</f>
        <v>119509.25686223111</v>
      </c>
      <c r="E123">
        <f t="shared" si="11"/>
        <v>116</v>
      </c>
      <c r="F123">
        <f t="shared" si="6"/>
        <v>0.33436882639021587</v>
      </c>
      <c r="H123" s="45">
        <f t="shared" si="7"/>
        <v>174540527.3756927</v>
      </c>
      <c r="I123" s="45">
        <f t="shared" si="8"/>
        <v>1504659.7187559714</v>
      </c>
      <c r="K123" s="45">
        <f t="shared" si="9"/>
        <v>4635379.715335764</v>
      </c>
      <c r="L123" s="45">
        <f t="shared" si="10"/>
        <v>39960.16995979107</v>
      </c>
    </row>
    <row r="124" spans="1:12" x14ac:dyDescent="0.2">
      <c r="A124" s="53">
        <v>48122</v>
      </c>
      <c r="B124">
        <f>'Q.3 (i)'!G124</f>
        <v>4500000</v>
      </c>
      <c r="C124" s="1">
        <f>'Q.3 (i)'!B124+'Q.3 (i)'!C124+'Q.3 (i)'!D124</f>
        <v>119509.25686223111</v>
      </c>
      <c r="E124">
        <f t="shared" si="11"/>
        <v>117</v>
      </c>
      <c r="F124">
        <f t="shared" si="6"/>
        <v>0.33122589248188283</v>
      </c>
      <c r="H124" s="45">
        <f t="shared" si="7"/>
        <v>174390432.39171132</v>
      </c>
      <c r="I124" s="45">
        <f t="shared" si="8"/>
        <v>1490516.5161684728</v>
      </c>
      <c r="K124" s="45">
        <f t="shared" si="9"/>
        <v>4631393.5508925719</v>
      </c>
      <c r="L124" s="45">
        <f t="shared" si="10"/>
        <v>39584.560264039079</v>
      </c>
    </row>
    <row r="125" spans="1:12" x14ac:dyDescent="0.2">
      <c r="A125" s="53">
        <v>48153</v>
      </c>
      <c r="B125">
        <f>'Q.3 (i)'!G125</f>
        <v>4500000</v>
      </c>
      <c r="C125" s="1">
        <f>'Q.3 (i)'!B125+'Q.3 (i)'!C125+'Q.3 (i)'!D125</f>
        <v>119509.25686223111</v>
      </c>
      <c r="E125">
        <f t="shared" si="11"/>
        <v>118</v>
      </c>
      <c r="F125">
        <f t="shared" si="6"/>
        <v>0.32811250090157951</v>
      </c>
      <c r="H125" s="45">
        <f t="shared" si="7"/>
        <v>174227737.97873873</v>
      </c>
      <c r="I125" s="45">
        <f t="shared" si="8"/>
        <v>1476506.2540571077</v>
      </c>
      <c r="K125" s="45">
        <f t="shared" si="9"/>
        <v>4627072.7756947959</v>
      </c>
      <c r="L125" s="45">
        <f t="shared" si="10"/>
        <v>39212.4811499559</v>
      </c>
    </row>
    <row r="126" spans="1:12" x14ac:dyDescent="0.2">
      <c r="A126" s="53">
        <v>48183</v>
      </c>
      <c r="B126">
        <f>'Q.3 (i)'!G126</f>
        <v>4500000</v>
      </c>
      <c r="C126" s="1">
        <f>'Q.3 (i)'!B126+'Q.3 (i)'!C126+'Q.3 (i)'!D126</f>
        <v>119509.25686223111</v>
      </c>
      <c r="E126">
        <f t="shared" si="11"/>
        <v>119</v>
      </c>
      <c r="F126">
        <f t="shared" si="6"/>
        <v>0.32502837396317863</v>
      </c>
      <c r="H126" s="45">
        <f t="shared" si="7"/>
        <v>174052694.25728217</v>
      </c>
      <c r="I126" s="45">
        <f t="shared" si="8"/>
        <v>1462627.6828343039</v>
      </c>
      <c r="K126" s="45">
        <f t="shared" si="9"/>
        <v>4622424.0323459804</v>
      </c>
      <c r="L126" s="45">
        <f t="shared" si="10"/>
        <v>38843.899431478821</v>
      </c>
    </row>
    <row r="127" spans="1:12" x14ac:dyDescent="0.2">
      <c r="A127" s="53">
        <v>48214</v>
      </c>
      <c r="B127">
        <f>'Q.3 (i)'!G127</f>
        <v>4500000</v>
      </c>
      <c r="C127" s="1">
        <f>'Q.3 (i)'!B127+'Q.3 (i)'!C127+'Q.3 (i)'!D127</f>
        <v>119509.25686223111</v>
      </c>
      <c r="E127">
        <f t="shared" si="11"/>
        <v>120</v>
      </c>
      <c r="F127">
        <f t="shared" si="6"/>
        <v>0.3219732365906921</v>
      </c>
      <c r="H127" s="45">
        <f t="shared" si="7"/>
        <v>173865547.75897375</v>
      </c>
      <c r="I127" s="45">
        <f t="shared" si="8"/>
        <v>1448879.5646581145</v>
      </c>
      <c r="K127" s="45">
        <f t="shared" si="9"/>
        <v>4617453.8681377117</v>
      </c>
      <c r="L127" s="45">
        <f t="shared" si="10"/>
        <v>38478.782234480932</v>
      </c>
    </row>
    <row r="128" spans="1:12" x14ac:dyDescent="0.2">
      <c r="A128" s="53">
        <v>48245</v>
      </c>
      <c r="B128">
        <f>'Q.3 (i)'!G128</f>
        <v>4500000</v>
      </c>
      <c r="C128" s="1">
        <f>'Q.3 (i)'!B128+'Q.3 (i)'!C128+'Q.3 (i)'!D128</f>
        <v>119509.25686223111</v>
      </c>
      <c r="E128">
        <f t="shared" si="11"/>
        <v>121</v>
      </c>
      <c r="F128">
        <f t="shared" si="6"/>
        <v>0.31894681629373633</v>
      </c>
      <c r="H128" s="45">
        <f t="shared" si="7"/>
        <v>173666541.47193944</v>
      </c>
      <c r="I128" s="45">
        <f t="shared" si="8"/>
        <v>1435260.6733218136</v>
      </c>
      <c r="K128" s="45">
        <f t="shared" si="9"/>
        <v>4612168.7362545161</v>
      </c>
      <c r="L128" s="45">
        <f t="shared" si="10"/>
        <v>38117.096993838975</v>
      </c>
    </row>
    <row r="129" spans="1:12" x14ac:dyDescent="0.2">
      <c r="A129" s="53">
        <v>48274</v>
      </c>
      <c r="B129">
        <f>'Q.3 (i)'!G129</f>
        <v>4500000</v>
      </c>
      <c r="C129" s="1">
        <f>'Q.3 (i)'!B129+'Q.3 (i)'!C129+'Q.3 (i)'!D129</f>
        <v>119509.25686223111</v>
      </c>
      <c r="E129">
        <f t="shared" si="11"/>
        <v>122</v>
      </c>
      <c r="F129">
        <f t="shared" si="6"/>
        <v>0.31594884314322913</v>
      </c>
      <c r="H129" s="45">
        <f t="shared" si="7"/>
        <v>173455914.88563278</v>
      </c>
      <c r="I129" s="45">
        <f t="shared" si="8"/>
        <v>1421769.794144531</v>
      </c>
      <c r="K129" s="45">
        <f t="shared" si="9"/>
        <v>4606574.9969645301</v>
      </c>
      <c r="L129" s="45">
        <f t="shared" si="10"/>
        <v>37758.811450528934</v>
      </c>
    </row>
    <row r="130" spans="1:12" x14ac:dyDescent="0.2">
      <c r="A130" s="53">
        <v>48305</v>
      </c>
      <c r="B130">
        <f>'Q.3 (i)'!G130</f>
        <v>4500000</v>
      </c>
      <c r="C130" s="1">
        <f>'Q.3 (i)'!B130+'Q.3 (i)'!C130+'Q.3 (i)'!D130</f>
        <v>119509.25686223111</v>
      </c>
      <c r="E130">
        <f t="shared" si="11"/>
        <v>123</v>
      </c>
      <c r="F130">
        <f t="shared" si="6"/>
        <v>0.31297904974731428</v>
      </c>
      <c r="H130" s="45">
        <f t="shared" si="7"/>
        <v>173233904.03513846</v>
      </c>
      <c r="I130" s="45">
        <f t="shared" si="8"/>
        <v>1408405.7238629141</v>
      </c>
      <c r="K130" s="45">
        <f t="shared" si="9"/>
        <v>4600678.9187961016</v>
      </c>
      <c r="L130" s="45">
        <f t="shared" si="10"/>
        <v>37403.893648748788</v>
      </c>
    </row>
    <row r="131" spans="1:12" x14ac:dyDescent="0.2">
      <c r="A131" s="53">
        <v>48335</v>
      </c>
      <c r="B131">
        <f>'Q.3 (i)'!G131</f>
        <v>4500000</v>
      </c>
      <c r="C131" s="1">
        <f>'Q.3 (i)'!B131+'Q.3 (i)'!C131+'Q.3 (i)'!D131</f>
        <v>119509.25686223111</v>
      </c>
      <c r="E131">
        <f t="shared" si="11"/>
        <v>124</v>
      </c>
      <c r="F131">
        <f t="shared" si="6"/>
        <v>0.31003717122751251</v>
      </c>
      <c r="H131" s="45">
        <f t="shared" si="7"/>
        <v>173000741.54495198</v>
      </c>
      <c r="I131" s="45">
        <f t="shared" si="8"/>
        <v>1395167.2705238063</v>
      </c>
      <c r="K131" s="45">
        <f t="shared" si="9"/>
        <v>4594486.6797004715</v>
      </c>
      <c r="L131" s="45">
        <f t="shared" si="10"/>
        <v>37052.311933068318</v>
      </c>
    </row>
    <row r="132" spans="1:12" x14ac:dyDescent="0.2">
      <c r="A132" s="53">
        <v>48366</v>
      </c>
      <c r="B132">
        <f>'Q.3 (i)'!G132</f>
        <v>4500000</v>
      </c>
      <c r="C132" s="1">
        <f>'Q.3 (i)'!B132+'Q.3 (i)'!C132+'Q.3 (i)'!D132</f>
        <v>119509.25686223111</v>
      </c>
      <c r="E132">
        <f t="shared" si="11"/>
        <v>125</v>
      </c>
      <c r="F132">
        <f t="shared" si="6"/>
        <v>0.30712294519509697</v>
      </c>
      <c r="H132" s="45">
        <f t="shared" si="7"/>
        <v>172756656.67224205</v>
      </c>
      <c r="I132" s="45">
        <f t="shared" si="8"/>
        <v>1382053.2533779363</v>
      </c>
      <c r="K132" s="45">
        <f t="shared" si="9"/>
        <v>4588004.3682007212</v>
      </c>
      <c r="L132" s="45">
        <f t="shared" si="10"/>
        <v>36704.034945605774</v>
      </c>
    </row>
    <row r="133" spans="1:12" x14ac:dyDescent="0.2">
      <c r="A133" s="53">
        <v>48396</v>
      </c>
      <c r="B133">
        <f>'Q.3 (i)'!G133</f>
        <v>4500000</v>
      </c>
      <c r="C133" s="1">
        <f>'Q.3 (i)'!B133+'Q.3 (i)'!C133+'Q.3 (i)'!D133</f>
        <v>119509.25686223111</v>
      </c>
      <c r="E133">
        <f t="shared" si="11"/>
        <v>126</v>
      </c>
      <c r="F133">
        <f t="shared" si="6"/>
        <v>0.30423611172769022</v>
      </c>
      <c r="H133" s="45">
        <f t="shared" si="7"/>
        <v>172501875.34960034</v>
      </c>
      <c r="I133" s="45">
        <f t="shared" si="8"/>
        <v>1369062.502774606</v>
      </c>
      <c r="K133" s="45">
        <f t="shared" si="9"/>
        <v>4581237.9845271027</v>
      </c>
      <c r="L133" s="45">
        <f t="shared" si="10"/>
        <v>36359.031623230971</v>
      </c>
    </row>
    <row r="134" spans="1:12" x14ac:dyDescent="0.2">
      <c r="A134" s="53">
        <v>48427</v>
      </c>
      <c r="B134">
        <f>'Q.3 (i)'!G134</f>
        <v>4500000</v>
      </c>
      <c r="C134" s="1">
        <f>'Q.3 (i)'!B134+'Q.3 (i)'!C134+'Q.3 (i)'!D134</f>
        <v>119509.25686223111</v>
      </c>
      <c r="E134">
        <f t="shared" si="11"/>
        <v>127</v>
      </c>
      <c r="F134">
        <f t="shared" si="6"/>
        <v>0.3013764133460819</v>
      </c>
      <c r="H134" s="45">
        <f t="shared" si="7"/>
        <v>172236620.2272858</v>
      </c>
      <c r="I134" s="45">
        <f t="shared" si="8"/>
        <v>1356193.8600573686</v>
      </c>
      <c r="K134" s="45">
        <f t="shared" si="9"/>
        <v>4574193.4417389445</v>
      </c>
      <c r="L134" s="45">
        <f t="shared" si="10"/>
        <v>36017.271194794834</v>
      </c>
    </row>
    <row r="135" spans="1:12" x14ac:dyDescent="0.2">
      <c r="A135" s="53">
        <v>48458</v>
      </c>
      <c r="B135">
        <f>'Q.3 (i)'!G135</f>
        <v>4500000</v>
      </c>
      <c r="C135" s="1">
        <f>'Q.3 (i)'!B135+'Q.3 (i)'!C135+'Q.3 (i)'!D135</f>
        <v>121899.44199947573</v>
      </c>
      <c r="E135">
        <f t="shared" si="11"/>
        <v>128</v>
      </c>
      <c r="F135">
        <f t="shared" si="6"/>
        <v>0.29854359499126376</v>
      </c>
      <c r="H135" s="45">
        <f t="shared" si="7"/>
        <v>171961110.71496794</v>
      </c>
      <c r="I135" s="45">
        <f t="shared" si="8"/>
        <v>1343446.177460687</v>
      </c>
      <c r="K135" s="45">
        <f t="shared" si="9"/>
        <v>4658214.0981699238</v>
      </c>
      <c r="L135" s="45">
        <f t="shared" si="10"/>
        <v>36392.297641952529</v>
      </c>
    </row>
    <row r="136" spans="1:12" x14ac:dyDescent="0.2">
      <c r="A136" s="53">
        <v>48488</v>
      </c>
      <c r="B136">
        <f>'Q.3 (i)'!G136</f>
        <v>4500000</v>
      </c>
      <c r="C136" s="1">
        <f>'Q.3 (i)'!B136+'Q.3 (i)'!C136+'Q.3 (i)'!D136</f>
        <v>121899.44199947573</v>
      </c>
      <c r="E136">
        <f t="shared" si="11"/>
        <v>129</v>
      </c>
      <c r="F136">
        <f t="shared" ref="F136:F150" si="12">(1+$C$1)^(-E136)</f>
        <v>0.29573740400168069</v>
      </c>
      <c r="H136" s="45">
        <f t="shared" ref="H136:H150" si="13">E136*B136*F136</f>
        <v>171675563.02297565</v>
      </c>
      <c r="I136" s="45">
        <f t="shared" ref="I136:I150" si="14">B136*F136</f>
        <v>1330818.318007563</v>
      </c>
      <c r="K136" s="45">
        <f t="shared" ref="K136:K150" si="15">E136*C136*(F136)</f>
        <v>4650478.9638770139</v>
      </c>
      <c r="L136" s="45">
        <f t="shared" ref="L136:L150" si="16">C136*F136</f>
        <v>36050.224526178397</v>
      </c>
    </row>
    <row r="137" spans="1:12" x14ac:dyDescent="0.2">
      <c r="A137" s="53">
        <v>48519</v>
      </c>
      <c r="B137">
        <f>'Q.3 (i)'!G137</f>
        <v>4500000</v>
      </c>
      <c r="C137" s="1">
        <f>'Q.3 (i)'!B137+'Q.3 (i)'!C137+'Q.3 (i)'!D137</f>
        <v>121899.44199947573</v>
      </c>
      <c r="E137">
        <f t="shared" ref="E137:E150" si="17">E136+1</f>
        <v>130</v>
      </c>
      <c r="F137">
        <f t="shared" si="12"/>
        <v>0.29295759009069561</v>
      </c>
      <c r="H137" s="45">
        <f t="shared" si="13"/>
        <v>171380190.20305693</v>
      </c>
      <c r="I137" s="45">
        <f t="shared" si="14"/>
        <v>1318309.1554081303</v>
      </c>
      <c r="K137" s="45">
        <f t="shared" si="15"/>
        <v>4642477.6790037015</v>
      </c>
      <c r="L137" s="45">
        <f t="shared" si="16"/>
        <v>35711.366761566933</v>
      </c>
    </row>
    <row r="138" spans="1:12" x14ac:dyDescent="0.2">
      <c r="A138" s="53">
        <v>48549</v>
      </c>
      <c r="B138">
        <f>'Q.3 (i)'!G138</f>
        <v>4500000</v>
      </c>
      <c r="C138" s="1">
        <f>'Q.3 (i)'!B138+'Q.3 (i)'!C138+'Q.3 (i)'!D138</f>
        <v>121899.44199947573</v>
      </c>
      <c r="E138">
        <f t="shared" si="17"/>
        <v>131</v>
      </c>
      <c r="F138">
        <f t="shared" si="12"/>
        <v>0.29020390532426626</v>
      </c>
      <c r="H138" s="45">
        <f t="shared" si="13"/>
        <v>171075202.18865496</v>
      </c>
      <c r="I138" s="45">
        <f t="shared" si="14"/>
        <v>1305917.5739591981</v>
      </c>
      <c r="K138" s="45">
        <f t="shared" si="15"/>
        <v>4634215.930387673</v>
      </c>
      <c r="L138" s="45">
        <f t="shared" si="16"/>
        <v>35375.694125096743</v>
      </c>
    </row>
    <row r="139" spans="1:12" x14ac:dyDescent="0.2">
      <c r="A139" s="53">
        <v>48580</v>
      </c>
      <c r="B139">
        <f>'Q.3 (i)'!G139</f>
        <v>4500000</v>
      </c>
      <c r="C139" s="1">
        <f>'Q.3 (i)'!B139+'Q.3 (i)'!C139+'Q.3 (i)'!D139</f>
        <v>121899.44199947573</v>
      </c>
      <c r="E139">
        <f t="shared" si="17"/>
        <v>132</v>
      </c>
      <c r="F139">
        <f t="shared" si="12"/>
        <v>0.28747610409883184</v>
      </c>
      <c r="H139" s="45">
        <f t="shared" si="13"/>
        <v>170760805.83470613</v>
      </c>
      <c r="I139" s="45">
        <f t="shared" si="14"/>
        <v>1293642.4684447432</v>
      </c>
      <c r="K139" s="45">
        <f t="shared" si="15"/>
        <v>4625699.3214736655</v>
      </c>
      <c r="L139" s="45">
        <f t="shared" si="16"/>
        <v>35043.176677830801</v>
      </c>
    </row>
    <row r="140" spans="1:12" x14ac:dyDescent="0.2">
      <c r="A140" s="53">
        <v>48611</v>
      </c>
      <c r="B140">
        <f>'Q.3 (i)'!G140</f>
        <v>4500000</v>
      </c>
      <c r="C140" s="1">
        <f>'Q.3 (i)'!B140+'Q.3 (i)'!C140+'Q.3 (i)'!D140</f>
        <v>121899.44199947573</v>
      </c>
      <c r="E140">
        <f t="shared" si="17"/>
        <v>133</v>
      </c>
      <c r="F140">
        <f t="shared" si="12"/>
        <v>0.28477394311940701</v>
      </c>
      <c r="H140" s="45">
        <f t="shared" si="13"/>
        <v>170437204.95696509</v>
      </c>
      <c r="I140" s="45">
        <f t="shared" si="14"/>
        <v>1281482.7440373315</v>
      </c>
      <c r="K140" s="45">
        <f t="shared" si="15"/>
        <v>4616933.3733787388</v>
      </c>
      <c r="L140" s="45">
        <f t="shared" si="16"/>
        <v>34713.784762246156</v>
      </c>
    </row>
    <row r="141" spans="1:12" x14ac:dyDescent="0.2">
      <c r="A141" s="53">
        <v>48639</v>
      </c>
      <c r="B141">
        <f>'Q.3 (i)'!G141</f>
        <v>4500000</v>
      </c>
      <c r="C141" s="1">
        <f>'Q.3 (i)'!B141+'Q.3 (i)'!C141+'Q.3 (i)'!D141</f>
        <v>121899.44199947573</v>
      </c>
      <c r="E141">
        <f t="shared" si="17"/>
        <v>134</v>
      </c>
      <c r="F141">
        <f t="shared" si="12"/>
        <v>0.28209718137788276</v>
      </c>
      <c r="H141" s="45">
        <f t="shared" si="13"/>
        <v>170104600.37086329</v>
      </c>
      <c r="I141" s="45">
        <f t="shared" si="14"/>
        <v>1269437.3162004724</v>
      </c>
      <c r="K141" s="45">
        <f t="shared" si="15"/>
        <v>4607923.5259448998</v>
      </c>
      <c r="L141" s="45">
        <f t="shared" si="16"/>
        <v>34387.488999588808</v>
      </c>
    </row>
    <row r="142" spans="1:12" x14ac:dyDescent="0.2">
      <c r="A142" s="53">
        <v>48670</v>
      </c>
      <c r="B142">
        <f>'Q.3 (i)'!G142</f>
        <v>4500000</v>
      </c>
      <c r="C142" s="1">
        <f>'Q.3 (i)'!B142+'Q.3 (i)'!C142+'Q.3 (i)'!D142</f>
        <v>121899.44199947573</v>
      </c>
      <c r="E142">
        <f t="shared" si="17"/>
        <v>135</v>
      </c>
      <c r="F142">
        <f t="shared" si="12"/>
        <v>0.2794455801315302</v>
      </c>
      <c r="H142" s="45">
        <f t="shared" si="13"/>
        <v>169763189.92990461</v>
      </c>
      <c r="I142" s="45">
        <f t="shared" si="14"/>
        <v>1257505.1105918859</v>
      </c>
      <c r="K142" s="45">
        <f t="shared" si="15"/>
        <v>4598675.1387791969</v>
      </c>
      <c r="L142" s="45">
        <f t="shared" si="16"/>
        <v>34064.260287253317</v>
      </c>
    </row>
    <row r="143" spans="1:12" x14ac:dyDescent="0.2">
      <c r="A143" s="53">
        <v>48700</v>
      </c>
      <c r="B143">
        <f>'Q.3 (i)'!G143</f>
        <v>4500000</v>
      </c>
      <c r="C143" s="1">
        <f>'Q.3 (i)'!B143+'Q.3 (i)'!C143+'Q.3 (i)'!D143</f>
        <v>121899.44199947573</v>
      </c>
      <c r="E143">
        <f t="shared" si="17"/>
        <v>136</v>
      </c>
      <c r="F143">
        <f t="shared" si="12"/>
        <v>0.27681890288170724</v>
      </c>
      <c r="H143" s="45">
        <f t="shared" si="13"/>
        <v>169413168.56360483</v>
      </c>
      <c r="I143" s="45">
        <f t="shared" si="14"/>
        <v>1245685.0629676825</v>
      </c>
      <c r="K143" s="45">
        <f t="shared" si="15"/>
        <v>4589193.4922814565</v>
      </c>
      <c r="L143" s="45">
        <f t="shared" si="16"/>
        <v>33744.069796187177</v>
      </c>
    </row>
    <row r="144" spans="1:12" x14ac:dyDescent="0.2">
      <c r="A144" s="53">
        <v>48731</v>
      </c>
      <c r="B144">
        <f>'Q.3 (i)'!G144</f>
        <v>4500000</v>
      </c>
      <c r="C144" s="1">
        <f>'Q.3 (i)'!B144+'Q.3 (i)'!C144+'Q.3 (i)'!D144</f>
        <v>121899.44199947573</v>
      </c>
      <c r="E144">
        <f t="shared" si="17"/>
        <v>137</v>
      </c>
      <c r="F144">
        <f t="shared" si="12"/>
        <v>0.27421691535276477</v>
      </c>
      <c r="H144" s="45">
        <f t="shared" si="13"/>
        <v>169054728.31497949</v>
      </c>
      <c r="I144" s="45">
        <f t="shared" si="14"/>
        <v>1233976.1190874414</v>
      </c>
      <c r="K144" s="45">
        <f t="shared" si="15"/>
        <v>4579483.788659771</v>
      </c>
      <c r="L144" s="45">
        <f t="shared" si="16"/>
        <v>33426.888968319494</v>
      </c>
    </row>
    <row r="145" spans="1:12" x14ac:dyDescent="0.2">
      <c r="A145" s="53">
        <v>48761</v>
      </c>
      <c r="B145">
        <f>'Q.3 (i)'!G145</f>
        <v>4500000</v>
      </c>
      <c r="C145" s="1">
        <f>'Q.3 (i)'!B145+'Q.3 (i)'!C145+'Q.3 (i)'!D145</f>
        <v>121899.44199947573</v>
      </c>
      <c r="E145">
        <f t="shared" si="17"/>
        <v>138</v>
      </c>
      <c r="F145">
        <f t="shared" si="12"/>
        <v>0.27163938547115163</v>
      </c>
      <c r="H145" s="45">
        <f t="shared" si="13"/>
        <v>168688058.37758517</v>
      </c>
      <c r="I145" s="45">
        <f t="shared" si="14"/>
        <v>1222377.2346201823</v>
      </c>
      <c r="K145" s="45">
        <f t="shared" si="15"/>
        <v>4569551.1529339151</v>
      </c>
      <c r="L145" s="45">
        <f t="shared" si="16"/>
        <v>33112.68951401388</v>
      </c>
    </row>
    <row r="146" spans="1:12" x14ac:dyDescent="0.2">
      <c r="A146" s="53">
        <v>48792</v>
      </c>
      <c r="B146">
        <f>'Q.3 (i)'!G146</f>
        <v>4500000</v>
      </c>
      <c r="C146" s="1">
        <f>'Q.3 (i)'!B146+'Q.3 (i)'!C146+'Q.3 (i)'!D146</f>
        <v>121899.44199947573</v>
      </c>
      <c r="E146">
        <f t="shared" si="17"/>
        <v>139</v>
      </c>
      <c r="F146">
        <f t="shared" si="12"/>
        <v>0.26908608334471562</v>
      </c>
      <c r="H146" s="45">
        <f t="shared" si="13"/>
        <v>168313345.13211963</v>
      </c>
      <c r="I146" s="45">
        <f t="shared" si="14"/>
        <v>1210887.3750512202</v>
      </c>
      <c r="K146" s="45">
        <f t="shared" si="15"/>
        <v>4559400.6339267902</v>
      </c>
      <c r="L146" s="45">
        <f t="shared" si="16"/>
        <v>32801.443409545253</v>
      </c>
    </row>
    <row r="147" spans="1:12" x14ac:dyDescent="0.2">
      <c r="A147" s="53">
        <v>48823</v>
      </c>
      <c r="B147">
        <f>'Q.3 (i)'!G147</f>
        <v>4500000</v>
      </c>
      <c r="C147" s="1">
        <f>'Q.3 (i)'!B147+'Q.3 (i)'!C147+'Q.3 (i)'!D147</f>
        <v>124337.43083946525</v>
      </c>
      <c r="E147">
        <f t="shared" si="17"/>
        <v>140</v>
      </c>
      <c r="F147">
        <f t="shared" si="12"/>
        <v>0.26655678124219945</v>
      </c>
      <c r="H147" s="45">
        <f t="shared" si="13"/>
        <v>167930772.18258566</v>
      </c>
      <c r="I147" s="45">
        <f t="shared" si="14"/>
        <v>1199505.5155898975</v>
      </c>
      <c r="K147" s="45">
        <f t="shared" si="15"/>
        <v>4640017.9493489414</v>
      </c>
      <c r="L147" s="45">
        <f t="shared" si="16"/>
        <v>33142.98535249244</v>
      </c>
    </row>
    <row r="148" spans="1:12" x14ac:dyDescent="0.2">
      <c r="A148" s="53">
        <v>48853</v>
      </c>
      <c r="B148">
        <f>'Q.3 (i)'!G148</f>
        <v>4500000</v>
      </c>
      <c r="C148" s="1">
        <f>'Q.3 (i)'!B148+'Q.3 (i)'!C148+'Q.3 (i)'!D148</f>
        <v>124337.43083946525</v>
      </c>
      <c r="E148">
        <f t="shared" si="17"/>
        <v>141</v>
      </c>
      <c r="F148">
        <f t="shared" si="12"/>
        <v>0.26405125357292886</v>
      </c>
      <c r="H148" s="45">
        <f t="shared" si="13"/>
        <v>167540520.39202335</v>
      </c>
      <c r="I148" s="45">
        <f t="shared" si="14"/>
        <v>1188230.6410781799</v>
      </c>
      <c r="K148" s="45">
        <f t="shared" si="15"/>
        <v>4629235.0815669382</v>
      </c>
      <c r="L148" s="45">
        <f t="shared" si="16"/>
        <v>32831.454479198139</v>
      </c>
    </row>
    <row r="149" spans="1:12" x14ac:dyDescent="0.2">
      <c r="A149" s="53">
        <v>48884</v>
      </c>
      <c r="B149">
        <f>'Q.3 (i)'!G149</f>
        <v>4500000</v>
      </c>
      <c r="C149" s="1">
        <f>'Q.3 (i)'!B149+'Q.3 (i)'!C149+'Q.3 (i)'!D149</f>
        <v>124337.43083946525</v>
      </c>
      <c r="E149">
        <f t="shared" si="17"/>
        <v>142</v>
      </c>
      <c r="F149">
        <f t="shared" si="12"/>
        <v>0.26156927686669218</v>
      </c>
      <c r="H149" s="45">
        <f t="shared" si="13"/>
        <v>167142767.91781631</v>
      </c>
      <c r="I149" s="45">
        <f t="shared" si="14"/>
        <v>1177061.7459001148</v>
      </c>
      <c r="K149" s="45">
        <f t="shared" si="15"/>
        <v>4618244.9658440612</v>
      </c>
      <c r="L149" s="45">
        <f t="shared" si="16"/>
        <v>32522.851872141277</v>
      </c>
    </row>
    <row r="150" spans="1:12" x14ac:dyDescent="0.2">
      <c r="A150" s="53">
        <v>48914</v>
      </c>
      <c r="B150">
        <f>'Q.3 (i)'!G150</f>
        <v>4500000</v>
      </c>
      <c r="C150" s="1">
        <f>'Q.3 (i)'!B150+'Q.3 (i)'!C150+'Q.3 (i)'!D150</f>
        <v>124337.43083946525</v>
      </c>
      <c r="E150">
        <f t="shared" si="17"/>
        <v>143</v>
      </c>
      <c r="F150">
        <f t="shared" si="12"/>
        <v>0.25911062975380883</v>
      </c>
      <c r="H150" s="45">
        <f t="shared" si="13"/>
        <v>166737690.24657598</v>
      </c>
      <c r="I150" s="45">
        <f t="shared" si="14"/>
        <v>1165997.8338921398</v>
      </c>
      <c r="K150" s="45">
        <f t="shared" si="15"/>
        <v>4607052.4509701822</v>
      </c>
      <c r="L150" s="45">
        <f t="shared" si="16"/>
        <v>32217.15000678449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5"/>
  <sheetViews>
    <sheetView workbookViewId="0"/>
  </sheetViews>
  <sheetFormatPr defaultRowHeight="14.25" x14ac:dyDescent="0.2"/>
  <sheetData>
    <row r="1" spans="3:9" x14ac:dyDescent="0.2">
      <c r="D1" t="s">
        <v>105</v>
      </c>
      <c r="E1" s="3">
        <v>0.12</v>
      </c>
      <c r="H1">
        <f>(1+E1)^(1/12)-1</f>
        <v>9.4887929345830457E-3</v>
      </c>
      <c r="I1" t="s">
        <v>146</v>
      </c>
    </row>
    <row r="3" spans="3:9" x14ac:dyDescent="0.2">
      <c r="D3" t="s">
        <v>144</v>
      </c>
      <c r="F3" t="s">
        <v>145</v>
      </c>
    </row>
    <row r="4" spans="3:9" x14ac:dyDescent="0.2">
      <c r="C4" t="s">
        <v>134</v>
      </c>
      <c r="D4">
        <f>'Q.3 (iii)'!P3</f>
        <v>69.37498243310732</v>
      </c>
      <c r="F4">
        <f>D4/(1+$H$1)</f>
        <v>68.722885205524975</v>
      </c>
      <c r="H4" s="27" t="s">
        <v>96</v>
      </c>
    </row>
    <row r="5" spans="3:9" x14ac:dyDescent="0.2">
      <c r="C5" t="s">
        <v>135</v>
      </c>
      <c r="D5">
        <f>'Q.3 (iii)'!P4</f>
        <v>25.080993177249091</v>
      </c>
      <c r="F5">
        <f>D5/(1+$H$1)</f>
        <v>24.845241822188701</v>
      </c>
      <c r="H5" s="27" t="s">
        <v>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5"/>
  <sheetViews>
    <sheetView workbookViewId="0"/>
  </sheetViews>
  <sheetFormatPr defaultRowHeight="14.25" x14ac:dyDescent="0.2"/>
  <cols>
    <col min="2" max="2" width="94.125" bestFit="1" customWidth="1"/>
  </cols>
  <sheetData>
    <row r="3" spans="2:7" ht="15" x14ac:dyDescent="0.25">
      <c r="B3" t="s">
        <v>147</v>
      </c>
      <c r="G3" s="31" t="s">
        <v>150</v>
      </c>
    </row>
    <row r="4" spans="2:7" ht="15" x14ac:dyDescent="0.25">
      <c r="B4" t="s">
        <v>148</v>
      </c>
      <c r="G4" s="31" t="s">
        <v>151</v>
      </c>
    </row>
    <row r="5" spans="2:7" x14ac:dyDescent="0.2">
      <c r="B5" t="s">
        <v>149</v>
      </c>
      <c r="G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Q1 Data</vt:lpstr>
      <vt:lpstr>Q.1 (i)</vt:lpstr>
      <vt:lpstr>Q.1 (ii)</vt:lpstr>
      <vt:lpstr>Q.1 (iii)</vt:lpstr>
      <vt:lpstr>Q.1 (iv)</vt:lpstr>
      <vt:lpstr>Q2 Data</vt:lpstr>
      <vt:lpstr>Q.2 (i)</vt:lpstr>
      <vt:lpstr>Q.2 (ii)</vt:lpstr>
      <vt:lpstr>Q.2 (iii)</vt:lpstr>
      <vt:lpstr>Q.2 (iv)</vt:lpstr>
      <vt:lpstr>Q.3 (i)</vt:lpstr>
      <vt:lpstr>Q.3 (ii)</vt:lpstr>
      <vt:lpstr>Q.3 (iii)</vt:lpstr>
      <vt:lpstr>Q.3 (iv)</vt:lpstr>
      <vt:lpstr>Q.3 (v)</vt:lpstr>
      <vt:lpstr>AGE_AT_ENTRY</vt:lpstr>
      <vt:lpstr>CORP_TAX_RATE</vt:lpstr>
      <vt:lpstr>NONU_INV_RATE_M</vt:lpstr>
      <vt:lpstr>POL_TERM_M</vt:lpstr>
      <vt:lpstr>RDR_M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Rokade</cp:lastModifiedBy>
  <dcterms:created xsi:type="dcterms:W3CDTF">2015-06-05T18:17:20Z</dcterms:created>
  <dcterms:modified xsi:type="dcterms:W3CDTF">2023-02-03T11:12:47Z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2022-12-14T18:44:10Z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7bf87296-b9a6-4613-8c7d-e6ccd6f09acd</vt:lpwstr>
  </property>
  <property fmtid="{D5CDD505-2E9C-101B-9397-08002B2CF9AE}" pid="8" name="MSIP_Label_d347b247-e90e-43a3-9d7b-004f14ae6873_ContentBits">
    <vt:lpwstr>0</vt:lpwstr>
  </property>
</Properties>
</file>