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Actuarial Examination\Year 2022_July Exam\Examiner Report\To be sent to EAG\"/>
    </mc:Choice>
  </mc:AlternateContent>
  <bookViews>
    <workbookView xWindow="0" yWindow="0" windowWidth="15360" windowHeight="7755" tabRatio="841"/>
  </bookViews>
  <sheets>
    <sheet name="Examiner Report" sheetId="34" r:id="rId1"/>
    <sheet name="Audit trail" sheetId="33" r:id="rId2"/>
    <sheet name="Salary Data" sheetId="27" r:id="rId3"/>
    <sheet name="Data Checks" sheetId="28" r:id="rId4"/>
    <sheet name="Parameters" sheetId="1" r:id="rId5"/>
    <sheet name="Projection_Course A" sheetId="20" r:id="rId6"/>
    <sheet name="Projection_Self Funding_CourseA" sheetId="30" r:id="rId7"/>
    <sheet name="Projection_Course B" sheetId="29" r:id="rId8"/>
    <sheet name="Projection_Course B_Scholarship" sheetId="32" r:id="rId9"/>
    <sheet name="Graph" sheetId="31" r:id="rId10"/>
  </sheets>
  <definedNames>
    <definedName name="Acc_wealth_current">Parameters!$C$17</definedName>
    <definedName name="Annual_Spend">Parameters!$C$16</definedName>
    <definedName name="fees_Course_A">Parameters!$C$4</definedName>
    <definedName name="fees_Course_B">Parameters!$C$11</definedName>
    <definedName name="inflation">Parameters!$C$18</definedName>
    <definedName name="int_on_deposit">Parameters!$C$20</definedName>
    <definedName name="int_on_loan">Parameters!$C$19</definedName>
    <definedName name="Loan_repayment_perc_A">Parameters!$C$6</definedName>
    <definedName name="Loan_repayment_perc_B">Parameters!$C$13</definedName>
    <definedName name="Moratorium_Course_A">Parameters!$C$7</definedName>
    <definedName name="Moratorium_Course_B">Parameters!$C$14</definedName>
    <definedName name="proj_period">Parameters!#REF!</definedName>
    <definedName name="salary_Course_A">Parameters!$C$5</definedName>
    <definedName name="salary_Course_B">Parameters!$C$12</definedName>
    <definedName name="Scholarship">'Projection_Course B_Scholarship'!$C$20</definedName>
    <definedName name="Term_Course_A">Parameters!$C$3</definedName>
    <definedName name="Term_Course_B">Parameters!$C$10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32" l="1"/>
  <c r="D4" i="32" s="1"/>
  <c r="B5" i="32"/>
  <c r="B6" i="32" s="1"/>
  <c r="L4" i="32"/>
  <c r="M4" i="32" s="1"/>
  <c r="J4" i="32"/>
  <c r="H4" i="32"/>
  <c r="I4" i="32" s="1"/>
  <c r="B5" i="31"/>
  <c r="B6" i="31" s="1"/>
  <c r="B7" i="31" s="1"/>
  <c r="B8" i="31" s="1"/>
  <c r="K5" i="30"/>
  <c r="D4" i="30"/>
  <c r="B7" i="30"/>
  <c r="B8" i="30" s="1"/>
  <c r="K8" i="30" s="1"/>
  <c r="B6" i="30"/>
  <c r="K6" i="30" s="1"/>
  <c r="B5" i="30"/>
  <c r="L4" i="30"/>
  <c r="J4" i="30"/>
  <c r="H4" i="30"/>
  <c r="I4" i="30" s="1"/>
  <c r="H4" i="29"/>
  <c r="I4" i="29" s="1"/>
  <c r="B5" i="29"/>
  <c r="J5" i="29" s="1"/>
  <c r="L4" i="29"/>
  <c r="J4" i="29"/>
  <c r="L4" i="20"/>
  <c r="M4" i="20" s="1"/>
  <c r="J4" i="20"/>
  <c r="H4" i="20"/>
  <c r="I4" i="20" s="1"/>
  <c r="C14" i="1"/>
  <c r="C7" i="1"/>
  <c r="E4" i="30" s="1"/>
  <c r="O58" i="28"/>
  <c r="Q103" i="28"/>
  <c r="P103" i="28"/>
  <c r="O103" i="28"/>
  <c r="Q102" i="28"/>
  <c r="P102" i="28"/>
  <c r="O102" i="28"/>
  <c r="Q101" i="28"/>
  <c r="P101" i="28"/>
  <c r="O101" i="28"/>
  <c r="Q100" i="28"/>
  <c r="P100" i="28"/>
  <c r="O100" i="28"/>
  <c r="Q99" i="28"/>
  <c r="P99" i="28"/>
  <c r="O99" i="28"/>
  <c r="Q98" i="28"/>
  <c r="P98" i="28"/>
  <c r="O98" i="28"/>
  <c r="Q97" i="28"/>
  <c r="P97" i="28"/>
  <c r="O97" i="28"/>
  <c r="Q96" i="28"/>
  <c r="P96" i="28"/>
  <c r="O96" i="28"/>
  <c r="Q95" i="28"/>
  <c r="P95" i="28"/>
  <c r="O95" i="28"/>
  <c r="Q94" i="28"/>
  <c r="P94" i="28"/>
  <c r="O94" i="28"/>
  <c r="Q93" i="28"/>
  <c r="P93" i="28"/>
  <c r="O93" i="28"/>
  <c r="Q92" i="28"/>
  <c r="P92" i="28"/>
  <c r="O92" i="28"/>
  <c r="Q91" i="28"/>
  <c r="P91" i="28"/>
  <c r="O91" i="28"/>
  <c r="Q90" i="28"/>
  <c r="P90" i="28"/>
  <c r="O90" i="28"/>
  <c r="Q89" i="28"/>
  <c r="P89" i="28"/>
  <c r="O89" i="28"/>
  <c r="Q88" i="28"/>
  <c r="P88" i="28"/>
  <c r="O88" i="28"/>
  <c r="Q87" i="28"/>
  <c r="P87" i="28"/>
  <c r="O87" i="28"/>
  <c r="Q86" i="28"/>
  <c r="P86" i="28"/>
  <c r="O86" i="28"/>
  <c r="Q85" i="28"/>
  <c r="P85" i="28"/>
  <c r="O85" i="28"/>
  <c r="Q84" i="28"/>
  <c r="P84" i="28"/>
  <c r="O84" i="28"/>
  <c r="Q83" i="28"/>
  <c r="P83" i="28"/>
  <c r="O83" i="28"/>
  <c r="Q82" i="28"/>
  <c r="P82" i="28"/>
  <c r="O82" i="28"/>
  <c r="Q81" i="28"/>
  <c r="P81" i="28"/>
  <c r="O81" i="28"/>
  <c r="Q80" i="28"/>
  <c r="P80" i="28"/>
  <c r="O80" i="28"/>
  <c r="Q79" i="28"/>
  <c r="P79" i="28"/>
  <c r="O79" i="28"/>
  <c r="Q78" i="28"/>
  <c r="P78" i="28"/>
  <c r="O78" i="28"/>
  <c r="Q77" i="28"/>
  <c r="P77" i="28"/>
  <c r="O77" i="28"/>
  <c r="Q76" i="28"/>
  <c r="P76" i="28"/>
  <c r="O76" i="28"/>
  <c r="P75" i="28"/>
  <c r="O75" i="28"/>
  <c r="Q74" i="28"/>
  <c r="P74" i="28"/>
  <c r="O74" i="28"/>
  <c r="Q73" i="28"/>
  <c r="P73" i="28"/>
  <c r="O73" i="28"/>
  <c r="Q72" i="28"/>
  <c r="P72" i="28"/>
  <c r="O72" i="28"/>
  <c r="Q71" i="28"/>
  <c r="P71" i="28"/>
  <c r="O71" i="28"/>
  <c r="Q70" i="28"/>
  <c r="P70" i="28"/>
  <c r="O70" i="28"/>
  <c r="Q69" i="28"/>
  <c r="P69" i="28"/>
  <c r="O69" i="28"/>
  <c r="Q68" i="28"/>
  <c r="P68" i="28"/>
  <c r="O68" i="28"/>
  <c r="Q67" i="28"/>
  <c r="P67" i="28"/>
  <c r="O67" i="28"/>
  <c r="Q66" i="28"/>
  <c r="P66" i="28"/>
  <c r="O66" i="28"/>
  <c r="Q65" i="28"/>
  <c r="P65" i="28"/>
  <c r="O65" i="28"/>
  <c r="Q64" i="28"/>
  <c r="P64" i="28"/>
  <c r="O64" i="28"/>
  <c r="Q63" i="28"/>
  <c r="P63" i="28"/>
  <c r="O63" i="28"/>
  <c r="Q62" i="28"/>
  <c r="P62" i="28"/>
  <c r="O62" i="28"/>
  <c r="Q61" i="28"/>
  <c r="P61" i="28"/>
  <c r="O61" i="28"/>
  <c r="Q60" i="28"/>
  <c r="P60" i="28"/>
  <c r="O60" i="28"/>
  <c r="Q59" i="28"/>
  <c r="P59" i="28"/>
  <c r="O59" i="28"/>
  <c r="Q58" i="28"/>
  <c r="P58" i="28"/>
  <c r="Q57" i="28"/>
  <c r="P57" i="28"/>
  <c r="O57" i="28"/>
  <c r="Q56" i="28"/>
  <c r="P56" i="28"/>
  <c r="O56" i="28"/>
  <c r="Q55" i="28"/>
  <c r="P55" i="28"/>
  <c r="O55" i="28"/>
  <c r="Q54" i="28"/>
  <c r="P54" i="28"/>
  <c r="O54" i="28"/>
  <c r="C12" i="1" s="1"/>
  <c r="Q53" i="28"/>
  <c r="P53" i="28"/>
  <c r="O53" i="28"/>
  <c r="Q52" i="28"/>
  <c r="P52" i="28"/>
  <c r="O52" i="28"/>
  <c r="Q51" i="28"/>
  <c r="P51" i="28"/>
  <c r="O51" i="28"/>
  <c r="Q50" i="28"/>
  <c r="P50" i="28"/>
  <c r="O50" i="28"/>
  <c r="Q49" i="28"/>
  <c r="P49" i="28"/>
  <c r="O49" i="28"/>
  <c r="Q48" i="28"/>
  <c r="P48" i="28"/>
  <c r="O48" i="28"/>
  <c r="Q47" i="28"/>
  <c r="P47" i="28"/>
  <c r="O47" i="28"/>
  <c r="Q46" i="28"/>
  <c r="P46" i="28"/>
  <c r="O46" i="28"/>
  <c r="Q45" i="28"/>
  <c r="O45" i="28"/>
  <c r="Q44" i="28"/>
  <c r="P44" i="28"/>
  <c r="O44" i="28"/>
  <c r="Q43" i="28"/>
  <c r="P43" i="28"/>
  <c r="O43" i="28"/>
  <c r="Q42" i="28"/>
  <c r="P42" i="28"/>
  <c r="O42" i="28"/>
  <c r="Q41" i="28"/>
  <c r="P41" i="28"/>
  <c r="O41" i="28"/>
  <c r="Q40" i="28"/>
  <c r="P40" i="28"/>
  <c r="O40" i="28"/>
  <c r="Q39" i="28"/>
  <c r="P39" i="28"/>
  <c r="O39" i="28"/>
  <c r="Q38" i="28"/>
  <c r="P38" i="28"/>
  <c r="O38" i="28"/>
  <c r="Q37" i="28"/>
  <c r="P37" i="28"/>
  <c r="O37" i="28"/>
  <c r="Q36" i="28"/>
  <c r="P36" i="28"/>
  <c r="O36" i="28"/>
  <c r="Q35" i="28"/>
  <c r="P35" i="28"/>
  <c r="O35" i="28"/>
  <c r="Q34" i="28"/>
  <c r="P34" i="28"/>
  <c r="O34" i="28"/>
  <c r="Q33" i="28"/>
  <c r="P33" i="28"/>
  <c r="O33" i="28"/>
  <c r="Q32" i="28"/>
  <c r="P32" i="28"/>
  <c r="O32" i="28"/>
  <c r="Q31" i="28"/>
  <c r="P31" i="28"/>
  <c r="O31" i="28"/>
  <c r="Q30" i="28"/>
  <c r="P30" i="28"/>
  <c r="O30" i="28"/>
  <c r="Q29" i="28"/>
  <c r="P29" i="28"/>
  <c r="O29" i="28"/>
  <c r="Q28" i="28"/>
  <c r="P28" i="28"/>
  <c r="O28" i="28"/>
  <c r="Q27" i="28"/>
  <c r="P27" i="28"/>
  <c r="O27" i="28"/>
  <c r="Q26" i="28"/>
  <c r="P26" i="28"/>
  <c r="O26" i="28"/>
  <c r="Q25" i="28"/>
  <c r="P25" i="28"/>
  <c r="O25" i="28"/>
  <c r="Q24" i="28"/>
  <c r="P24" i="28"/>
  <c r="O24" i="28"/>
  <c r="Q23" i="28"/>
  <c r="P23" i="28"/>
  <c r="O23" i="28"/>
  <c r="Q22" i="28"/>
  <c r="P22" i="28"/>
  <c r="O22" i="28"/>
  <c r="Q21" i="28"/>
  <c r="P21" i="28"/>
  <c r="O21" i="28"/>
  <c r="Q20" i="28"/>
  <c r="P20" i="28"/>
  <c r="O20" i="28"/>
  <c r="Q19" i="28"/>
  <c r="P19" i="28"/>
  <c r="O19" i="28"/>
  <c r="Q18" i="28"/>
  <c r="P18" i="28"/>
  <c r="O18" i="28"/>
  <c r="Q17" i="28"/>
  <c r="P17" i="28"/>
  <c r="O17" i="28"/>
  <c r="Q16" i="28"/>
  <c r="P16" i="28"/>
  <c r="O16" i="28"/>
  <c r="Q15" i="28"/>
  <c r="P15" i="28"/>
  <c r="O15" i="28"/>
  <c r="Q14" i="28"/>
  <c r="P14" i="28"/>
  <c r="O14" i="28"/>
  <c r="Q13" i="28"/>
  <c r="P13" i="28"/>
  <c r="O13" i="28"/>
  <c r="Q12" i="28"/>
  <c r="P12" i="28"/>
  <c r="O12" i="28"/>
  <c r="Q11" i="28"/>
  <c r="P11" i="28"/>
  <c r="O11" i="28"/>
  <c r="Q10" i="28"/>
  <c r="P10" i="28"/>
  <c r="O10" i="28"/>
  <c r="Q9" i="28"/>
  <c r="P9" i="28"/>
  <c r="O9" i="28"/>
  <c r="Q8" i="28"/>
  <c r="P8" i="28"/>
  <c r="O8" i="28"/>
  <c r="Q7" i="28"/>
  <c r="P7" i="28"/>
  <c r="O7" i="28"/>
  <c r="Q6" i="28"/>
  <c r="P6" i="28"/>
  <c r="O6" i="28"/>
  <c r="Q5" i="28"/>
  <c r="P5" i="28"/>
  <c r="O5" i="28"/>
  <c r="Q4" i="28"/>
  <c r="P4" i="28"/>
  <c r="O4" i="28"/>
  <c r="M5" i="28"/>
  <c r="M6" i="28" s="1"/>
  <c r="M7" i="28" s="1"/>
  <c r="M8" i="28" s="1"/>
  <c r="M9" i="28" s="1"/>
  <c r="M10" i="28" s="1"/>
  <c r="M11" i="28" s="1"/>
  <c r="M12" i="28" s="1"/>
  <c r="M13" i="28" s="1"/>
  <c r="M14" i="28" s="1"/>
  <c r="M15" i="28" s="1"/>
  <c r="M16" i="28" s="1"/>
  <c r="M17" i="28" s="1"/>
  <c r="M18" i="28" s="1"/>
  <c r="M19" i="28" s="1"/>
  <c r="M20" i="28" s="1"/>
  <c r="M21" i="28" s="1"/>
  <c r="M22" i="28" s="1"/>
  <c r="M23" i="28" s="1"/>
  <c r="M24" i="28" s="1"/>
  <c r="M25" i="28" s="1"/>
  <c r="M26" i="28" s="1"/>
  <c r="M27" i="28" s="1"/>
  <c r="M28" i="28" s="1"/>
  <c r="M29" i="28" s="1"/>
  <c r="M30" i="28" s="1"/>
  <c r="M31" i="28" s="1"/>
  <c r="M32" i="28" s="1"/>
  <c r="M33" i="28" s="1"/>
  <c r="M34" i="28" s="1"/>
  <c r="M35" i="28" s="1"/>
  <c r="M36" i="28" s="1"/>
  <c r="M37" i="28" s="1"/>
  <c r="M38" i="28" s="1"/>
  <c r="M39" i="28" s="1"/>
  <c r="M40" i="28" s="1"/>
  <c r="M41" i="28" s="1"/>
  <c r="M42" i="28" s="1"/>
  <c r="M43" i="28" s="1"/>
  <c r="M44" i="28" s="1"/>
  <c r="M45" i="28" s="1"/>
  <c r="M46" i="28" s="1"/>
  <c r="M47" i="28" s="1"/>
  <c r="M48" i="28" s="1"/>
  <c r="M49" i="28" s="1"/>
  <c r="M50" i="28" s="1"/>
  <c r="M51" i="28" s="1"/>
  <c r="M52" i="28" s="1"/>
  <c r="M53" i="28" s="1"/>
  <c r="M54" i="28" s="1"/>
  <c r="M55" i="28" s="1"/>
  <c r="M56" i="28" s="1"/>
  <c r="M57" i="28" s="1"/>
  <c r="M58" i="28" s="1"/>
  <c r="M59" i="28" s="1"/>
  <c r="M60" i="28" s="1"/>
  <c r="M61" i="28" s="1"/>
  <c r="M62" i="28" s="1"/>
  <c r="M63" i="28" s="1"/>
  <c r="M64" i="28" s="1"/>
  <c r="M65" i="28" s="1"/>
  <c r="M66" i="28" s="1"/>
  <c r="M67" i="28" s="1"/>
  <c r="M68" i="28" s="1"/>
  <c r="M69" i="28" s="1"/>
  <c r="M70" i="28" s="1"/>
  <c r="M71" i="28" s="1"/>
  <c r="M72" i="28" s="1"/>
  <c r="M73" i="28" s="1"/>
  <c r="M74" i="28" s="1"/>
  <c r="M75" i="28" s="1"/>
  <c r="M76" i="28" s="1"/>
  <c r="M77" i="28" s="1"/>
  <c r="M78" i="28" s="1"/>
  <c r="M79" i="28" s="1"/>
  <c r="M80" i="28" s="1"/>
  <c r="M81" i="28" s="1"/>
  <c r="M82" i="28" s="1"/>
  <c r="M83" i="28" s="1"/>
  <c r="M84" i="28" s="1"/>
  <c r="M85" i="28" s="1"/>
  <c r="M86" i="28" s="1"/>
  <c r="M87" i="28" s="1"/>
  <c r="M88" i="28" s="1"/>
  <c r="M89" i="28" s="1"/>
  <c r="M90" i="28" s="1"/>
  <c r="M91" i="28" s="1"/>
  <c r="M92" i="28" s="1"/>
  <c r="M93" i="28" s="1"/>
  <c r="M94" i="28" s="1"/>
  <c r="M95" i="28" s="1"/>
  <c r="M96" i="28" s="1"/>
  <c r="M97" i="28" s="1"/>
  <c r="M98" i="28" s="1"/>
  <c r="M99" i="28" s="1"/>
  <c r="M100" i="28" s="1"/>
  <c r="M101" i="28" s="1"/>
  <c r="M102" i="28" s="1"/>
  <c r="M103" i="28" s="1"/>
  <c r="B5" i="28"/>
  <c r="B6" i="28" s="1"/>
  <c r="B7" i="28" s="1"/>
  <c r="B8" i="28" s="1"/>
  <c r="B9" i="28" s="1"/>
  <c r="B10" i="28" s="1"/>
  <c r="B11" i="28" s="1"/>
  <c r="B12" i="28" s="1"/>
  <c r="B13" i="28" s="1"/>
  <c r="B14" i="28" s="1"/>
  <c r="B15" i="28" s="1"/>
  <c r="B16" i="28" s="1"/>
  <c r="B17" i="28" s="1"/>
  <c r="B18" i="28" s="1"/>
  <c r="B19" i="28" s="1"/>
  <c r="B20" i="28" s="1"/>
  <c r="B21" i="28" s="1"/>
  <c r="B22" i="28" s="1"/>
  <c r="B23" i="28" s="1"/>
  <c r="B24" i="28" s="1"/>
  <c r="B25" i="28" s="1"/>
  <c r="B26" i="28" s="1"/>
  <c r="B27" i="28" s="1"/>
  <c r="B28" i="28" s="1"/>
  <c r="B29" i="28" s="1"/>
  <c r="B30" i="28" s="1"/>
  <c r="B31" i="28" s="1"/>
  <c r="B32" i="28" s="1"/>
  <c r="B33" i="28" s="1"/>
  <c r="B34" i="28" s="1"/>
  <c r="B35" i="28" s="1"/>
  <c r="B36" i="28" s="1"/>
  <c r="B37" i="28" s="1"/>
  <c r="B38" i="28" s="1"/>
  <c r="B39" i="28" s="1"/>
  <c r="B40" i="28" s="1"/>
  <c r="B41" i="28" s="1"/>
  <c r="B42" i="28" s="1"/>
  <c r="B43" i="28" s="1"/>
  <c r="B44" i="28" s="1"/>
  <c r="B45" i="28" s="1"/>
  <c r="B46" i="28" s="1"/>
  <c r="B47" i="28" s="1"/>
  <c r="B48" i="28" s="1"/>
  <c r="B49" i="28" s="1"/>
  <c r="B50" i="28" s="1"/>
  <c r="B51" i="28" s="1"/>
  <c r="B52" i="28" s="1"/>
  <c r="B53" i="28" s="1"/>
  <c r="B54" i="28" s="1"/>
  <c r="B55" i="28" s="1"/>
  <c r="B56" i="28" s="1"/>
  <c r="B57" i="28" s="1"/>
  <c r="B58" i="28" s="1"/>
  <c r="B59" i="28" s="1"/>
  <c r="B60" i="28" s="1"/>
  <c r="B61" i="28" s="1"/>
  <c r="B62" i="28" s="1"/>
  <c r="B63" i="28" s="1"/>
  <c r="B64" i="28" s="1"/>
  <c r="B65" i="28" s="1"/>
  <c r="B66" i="28" s="1"/>
  <c r="B67" i="28" s="1"/>
  <c r="B68" i="28" s="1"/>
  <c r="B69" i="28" s="1"/>
  <c r="B70" i="28" s="1"/>
  <c r="B71" i="28" s="1"/>
  <c r="B72" i="28" s="1"/>
  <c r="B73" i="28" s="1"/>
  <c r="B74" i="28" s="1"/>
  <c r="B75" i="28" s="1"/>
  <c r="B76" i="28" s="1"/>
  <c r="B77" i="28" s="1"/>
  <c r="B78" i="28" s="1"/>
  <c r="B79" i="28" s="1"/>
  <c r="B80" i="28" s="1"/>
  <c r="B81" i="28" s="1"/>
  <c r="B82" i="28" s="1"/>
  <c r="B83" i="28" s="1"/>
  <c r="B84" i="28" s="1"/>
  <c r="B85" i="28" s="1"/>
  <c r="B86" i="28" s="1"/>
  <c r="B87" i="28" s="1"/>
  <c r="B88" i="28" s="1"/>
  <c r="B89" i="28" s="1"/>
  <c r="B90" i="28" s="1"/>
  <c r="B91" i="28" s="1"/>
  <c r="B92" i="28" s="1"/>
  <c r="B93" i="28" s="1"/>
  <c r="B94" i="28" s="1"/>
  <c r="B95" i="28" s="1"/>
  <c r="B96" i="28" s="1"/>
  <c r="B97" i="28" s="1"/>
  <c r="B98" i="28" s="1"/>
  <c r="B99" i="28" s="1"/>
  <c r="B100" i="28" s="1"/>
  <c r="B101" i="28" s="1"/>
  <c r="B102" i="28" s="1"/>
  <c r="B103" i="28" s="1"/>
  <c r="B5" i="27"/>
  <c r="B6" i="27" s="1"/>
  <c r="B7" i="27" s="1"/>
  <c r="B8" i="27" s="1"/>
  <c r="B9" i="27" s="1"/>
  <c r="B10" i="27" s="1"/>
  <c r="B11" i="27" s="1"/>
  <c r="B12" i="27" s="1"/>
  <c r="B13" i="27" s="1"/>
  <c r="B14" i="27" s="1"/>
  <c r="B15" i="27" s="1"/>
  <c r="B16" i="27" s="1"/>
  <c r="B17" i="27" s="1"/>
  <c r="B18" i="27" s="1"/>
  <c r="B19" i="27" s="1"/>
  <c r="B20" i="27" s="1"/>
  <c r="B21" i="27" s="1"/>
  <c r="B22" i="27" s="1"/>
  <c r="B23" i="27" s="1"/>
  <c r="B24" i="27" s="1"/>
  <c r="B25" i="27" s="1"/>
  <c r="B26" i="27" s="1"/>
  <c r="B27" i="27" s="1"/>
  <c r="B28" i="27" s="1"/>
  <c r="B29" i="27" s="1"/>
  <c r="B30" i="27" s="1"/>
  <c r="B31" i="27" s="1"/>
  <c r="B32" i="27" s="1"/>
  <c r="B33" i="27" s="1"/>
  <c r="B34" i="27" s="1"/>
  <c r="B35" i="27" s="1"/>
  <c r="B36" i="27" s="1"/>
  <c r="B37" i="27" s="1"/>
  <c r="B38" i="27" s="1"/>
  <c r="B39" i="27" s="1"/>
  <c r="B40" i="27" s="1"/>
  <c r="B41" i="27" s="1"/>
  <c r="B42" i="27" s="1"/>
  <c r="B43" i="27" s="1"/>
  <c r="B44" i="27" s="1"/>
  <c r="B45" i="27" s="1"/>
  <c r="B46" i="27" s="1"/>
  <c r="B47" i="27" s="1"/>
  <c r="B48" i="27" s="1"/>
  <c r="B49" i="27" s="1"/>
  <c r="B50" i="27" s="1"/>
  <c r="B51" i="27" s="1"/>
  <c r="B52" i="27" s="1"/>
  <c r="B53" i="27" s="1"/>
  <c r="B54" i="27" s="1"/>
  <c r="B55" i="27" s="1"/>
  <c r="B56" i="27" s="1"/>
  <c r="B57" i="27" s="1"/>
  <c r="B58" i="27" s="1"/>
  <c r="B59" i="27" s="1"/>
  <c r="B60" i="27" s="1"/>
  <c r="B61" i="27" s="1"/>
  <c r="B62" i="27" s="1"/>
  <c r="B63" i="27" s="1"/>
  <c r="B64" i="27" s="1"/>
  <c r="B65" i="27" s="1"/>
  <c r="B66" i="27" s="1"/>
  <c r="B67" i="27" s="1"/>
  <c r="B68" i="27" s="1"/>
  <c r="B69" i="27" s="1"/>
  <c r="B70" i="27" s="1"/>
  <c r="B71" i="27" s="1"/>
  <c r="B72" i="27" s="1"/>
  <c r="B73" i="27" s="1"/>
  <c r="B74" i="27" s="1"/>
  <c r="B75" i="27" s="1"/>
  <c r="B76" i="27" s="1"/>
  <c r="B77" i="27" s="1"/>
  <c r="B78" i="27" s="1"/>
  <c r="B79" i="27" s="1"/>
  <c r="B80" i="27" s="1"/>
  <c r="B81" i="27" s="1"/>
  <c r="B82" i="27" s="1"/>
  <c r="B83" i="27" s="1"/>
  <c r="B84" i="27" s="1"/>
  <c r="B85" i="27" s="1"/>
  <c r="B86" i="27" s="1"/>
  <c r="B87" i="27" s="1"/>
  <c r="B88" i="27" s="1"/>
  <c r="B89" i="27" s="1"/>
  <c r="B90" i="27" s="1"/>
  <c r="B91" i="27" s="1"/>
  <c r="B92" i="27" s="1"/>
  <c r="B93" i="27" s="1"/>
  <c r="B94" i="27" s="1"/>
  <c r="B95" i="27" s="1"/>
  <c r="B96" i="27" s="1"/>
  <c r="B97" i="27" s="1"/>
  <c r="B98" i="27" s="1"/>
  <c r="B99" i="27" s="1"/>
  <c r="B100" i="27" s="1"/>
  <c r="B101" i="27" s="1"/>
  <c r="B102" i="27" s="1"/>
  <c r="B103" i="27" s="1"/>
  <c r="B5" i="20"/>
  <c r="J5" i="20" s="1"/>
  <c r="P45" i="28" l="1"/>
  <c r="K7" i="30"/>
  <c r="C5" i="29"/>
  <c r="J5" i="32"/>
  <c r="T4" i="28"/>
  <c r="C5" i="1"/>
  <c r="H7" i="30" s="1"/>
  <c r="I7" i="30" s="1"/>
  <c r="Q75" i="28"/>
  <c r="C4" i="29"/>
  <c r="D4" i="29" s="1"/>
  <c r="E4" i="29"/>
  <c r="K4" i="29" s="1"/>
  <c r="E4" i="32"/>
  <c r="K4" i="32" s="1"/>
  <c r="N4" i="32" s="1"/>
  <c r="J6" i="32"/>
  <c r="B7" i="32"/>
  <c r="C6" i="32"/>
  <c r="H6" i="32"/>
  <c r="I6" i="32" s="1"/>
  <c r="C5" i="32"/>
  <c r="H5" i="32"/>
  <c r="I5" i="32" s="1"/>
  <c r="B9" i="31"/>
  <c r="E4" i="20"/>
  <c r="K4" i="20" s="1"/>
  <c r="N4" i="20" s="1"/>
  <c r="E5" i="20"/>
  <c r="K5" i="20" s="1"/>
  <c r="C4" i="20"/>
  <c r="D4" i="20" s="1"/>
  <c r="K4" i="30"/>
  <c r="H6" i="29"/>
  <c r="I6" i="29" s="1"/>
  <c r="H5" i="29"/>
  <c r="I5" i="29" s="1"/>
  <c r="F4" i="30"/>
  <c r="D5" i="30" s="1"/>
  <c r="J8" i="30"/>
  <c r="J7" i="30"/>
  <c r="J6" i="30"/>
  <c r="J5" i="30"/>
  <c r="E5" i="30"/>
  <c r="H5" i="30"/>
  <c r="I5" i="30" s="1"/>
  <c r="B9" i="30"/>
  <c r="K9" i="30" s="1"/>
  <c r="M4" i="30"/>
  <c r="B6" i="29"/>
  <c r="M4" i="29"/>
  <c r="C5" i="20"/>
  <c r="H5" i="20"/>
  <c r="I5" i="20" s="1"/>
  <c r="U5" i="28"/>
  <c r="V5" i="28"/>
  <c r="V6" i="28"/>
  <c r="U4" i="28"/>
  <c r="V4" i="28"/>
  <c r="T6" i="28"/>
  <c r="T5" i="28"/>
  <c r="U6" i="28"/>
  <c r="J4" i="28"/>
  <c r="K4" i="28"/>
  <c r="K5" i="28"/>
  <c r="I4" i="28"/>
  <c r="J5" i="28"/>
  <c r="K6" i="28"/>
  <c r="I5" i="28"/>
  <c r="I6" i="28"/>
  <c r="J6" i="28"/>
  <c r="B6" i="20"/>
  <c r="J6" i="20" s="1"/>
  <c r="F4" i="29" l="1"/>
  <c r="D5" i="29" s="1"/>
  <c r="H8" i="30"/>
  <c r="I8" i="30" s="1"/>
  <c r="H6" i="30"/>
  <c r="I6" i="30" s="1"/>
  <c r="L5" i="32"/>
  <c r="M5" i="32" s="1"/>
  <c r="C4" i="31"/>
  <c r="C6" i="29"/>
  <c r="J6" i="29"/>
  <c r="L5" i="20"/>
  <c r="M5" i="20" s="1"/>
  <c r="N5" i="20" s="1"/>
  <c r="C5" i="31" s="1"/>
  <c r="J7" i="32"/>
  <c r="B8" i="32"/>
  <c r="H7" i="32"/>
  <c r="I7" i="32" s="1"/>
  <c r="C7" i="32"/>
  <c r="N4" i="29"/>
  <c r="F4" i="32"/>
  <c r="D5" i="32" s="1"/>
  <c r="B10" i="31"/>
  <c r="E5" i="29"/>
  <c r="K5" i="29" s="1"/>
  <c r="N4" i="30"/>
  <c r="F5" i="30"/>
  <c r="D6" i="30" s="1"/>
  <c r="J9" i="30"/>
  <c r="H9" i="30"/>
  <c r="I9" i="30" s="1"/>
  <c r="B10" i="30"/>
  <c r="K10" i="30" s="1"/>
  <c r="B7" i="29"/>
  <c r="C6" i="20"/>
  <c r="H6" i="20"/>
  <c r="I6" i="20" s="1"/>
  <c r="B7" i="20"/>
  <c r="J7" i="20" s="1"/>
  <c r="E6" i="30" l="1"/>
  <c r="J7" i="29"/>
  <c r="C7" i="29"/>
  <c r="H7" i="29"/>
  <c r="I7" i="29" s="1"/>
  <c r="E5" i="32"/>
  <c r="K5" i="32" s="1"/>
  <c r="N5" i="32" s="1"/>
  <c r="L5" i="30"/>
  <c r="M5" i="30" s="1"/>
  <c r="N5" i="30" s="1"/>
  <c r="E5" i="31" s="1"/>
  <c r="E4" i="31"/>
  <c r="L5" i="29"/>
  <c r="M5" i="29" s="1"/>
  <c r="D4" i="31"/>
  <c r="B9" i="32"/>
  <c r="H8" i="32"/>
  <c r="I8" i="32" s="1"/>
  <c r="C8" i="32"/>
  <c r="J8" i="32"/>
  <c r="L6" i="20"/>
  <c r="M6" i="20" s="1"/>
  <c r="O5" i="20"/>
  <c r="B11" i="31"/>
  <c r="J10" i="30"/>
  <c r="H10" i="30"/>
  <c r="I10" i="30" s="1"/>
  <c r="B11" i="30"/>
  <c r="K11" i="30" s="1"/>
  <c r="F6" i="30"/>
  <c r="D7" i="30" s="1"/>
  <c r="F5" i="29"/>
  <c r="D6" i="29" s="1"/>
  <c r="E6" i="29" s="1"/>
  <c r="B8" i="29"/>
  <c r="H7" i="20"/>
  <c r="I7" i="20" s="1"/>
  <c r="C7" i="20"/>
  <c r="B8" i="20"/>
  <c r="J8" i="20" s="1"/>
  <c r="J8" i="29" l="1"/>
  <c r="C8" i="29"/>
  <c r="H8" i="29"/>
  <c r="I8" i="29" s="1"/>
  <c r="O5" i="30"/>
  <c r="L6" i="30"/>
  <c r="M6" i="30" s="1"/>
  <c r="N6" i="30" s="1"/>
  <c r="E6" i="31" s="1"/>
  <c r="O5" i="32"/>
  <c r="L6" i="32"/>
  <c r="N5" i="29"/>
  <c r="D5" i="31" s="1"/>
  <c r="B10" i="32"/>
  <c r="H9" i="32"/>
  <c r="I9" i="32" s="1"/>
  <c r="C9" i="32"/>
  <c r="J9" i="32"/>
  <c r="F5" i="32"/>
  <c r="D6" i="32" s="1"/>
  <c r="L7" i="30"/>
  <c r="M7" i="30" s="1"/>
  <c r="O6" i="30"/>
  <c r="B12" i="31"/>
  <c r="J11" i="30"/>
  <c r="H11" i="30"/>
  <c r="I11" i="30" s="1"/>
  <c r="B12" i="30"/>
  <c r="K12" i="30" s="1"/>
  <c r="E7" i="30"/>
  <c r="K6" i="29"/>
  <c r="B9" i="29"/>
  <c r="H8" i="20"/>
  <c r="I8" i="20" s="1"/>
  <c r="C8" i="20"/>
  <c r="B9" i="20"/>
  <c r="J9" i="20" s="1"/>
  <c r="C9" i="29" l="1"/>
  <c r="J9" i="29"/>
  <c r="H9" i="29"/>
  <c r="I9" i="29" s="1"/>
  <c r="L6" i="29"/>
  <c r="M6" i="29" s="1"/>
  <c r="E6" i="32"/>
  <c r="K6" i="32" s="1"/>
  <c r="M6" i="32"/>
  <c r="O5" i="29"/>
  <c r="J10" i="32"/>
  <c r="C10" i="32"/>
  <c r="B11" i="32"/>
  <c r="H10" i="32"/>
  <c r="I10" i="32" s="1"/>
  <c r="B13" i="31"/>
  <c r="N7" i="30"/>
  <c r="E7" i="31" s="1"/>
  <c r="F7" i="30"/>
  <c r="D8" i="30" s="1"/>
  <c r="J12" i="30"/>
  <c r="H12" i="30"/>
  <c r="I12" i="30" s="1"/>
  <c r="B13" i="30"/>
  <c r="K13" i="30" s="1"/>
  <c r="F6" i="29"/>
  <c r="D7" i="29" s="1"/>
  <c r="E7" i="29" s="1"/>
  <c r="B10" i="29"/>
  <c r="H9" i="20"/>
  <c r="I9" i="20" s="1"/>
  <c r="C9" i="20"/>
  <c r="B10" i="20"/>
  <c r="J10" i="20" s="1"/>
  <c r="C10" i="29" l="1"/>
  <c r="J10" i="29"/>
  <c r="H10" i="29"/>
  <c r="I10" i="29" s="1"/>
  <c r="N6" i="29"/>
  <c r="D6" i="31" s="1"/>
  <c r="N6" i="32"/>
  <c r="O6" i="32" s="1"/>
  <c r="J11" i="32"/>
  <c r="B12" i="32"/>
  <c r="H11" i="32"/>
  <c r="I11" i="32" s="1"/>
  <c r="C11" i="32"/>
  <c r="F6" i="32"/>
  <c r="D7" i="32" s="1"/>
  <c r="B14" i="31"/>
  <c r="L8" i="30"/>
  <c r="M8" i="30" s="1"/>
  <c r="O7" i="30"/>
  <c r="J13" i="30"/>
  <c r="H13" i="30"/>
  <c r="I13" i="30" s="1"/>
  <c r="B14" i="30"/>
  <c r="K14" i="30" s="1"/>
  <c r="E8" i="30"/>
  <c r="K7" i="29"/>
  <c r="B11" i="29"/>
  <c r="H10" i="20"/>
  <c r="I10" i="20" s="1"/>
  <c r="C10" i="20"/>
  <c r="B11" i="20"/>
  <c r="J11" i="20" s="1"/>
  <c r="O6" i="29" l="1"/>
  <c r="L7" i="29"/>
  <c r="M7" i="29" s="1"/>
  <c r="J11" i="29"/>
  <c r="C11" i="29"/>
  <c r="H11" i="29"/>
  <c r="I11" i="29" s="1"/>
  <c r="L7" i="32"/>
  <c r="M7" i="32" s="1"/>
  <c r="E7" i="32"/>
  <c r="K7" i="32" s="1"/>
  <c r="B13" i="32"/>
  <c r="H12" i="32"/>
  <c r="I12" i="32" s="1"/>
  <c r="C12" i="32"/>
  <c r="J12" i="32"/>
  <c r="B15" i="31"/>
  <c r="N8" i="30"/>
  <c r="E8" i="31" s="1"/>
  <c r="J14" i="30"/>
  <c r="H14" i="30"/>
  <c r="I14" i="30" s="1"/>
  <c r="B15" i="30"/>
  <c r="K15" i="30" s="1"/>
  <c r="F8" i="30"/>
  <c r="D9" i="30" s="1"/>
  <c r="F7" i="29"/>
  <c r="D8" i="29" s="1"/>
  <c r="E8" i="29" s="1"/>
  <c r="B12" i="29"/>
  <c r="H11" i="20"/>
  <c r="I11" i="20" s="1"/>
  <c r="C11" i="20"/>
  <c r="B12" i="20"/>
  <c r="J12" i="20" s="1"/>
  <c r="N7" i="29" l="1"/>
  <c r="D7" i="31" s="1"/>
  <c r="C12" i="29"/>
  <c r="J12" i="29"/>
  <c r="H12" i="29"/>
  <c r="I12" i="29" s="1"/>
  <c r="N7" i="32"/>
  <c r="O7" i="32" s="1"/>
  <c r="B14" i="32"/>
  <c r="H13" i="32"/>
  <c r="I13" i="32" s="1"/>
  <c r="C13" i="32"/>
  <c r="J13" i="32"/>
  <c r="F7" i="32"/>
  <c r="D8" i="32" s="1"/>
  <c r="B16" i="31"/>
  <c r="L9" i="30"/>
  <c r="M9" i="30" s="1"/>
  <c r="O8" i="30"/>
  <c r="L8" i="29"/>
  <c r="M8" i="29" s="1"/>
  <c r="E9" i="30"/>
  <c r="J15" i="30"/>
  <c r="H15" i="30"/>
  <c r="I15" i="30" s="1"/>
  <c r="B16" i="30"/>
  <c r="K16" i="30" s="1"/>
  <c r="K8" i="29"/>
  <c r="B13" i="29"/>
  <c r="H12" i="20"/>
  <c r="I12" i="20" s="1"/>
  <c r="C12" i="20"/>
  <c r="B13" i="20"/>
  <c r="J13" i="20" s="1"/>
  <c r="O7" i="29" l="1"/>
  <c r="J13" i="29"/>
  <c r="C13" i="29"/>
  <c r="H13" i="29"/>
  <c r="I13" i="29" s="1"/>
  <c r="L8" i="32"/>
  <c r="M8" i="32" s="1"/>
  <c r="J14" i="32"/>
  <c r="B15" i="32"/>
  <c r="H14" i="32"/>
  <c r="I14" i="32" s="1"/>
  <c r="C14" i="32"/>
  <c r="E8" i="32"/>
  <c r="K8" i="32" s="1"/>
  <c r="B17" i="31"/>
  <c r="N8" i="29"/>
  <c r="D8" i="31" s="1"/>
  <c r="N9" i="30"/>
  <c r="E9" i="31" s="1"/>
  <c r="F9" i="30"/>
  <c r="D10" i="30" s="1"/>
  <c r="J16" i="30"/>
  <c r="H16" i="30"/>
  <c r="I16" i="30" s="1"/>
  <c r="B17" i="30"/>
  <c r="K17" i="30" s="1"/>
  <c r="F8" i="29"/>
  <c r="D9" i="29" s="1"/>
  <c r="E9" i="29" s="1"/>
  <c r="B14" i="29"/>
  <c r="H13" i="20"/>
  <c r="I13" i="20" s="1"/>
  <c r="C13" i="20"/>
  <c r="B14" i="20"/>
  <c r="J14" i="20" s="1"/>
  <c r="C14" i="29" l="1"/>
  <c r="J14" i="29"/>
  <c r="H14" i="29"/>
  <c r="I14" i="29" s="1"/>
  <c r="N8" i="32"/>
  <c r="L9" i="32" s="1"/>
  <c r="F8" i="32"/>
  <c r="D9" i="32" s="1"/>
  <c r="E9" i="32" s="1"/>
  <c r="K9" i="32" s="1"/>
  <c r="J15" i="32"/>
  <c r="B16" i="32"/>
  <c r="H15" i="32"/>
  <c r="I15" i="32" s="1"/>
  <c r="C15" i="32"/>
  <c r="L10" i="30"/>
  <c r="M10" i="30" s="1"/>
  <c r="O9" i="30"/>
  <c r="B18" i="31"/>
  <c r="L9" i="29"/>
  <c r="M9" i="29" s="1"/>
  <c r="O8" i="29"/>
  <c r="E10" i="30"/>
  <c r="J17" i="30"/>
  <c r="H17" i="30"/>
  <c r="I17" i="30" s="1"/>
  <c r="B18" i="30"/>
  <c r="K18" i="30" s="1"/>
  <c r="K9" i="29"/>
  <c r="B15" i="29"/>
  <c r="H14" i="20"/>
  <c r="I14" i="20" s="1"/>
  <c r="C14" i="20"/>
  <c r="B15" i="20"/>
  <c r="J15" i="20" s="1"/>
  <c r="J15" i="29" l="1"/>
  <c r="C15" i="29"/>
  <c r="H15" i="29"/>
  <c r="I15" i="29" s="1"/>
  <c r="O8" i="32"/>
  <c r="B17" i="32"/>
  <c r="H16" i="32"/>
  <c r="I16" i="32" s="1"/>
  <c r="C16" i="32"/>
  <c r="J16" i="32"/>
  <c r="M9" i="32"/>
  <c r="N9" i="32" s="1"/>
  <c r="F9" i="32"/>
  <c r="D10" i="32" s="1"/>
  <c r="N9" i="29"/>
  <c r="D9" i="31" s="1"/>
  <c r="N10" i="30"/>
  <c r="E10" i="31" s="1"/>
  <c r="F10" i="30"/>
  <c r="D11" i="30" s="1"/>
  <c r="J18" i="30"/>
  <c r="H18" i="30"/>
  <c r="I18" i="30" s="1"/>
  <c r="F9" i="29"/>
  <c r="D10" i="29" s="1"/>
  <c r="E10" i="29" s="1"/>
  <c r="B16" i="29"/>
  <c r="H15" i="20"/>
  <c r="I15" i="20" s="1"/>
  <c r="C15" i="20"/>
  <c r="B16" i="20"/>
  <c r="J16" i="20" s="1"/>
  <c r="J16" i="29" l="1"/>
  <c r="C16" i="29"/>
  <c r="H16" i="29"/>
  <c r="I16" i="29" s="1"/>
  <c r="O9" i="32"/>
  <c r="L10" i="32"/>
  <c r="E10" i="32"/>
  <c r="K10" i="32" s="1"/>
  <c r="B18" i="32"/>
  <c r="H17" i="32"/>
  <c r="I17" i="32" s="1"/>
  <c r="C17" i="32"/>
  <c r="J17" i="32"/>
  <c r="L11" i="30"/>
  <c r="M11" i="30" s="1"/>
  <c r="O10" i="30"/>
  <c r="L10" i="29"/>
  <c r="M10" i="29" s="1"/>
  <c r="O9" i="29"/>
  <c r="E11" i="30"/>
  <c r="K10" i="29"/>
  <c r="B17" i="29"/>
  <c r="H16" i="20"/>
  <c r="I16" i="20" s="1"/>
  <c r="C16" i="20"/>
  <c r="B17" i="20"/>
  <c r="J17" i="20" s="1"/>
  <c r="C17" i="29" l="1"/>
  <c r="J17" i="29"/>
  <c r="H17" i="29"/>
  <c r="I17" i="29" s="1"/>
  <c r="F10" i="32"/>
  <c r="D11" i="32" s="1"/>
  <c r="E11" i="32" s="1"/>
  <c r="K11" i="32" s="1"/>
  <c r="M10" i="32"/>
  <c r="N10" i="32" s="1"/>
  <c r="J18" i="32"/>
  <c r="H18" i="32"/>
  <c r="I18" i="32" s="1"/>
  <c r="C18" i="32"/>
  <c r="N10" i="29"/>
  <c r="D10" i="31" s="1"/>
  <c r="N11" i="30"/>
  <c r="E11" i="31" s="1"/>
  <c r="F11" i="30"/>
  <c r="D12" i="30" s="1"/>
  <c r="F10" i="29"/>
  <c r="D11" i="29" s="1"/>
  <c r="E11" i="29" s="1"/>
  <c r="B18" i="29"/>
  <c r="H17" i="20"/>
  <c r="I17" i="20" s="1"/>
  <c r="C17" i="20"/>
  <c r="B18" i="20"/>
  <c r="J18" i="20" s="1"/>
  <c r="C18" i="29" l="1"/>
  <c r="J18" i="29"/>
  <c r="H18" i="29"/>
  <c r="I18" i="29" s="1"/>
  <c r="O10" i="32"/>
  <c r="L11" i="32"/>
  <c r="F11" i="32"/>
  <c r="D12" i="32" s="1"/>
  <c r="L12" i="30"/>
  <c r="M12" i="30" s="1"/>
  <c r="O11" i="30"/>
  <c r="L11" i="29"/>
  <c r="M11" i="29" s="1"/>
  <c r="O10" i="29"/>
  <c r="E12" i="30"/>
  <c r="K11" i="29"/>
  <c r="H18" i="20"/>
  <c r="I18" i="20" s="1"/>
  <c r="C18" i="20"/>
  <c r="E12" i="32" l="1"/>
  <c r="K12" i="32" s="1"/>
  <c r="M11" i="32"/>
  <c r="N11" i="32" s="1"/>
  <c r="N11" i="29"/>
  <c r="N12" i="30"/>
  <c r="E12" i="31" s="1"/>
  <c r="F12" i="30"/>
  <c r="D13" i="30" s="1"/>
  <c r="F11" i="29"/>
  <c r="D12" i="29" s="1"/>
  <c r="E12" i="29" s="1"/>
  <c r="O11" i="32" l="1"/>
  <c r="L12" i="32"/>
  <c r="L12" i="29"/>
  <c r="M12" i="29" s="1"/>
  <c r="D11" i="31"/>
  <c r="F12" i="32"/>
  <c r="D13" i="32" s="1"/>
  <c r="L13" i="30"/>
  <c r="M13" i="30" s="1"/>
  <c r="O12" i="30"/>
  <c r="O11" i="29"/>
  <c r="E13" i="30"/>
  <c r="K12" i="29"/>
  <c r="N12" i="29" l="1"/>
  <c r="D12" i="31" s="1"/>
  <c r="M12" i="32"/>
  <c r="N12" i="32" s="1"/>
  <c r="E13" i="32"/>
  <c r="K13" i="32" s="1"/>
  <c r="N13" i="30"/>
  <c r="E13" i="31" s="1"/>
  <c r="F13" i="30"/>
  <c r="D14" i="30" s="1"/>
  <c r="F12" i="29"/>
  <c r="D13" i="29" s="1"/>
  <c r="E13" i="29" s="1"/>
  <c r="O12" i="29" l="1"/>
  <c r="L13" i="29"/>
  <c r="M13" i="29" s="1"/>
  <c r="F13" i="32"/>
  <c r="D14" i="32" s="1"/>
  <c r="E14" i="32" s="1"/>
  <c r="K14" i="32" s="1"/>
  <c r="O12" i="32"/>
  <c r="L13" i="32"/>
  <c r="L14" i="30"/>
  <c r="M14" i="30" s="1"/>
  <c r="O13" i="30"/>
  <c r="E14" i="30"/>
  <c r="K13" i="29"/>
  <c r="N13" i="29" l="1"/>
  <c r="D13" i="31" s="1"/>
  <c r="M13" i="32"/>
  <c r="N13" i="32" s="1"/>
  <c r="F14" i="32"/>
  <c r="D15" i="32" s="1"/>
  <c r="O13" i="29"/>
  <c r="N14" i="30"/>
  <c r="E14" i="31" s="1"/>
  <c r="F14" i="30"/>
  <c r="D15" i="30" s="1"/>
  <c r="F13" i="29"/>
  <c r="D14" i="29" s="1"/>
  <c r="E14" i="29" s="1"/>
  <c r="L14" i="29" l="1"/>
  <c r="M14" i="29" s="1"/>
  <c r="E15" i="32"/>
  <c r="K15" i="32" s="1"/>
  <c r="O13" i="32"/>
  <c r="L14" i="32"/>
  <c r="L15" i="30"/>
  <c r="M15" i="30" s="1"/>
  <c r="O14" i="30"/>
  <c r="E15" i="30"/>
  <c r="K14" i="29"/>
  <c r="N14" i="29" l="1"/>
  <c r="D14" i="31" s="1"/>
  <c r="M14" i="32"/>
  <c r="N14" i="32" s="1"/>
  <c r="F15" i="32"/>
  <c r="D16" i="32" s="1"/>
  <c r="L15" i="29"/>
  <c r="M15" i="29" s="1"/>
  <c r="O14" i="29"/>
  <c r="N15" i="30"/>
  <c r="E15" i="31" s="1"/>
  <c r="F15" i="30"/>
  <c r="D16" i="30" s="1"/>
  <c r="E16" i="30" s="1"/>
  <c r="F14" i="29"/>
  <c r="D15" i="29" s="1"/>
  <c r="E15" i="29" s="1"/>
  <c r="O14" i="32" l="1"/>
  <c r="L15" i="32"/>
  <c r="E16" i="32"/>
  <c r="K16" i="32" s="1"/>
  <c r="L16" i="30"/>
  <c r="M16" i="30" s="1"/>
  <c r="O15" i="30"/>
  <c r="F16" i="30"/>
  <c r="D17" i="30" s="1"/>
  <c r="K15" i="29"/>
  <c r="N15" i="29" s="1"/>
  <c r="D15" i="31" s="1"/>
  <c r="F16" i="32" l="1"/>
  <c r="D17" i="32" s="1"/>
  <c r="M15" i="32"/>
  <c r="N15" i="32" s="1"/>
  <c r="N16" i="30"/>
  <c r="E16" i="31" s="1"/>
  <c r="L16" i="29"/>
  <c r="M16" i="29" s="1"/>
  <c r="O15" i="29"/>
  <c r="E17" i="30"/>
  <c r="F15" i="29"/>
  <c r="D16" i="29" s="1"/>
  <c r="E16" i="29" s="1"/>
  <c r="O15" i="32" l="1"/>
  <c r="L16" i="32"/>
  <c r="E17" i="32"/>
  <c r="K17" i="32" s="1"/>
  <c r="L17" i="30"/>
  <c r="M17" i="30" s="1"/>
  <c r="O16" i="30"/>
  <c r="F17" i="30"/>
  <c r="D18" i="30" s="1"/>
  <c r="K16" i="29"/>
  <c r="N16" i="29" s="1"/>
  <c r="D16" i="31" s="1"/>
  <c r="N17" i="30" l="1"/>
  <c r="E17" i="31" s="1"/>
  <c r="F17" i="32"/>
  <c r="D18" i="32" s="1"/>
  <c r="M16" i="32"/>
  <c r="N16" i="32" s="1"/>
  <c r="O17" i="30"/>
  <c r="L17" i="29"/>
  <c r="M17" i="29" s="1"/>
  <c r="O16" i="29"/>
  <c r="E18" i="30"/>
  <c r="F16" i="29"/>
  <c r="D17" i="29" s="1"/>
  <c r="E17" i="29" s="1"/>
  <c r="L18" i="30" l="1"/>
  <c r="M18" i="30" s="1"/>
  <c r="O16" i="32"/>
  <c r="L17" i="32"/>
  <c r="E18" i="32"/>
  <c r="K18" i="32" s="1"/>
  <c r="N18" i="30"/>
  <c r="F18" i="30"/>
  <c r="K17" i="29"/>
  <c r="N17" i="29" s="1"/>
  <c r="D17" i="31" s="1"/>
  <c r="F18" i="32" l="1"/>
  <c r="M17" i="32"/>
  <c r="N17" i="32" s="1"/>
  <c r="O18" i="30"/>
  <c r="E18" i="31"/>
  <c r="L18" i="29"/>
  <c r="M18" i="29" s="1"/>
  <c r="O17" i="29"/>
  <c r="F17" i="29"/>
  <c r="D18" i="29" s="1"/>
  <c r="E18" i="29" s="1"/>
  <c r="O17" i="32" l="1"/>
  <c r="L18" i="32"/>
  <c r="K18" i="29"/>
  <c r="N18" i="29" s="1"/>
  <c r="O18" i="29" l="1"/>
  <c r="D18" i="31"/>
  <c r="M18" i="32"/>
  <c r="N18" i="32" s="1"/>
  <c r="C24" i="32" s="1"/>
  <c r="F18" i="29"/>
  <c r="O18" i="32" l="1"/>
  <c r="F4" i="20"/>
  <c r="D5" i="20" l="1"/>
  <c r="F5" i="20" s="1"/>
  <c r="D6" i="20" l="1"/>
  <c r="E6" i="20" l="1"/>
  <c r="F6" i="20" l="1"/>
  <c r="D7" i="20" s="1"/>
  <c r="E7" i="20" s="1"/>
  <c r="K6" i="20"/>
  <c r="N6" i="20" s="1"/>
  <c r="C6" i="31" s="1"/>
  <c r="F7" i="20" l="1"/>
  <c r="D8" i="20" s="1"/>
  <c r="E8" i="20" s="1"/>
  <c r="F8" i="20" s="1"/>
  <c r="D9" i="20" s="1"/>
  <c r="K7" i="20"/>
  <c r="L7" i="20"/>
  <c r="M7" i="20" s="1"/>
  <c r="O6" i="20"/>
  <c r="N7" i="20" l="1"/>
  <c r="C7" i="31" s="1"/>
  <c r="E9" i="20"/>
  <c r="F9" i="20" s="1"/>
  <c r="D10" i="20" s="1"/>
  <c r="K8" i="20"/>
  <c r="O7" i="20" l="1"/>
  <c r="L8" i="20"/>
  <c r="M8" i="20" s="1"/>
  <c r="E10" i="20"/>
  <c r="F10" i="20" s="1"/>
  <c r="D11" i="20" s="1"/>
  <c r="K9" i="20"/>
  <c r="N8" i="20" l="1"/>
  <c r="C8" i="31" s="1"/>
  <c r="E11" i="20"/>
  <c r="F11" i="20" s="1"/>
  <c r="D12" i="20" s="1"/>
  <c r="L9" i="20" l="1"/>
  <c r="O8" i="20"/>
  <c r="E12" i="20"/>
  <c r="F12" i="20" s="1"/>
  <c r="D13" i="20" s="1"/>
  <c r="K10" i="20"/>
  <c r="M9" i="20" l="1"/>
  <c r="N9" i="20" s="1"/>
  <c r="C9" i="31" s="1"/>
  <c r="E13" i="20"/>
  <c r="F13" i="20" s="1"/>
  <c r="D14" i="20" s="1"/>
  <c r="O9" i="20" l="1"/>
  <c r="L10" i="20"/>
  <c r="E14" i="20"/>
  <c r="F14" i="20" s="1"/>
  <c r="D15" i="20" s="1"/>
  <c r="K11" i="20"/>
  <c r="M10" i="20" l="1"/>
  <c r="N10" i="20" s="1"/>
  <c r="C10" i="31" s="1"/>
  <c r="E15" i="20"/>
  <c r="F15" i="20" s="1"/>
  <c r="D16" i="20" s="1"/>
  <c r="L11" i="20" l="1"/>
  <c r="O10" i="20"/>
  <c r="E16" i="20"/>
  <c r="F16" i="20" s="1"/>
  <c r="D17" i="20" s="1"/>
  <c r="K12" i="20"/>
  <c r="M11" i="20" l="1"/>
  <c r="N11" i="20" s="1"/>
  <c r="C11" i="31" s="1"/>
  <c r="E17" i="20"/>
  <c r="F17" i="20" s="1"/>
  <c r="D18" i="20" s="1"/>
  <c r="K13" i="20"/>
  <c r="O11" i="20" l="1"/>
  <c r="L12" i="20"/>
  <c r="E18" i="20"/>
  <c r="F18" i="20" s="1"/>
  <c r="K14" i="20"/>
  <c r="M12" i="20" l="1"/>
  <c r="N12" i="20" s="1"/>
  <c r="C12" i="31" s="1"/>
  <c r="O12" i="20" l="1"/>
  <c r="L13" i="20"/>
  <c r="K15" i="20"/>
  <c r="M13" i="20" l="1"/>
  <c r="N13" i="20" s="1"/>
  <c r="C13" i="31" s="1"/>
  <c r="L14" i="20" l="1"/>
  <c r="O13" i="20"/>
  <c r="K16" i="20"/>
  <c r="M14" i="20" l="1"/>
  <c r="N14" i="20" s="1"/>
  <c r="C14" i="31" s="1"/>
  <c r="K17" i="20"/>
  <c r="L15" i="20" l="1"/>
  <c r="O14" i="20"/>
  <c r="K18" i="20"/>
  <c r="M15" i="20" l="1"/>
  <c r="N15" i="20" s="1"/>
  <c r="C15" i="31" s="1"/>
  <c r="L16" i="20" l="1"/>
  <c r="O15" i="20"/>
  <c r="M16" i="20" l="1"/>
  <c r="N16" i="20" s="1"/>
  <c r="C16" i="31" s="1"/>
  <c r="O16" i="20" l="1"/>
  <c r="L17" i="20"/>
  <c r="M17" i="20" l="1"/>
  <c r="N17" i="20" s="1"/>
  <c r="C17" i="31" s="1"/>
  <c r="L18" i="20" l="1"/>
  <c r="O17" i="20"/>
  <c r="M18" i="20" l="1"/>
  <c r="N18" i="20" s="1"/>
  <c r="C23" i="32" s="1"/>
  <c r="C18" i="31" l="1"/>
  <c r="D24" i="32"/>
  <c r="O18" i="20"/>
</calcChain>
</file>

<file path=xl/sharedStrings.xml><?xml version="1.0" encoding="utf-8"?>
<sst xmlns="http://schemas.openxmlformats.org/spreadsheetml/2006/main" count="476" uniqueCount="112">
  <si>
    <t xml:space="preserve">Course A </t>
  </si>
  <si>
    <t xml:space="preserve">Term </t>
  </si>
  <si>
    <t>Annual fees</t>
  </si>
  <si>
    <t>Salary post completion of course</t>
  </si>
  <si>
    <t>Loan at BOY</t>
  </si>
  <si>
    <t>Loan at EOY</t>
  </si>
  <si>
    <t>salary_Course A</t>
  </si>
  <si>
    <t>Loan moratorium period</t>
  </si>
  <si>
    <t>Year</t>
  </si>
  <si>
    <t>Loan Schedule</t>
  </si>
  <si>
    <t>int_on_loan</t>
  </si>
  <si>
    <t xml:space="preserve">Course B </t>
  </si>
  <si>
    <t>Tax rates</t>
  </si>
  <si>
    <t>Student No/ Year</t>
  </si>
  <si>
    <t>Course</t>
  </si>
  <si>
    <t>A</t>
  </si>
  <si>
    <t>B</t>
  </si>
  <si>
    <t>Year X</t>
  </si>
  <si>
    <t>Year X-1</t>
  </si>
  <si>
    <t>Year X-2</t>
  </si>
  <si>
    <t>Min</t>
  </si>
  <si>
    <t>Max</t>
  </si>
  <si>
    <t>CountA</t>
  </si>
  <si>
    <t>Checks okay</t>
  </si>
  <si>
    <t>Term (Years)</t>
  </si>
  <si>
    <t>Loan Instalment as % gross salary</t>
  </si>
  <si>
    <t>Inflation Rate (p.a.)</t>
  </si>
  <si>
    <t>Interest on loan (p.a.)</t>
  </si>
  <si>
    <t>Interest Rate on Bank Deposits (p.a.)</t>
  </si>
  <si>
    <t>Count</t>
  </si>
  <si>
    <t>Loan_repayment_perc_A</t>
  </si>
  <si>
    <t>Moratorium_Course_A</t>
  </si>
  <si>
    <t>fees_Course_A</t>
  </si>
  <si>
    <t>Term_Course_A</t>
  </si>
  <si>
    <t>Term_Course_B</t>
  </si>
  <si>
    <t>fees_Course_B</t>
  </si>
  <si>
    <t>salary_Course_B</t>
  </si>
  <si>
    <t>Loan_repayment_perc_B</t>
  </si>
  <si>
    <t>Moratorium_Course_B</t>
  </si>
  <si>
    <t>Annual_Spend</t>
  </si>
  <si>
    <t>Acc_wealth_current</t>
  </si>
  <si>
    <t>inflation</t>
  </si>
  <si>
    <t>int_on_deposit</t>
  </si>
  <si>
    <t>Salary (EOY)</t>
  </si>
  <si>
    <t>Tax on Salary</t>
  </si>
  <si>
    <t>Salary Band</t>
  </si>
  <si>
    <t>Expenses</t>
  </si>
  <si>
    <t>Repayment</t>
  </si>
  <si>
    <t>Loan Awailed</t>
  </si>
  <si>
    <t>Cashflows</t>
  </si>
  <si>
    <t>Interest Income</t>
  </si>
  <si>
    <t>Loan/Fee Payment</t>
  </si>
  <si>
    <t>Wealth at SOY</t>
  </si>
  <si>
    <t>Wealth at EOY</t>
  </si>
  <si>
    <t>Annual fees (₹)</t>
  </si>
  <si>
    <t>Annual Expenses (₹) : Current Year</t>
  </si>
  <si>
    <t>Current Accumulated Wealth (₹)</t>
  </si>
  <si>
    <t>Annual Salary over last 3 years (₹)</t>
  </si>
  <si>
    <t>Annual Salary over last 3 years (₹) - Revised</t>
  </si>
  <si>
    <t>Course A (with loan)</t>
  </si>
  <si>
    <t>Course B (with loan)</t>
  </si>
  <si>
    <t>Course A (self-funded)</t>
  </si>
  <si>
    <t>Scholarship</t>
  </si>
  <si>
    <t>less than or equal to ₹100,000</t>
  </si>
  <si>
    <t>higher than ₹100,000</t>
  </si>
  <si>
    <t>Scholarship (₹)</t>
  </si>
  <si>
    <t>Course A</t>
  </si>
  <si>
    <t>Course B - with scholarship</t>
  </si>
  <si>
    <t>Accumulated Wealth (₹)</t>
  </si>
  <si>
    <t>Deciding on the graduation course</t>
  </si>
  <si>
    <t>Purpose:</t>
  </si>
  <si>
    <t>XYZ Actuarial Consultants is assisting their client, Mr. A, to decide which course to pursue at college X.  The decision needs to be made between Course A and Course B, both of which differ in terms of duration and fee structure. Further, the client has advised that decision be made purely in terms of financial outcomes, specifically, his accumulated wealth 15 years after the date of decision making.
This spreadsheet does the following:
• Performs checks on the data provided
• Estimates the accumulated wealth of Mr. A at end of 15 years, assuming he opts for Course A
• Estimates the accumulated wealth of Mr. A at end of 15 years, assuming he opts for Course B
• Calculates the financial outcomes for Mr. A if he pays for his education using his personal savings instead of taking a loan 
• Determine the scholarship amount that Mr. A should get such that his wealth at end of 15 years is independent of the course chosen</t>
  </si>
  <si>
    <t>Data:</t>
  </si>
  <si>
    <t>Data Checks:</t>
  </si>
  <si>
    <t xml:space="preserve">The salary data was copied from the “Salary Data” sheet to the “Data Checks” sheet
For each of the past 3 years’ data, checks have been applied to ensure that data entries are not invalid.
1. Minimum Value:
    • Minimum values of respective years’ salaries have been calculated in cells I4:K4 using MIN function in excel.
    • Given this is salary data, any zero or negative value would be erroneous.
    • It is observed that minimum salary in Year X-2 is negative i.e. (-)67,000. This corresponds to salary of student number 55. To correct the same, corresponding positive value has been assumed.
    • Next, in Year X-1, minimum value is 0 and it corresponds to salary of student number 42, who pursued course A in Year X-1. As a correction, this has been replaced with average salary of other 49 candidates who pursued course A in Year X-1. This has been computed using AVERAGE function of excel.
2. Maximum Value:
    • Maximum values of respective years’ salaries have been calculated in cells I5:K5 using MAX function in excel.
    • Given this is salary data, any zero or negative value would be erroneous.
    • Since both the above expected outcomes are met, there is no reason to consider any changes based on this check. 
3. Count check: 
    • Count of data points of respective years’ salaries has been calculated in cells I6:K6 using COUNTA function in excel.
    • It is stated that data consists of salaries of 100 students each year, hence the value in each of the cells I6:K6 is expected to be 100.
    • The count of 99 in Year X indicates a missing value, which corresponds to missing entry of salary of student number 72.
    • As a correction, this blank value has been replaced with average salary of other 49 candidates who pursued same course (B) in Year X. The value has been computed using AVERAGE function of excel.
The changes described above were implemented in columns R through T, and the changed data is highlighted in orange. All other cells are just referencing the data provided. The checks were copied across and applied to the amended data to ensure that there are no errors remaining.
</t>
  </si>
  <si>
    <t>Assumptions:</t>
  </si>
  <si>
    <t>Following assumptions have been made to carry out the required projections:
  • Yearly cashflow model is good enough approximation for this exercise.
  • Apart from the data errors discovered, the data supplied is correct
  • Course begins immediately
  • For 2-year course, Mr. A takes loan in 2 tranches i.e., as and when payable
  • Loan is taken only to fund the course fees and all overheads are met from personal savings
  • The loan repayment structure will remain the same throughout the projection period, i.e., a percentage of salary before meeting the personal expenses
  • Salary is expected to be received at the end of year.
  • Loan repayment is made at end of the year post receipt of salary 
  • In the year where the loan is repaid, the interest is applied on the remaining portion of the o/s loan
  • Personal expenses and annual salary are assumed to increase in line with inflation
   • Course fees and personal expenses are paid at the end of the year
   • None of the expenses are tax deductible &amp; hence tax is paid on the entire salary before allowing for any expenses
   • Mr. A shall keep all his savings in bank account
   • 3-year average salary is a reasonable estimate of current year salary and does not require inflation/trend adjustment
   • In base scenario, 100% of the fees is funded from loan
   • Mr. A gets the job immediately on completion of the course
   • No tax is paid on investment income</t>
  </si>
  <si>
    <t>Projection_Course A</t>
  </si>
  <si>
    <t>Projection_Course B</t>
  </si>
  <si>
    <t>This sheet projects yearly cash flows in scenario where Mr. A choses to pursue Course A and take loan on agreed terms. The outcome of these projections is estimation of the accumulated wealth of Mr. A at end of 15 years.
Column C through F detail the yearly loan-schedule.
The loan availed at start of each year of course is projected in column C.
Loan outstanding at start of year (SOY) is computed in column D as loan outstanding at end of previous year (column F) plus any additional loan availed during the year.
Column E estimates the loan repayment amount basis information provided i.e., specified percentage of gross salary earned during the year. The repayment amount is floored to the loan outstanding at beginning of year rolled up with interest accrued for the year.
    • To apply the floor, MIN function of excel has been used
Loan outstanding at end of year (EOY) is calculated in column F using the following formula: 
Loan outstanding at SOY, rolled up with interest on outstanding loan, less repayment made during the year
Columns H through N project the following cash flows:
The yearly salary income of Mr. A, adjusted for annual inflation, is calculated in column H.  The formula uses IF condition in excel to ensure that salary income flows in only after completion of the course.
Tax on Salary is calculated in column I as gross salary earned during a year multiplied by appropriate salary-banded tax rate picked from Parameters sheet..
Column J projects the annual expenses that Mr. A is expected to incur over next 15 years. Expenses have been adjusted for yearly inflation.
Loan repayment in column K is linked to respective component from loan schedule i.e., column E.
Wealth of Mr. A at start of year (SOY) is computed in column L. For first year, wealth is equal to his current accumulated corpus as specified. Thereafter, wealth at SOY is equated to wealth at end of previous year (column N).
Column M projects the investment income that Mr. A is expected to earn each year. This is computed as his wealth at SOY multiplied by the bank interest rate.
Finally, wealth of Mr. A at end of year (EOY) is calculated in column N using following formula:
Wealth at SOY + Salary Income - Tax on Salary – Annual Expense – Loan repayment done during the year + investment income earned during the year
Reasonableness check:
A check has been applied in column O to see if wealth at EOY increases each year given that salary Mr. A expects to earn is much higher than his cash out flows viz. taxes on salary, annual personal expenses and loan repayment installment. The check seems to be fine except in second year. This is expected because there is no salary income but Mr. A must bears his annual expenditure.</t>
  </si>
  <si>
    <t>This sheet is a copy of the sheet Projection_Course A, with following changes been done to replace specifications of course A with those of course B:
1.  In column C, the duration and fees have been changed correspond to Course B.
2. In column E, moratorium period and loan repayment amount (expressed as % of gross salary) have been amended correspond to Course B
3. Since the salary that Mr. A expects to earn post completion of graduation varies by course chosen, the specifications have been altered in column H
There are no other changes in this sheet.</t>
  </si>
  <si>
    <t>Projection_Self Funding_CourseA</t>
  </si>
  <si>
    <t xml:space="preserve">This sheet is also a copy of the sheet Projection_Course A, with following changes:
1. The formulae in column C have been deleted and values herein input as 0 because there is no loan which is availed by Mr. A in this scenario.
2. Since there is no loan repayment, Column K instead computes the fee payment that Mr. A needs to make for the course.
Note: While it is assumed for simplicity that course fee is paid at end of the year, it is possible that one assumes a more realistic scenario where course fees is paid at beginning of the year. In such a scenario, for the self-funded course A projection, the accumulated wealth at end of 2nd year shall become negative. Subsequently, the accumulated wealth at start of 3rd year and investment income in 3rd year shall also be negative. Any such anomaly is seen in light of the assumptions made and due credit has been given to students irrespective of consequential unreasonable cashflows. </t>
  </si>
  <si>
    <t>Projection_Course B_Scholarship</t>
  </si>
  <si>
    <t>Following is a screenshot of above-mentioned computation.</t>
  </si>
  <si>
    <t>Given the outcomes of projections of Course A and Course B, it is evident that Mr. A is much better off considering course A. Financial outcomes in both scenarios can be neutral only if Mr. A gets scholarship in Course B and this sheet is used to arrive at the amount of scholarship required.
Firstly, this sheet has been created as a copy of sheet Projection_Course B.
Next, the formula in Column C has been changed to compute loan availed as being equal to course fee less scholarship amount, which has been referenced to cell C20, namely ‘Scholarship’.
    • Initial value of scholarship is set to 0
    • Cell D24 computes the difference in accumulated wealth of Mr. A as calculated in cell N18 of sheets Projection_Course A and Projection_Course B_Scholarship.
    • GOALSEEK function of excel has been used to compute the scholarship value such that the difference in cell D24 becomes zero i.e., both courses become financially neutral for Mr. A</t>
  </si>
  <si>
    <t>Reasonableness check:
It has been checked that if fees of course B (fees_Course_B) is modified to current value (70,000) less calculated scholarship amount (Scholarship), then the estimate of accumulated wealth of Mr. A as calculated in sheet Projection_Course B is equal to the estimate in sheet Projection_Course A.</t>
  </si>
  <si>
    <t>Graph</t>
  </si>
  <si>
    <t>This worksheet shows accumulation of wealth of Mr. A over 15 years in the following scenarios using a line chart:
   • Course A with loan
   • Course B with loan
   • Self-funded course A
Reasonableness checks:
1. In projections for Course A, a dent to wealth is seen in year 2, whether Mr. A takes a loan or not. However, the projections for Course B are smooth. This is as expected because Course A has a duration of 2-years and Mr. A starts to earn his salary post that whereas in Course B, Mr. A starts to earn his salary from 2nd year itself.
2. Whenever the interest on loan is higher than the interest earned on bank account, the self-funding scenario will be better. The same can be witnessed in the graph. 
3. Longer the duration of the course, later will be the inception of salary income, resulting in depletion of current wealth. This substantiates the initial strain observed in Course A vs Course B. Furthermore, if the salary in a particular scenario is expected to be higher, the eventual accumulation of wealth is expected to be higher over 15-year projection period. This trend of wealth progression under Course A and Course B is witnessed in the graph.</t>
  </si>
  <si>
    <t>Following data set has been provided:
• Annual salary of 100 students graduating from college X (50 from course A and 50 from course B) over last 3 years
     o This data has been taken from college website
     o The checks performed and amendments made are dealt with in the next section
• Other inputs such as inflation rate, interest rate on bank deposits, tax slabs, etc. and information such as loan agreement clauses, duration of courses, etc. have been provided – these are all tabulated in the Parameters sheet.</t>
  </si>
  <si>
    <r>
      <t xml:space="preserve"> </t>
    </r>
    <r>
      <rPr>
        <b/>
        <sz val="11"/>
        <color rgb="FF000000"/>
        <rFont val="Calibri"/>
        <family val="2"/>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</si>
  <si>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t>Question</t>
  </si>
  <si>
    <t>Sub-question</t>
  </si>
  <si>
    <t>Comments</t>
  </si>
  <si>
    <t>Q1) Techniques + Checks</t>
  </si>
  <si>
    <t>Model techniques</t>
  </si>
  <si>
    <t>Self-checks</t>
  </si>
  <si>
    <t>Q2) Audit Trail</t>
  </si>
  <si>
    <t>Audit Approach</t>
  </si>
  <si>
    <t>Audit Content</t>
  </si>
  <si>
    <r>
      <rPr>
        <b/>
        <sz val="11"/>
        <color theme="1"/>
        <rFont val="Calibri"/>
        <family val="2"/>
        <scheme val="minor"/>
      </rPr>
      <t xml:space="preserve">A. General comments on the aims of this subject
</t>
    </r>
    <r>
      <rPr>
        <sz val="11"/>
        <color theme="1"/>
        <rFont val="Calibri"/>
        <family val="2"/>
        <scheme val="minor"/>
      </rPr>
      <t xml:space="preserve">The aim of this subject is to ensure that the successful candidate can analyse the available data, develop the actuarial models and document the model in the form of an audit trail for a fellow student and senior actuary.  </t>
    </r>
  </si>
  <si>
    <r>
      <t xml:space="preserve">B. Comments on candidates’ performance in this session of the examination 
</t>
    </r>
    <r>
      <rPr>
        <sz val="11"/>
        <color theme="1"/>
        <rFont val="Calibri"/>
        <family val="2"/>
        <scheme val="minor"/>
      </rPr>
      <t xml:space="preserve">
Avoid hard-coding and use parameterization of inputs instead. Assign named ranges to parameters for easy reference.
Perform Self-checks at every stage of modelling to assure that the derived values are correct.
Attempt all sub-parts of the question paper and complete the audit write-up by allocating appropriate time to each section.
Identify specific and relevant assumptions to the underlying methodology.
Describe all steps of the methodology and the calculation approach.
Format of the report should be presentable.
Perform spell-check.</t>
    </r>
  </si>
  <si>
    <r>
      <rPr>
        <b/>
        <sz val="11"/>
        <color theme="1"/>
        <rFont val="Calibri"/>
        <family val="2"/>
        <scheme val="minor"/>
      </rPr>
      <t xml:space="preserve">B. Pass Mark 
</t>
    </r>
    <r>
      <rPr>
        <sz val="11"/>
        <color theme="1"/>
        <rFont val="Calibri"/>
        <family val="2"/>
        <scheme val="minor"/>
      </rPr>
      <t xml:space="preserve">The Pass Mark for this exam was 50. 
176 candidates appeared and 69 passed. 
</t>
    </r>
  </si>
  <si>
    <t>The question was generic in nature and did not require specific knowledge of specialized actuarial subjects. Overall, the performance of the candidates was average.
Most candidates identified the key model parameters in a separate worksheet. Few candidates used ‘named ranges’ in the Excel model to denote the parameters. The naming convention of the worksheets was logical by most of the candidates. 
Most of successful candidates created models in simple format, with all the calculations performed in separate tables and worksheets (for each of the different loan or self-funding options).</t>
  </si>
  <si>
    <t xml:space="preserve">Almost all the candidates performed the basic checks on the salary data shared and made reasonable corrections in the data. 
Candidates performed other self-checks in the model but lacks proper justification and documentation of the same in Audit trail and hence lost marks. </t>
  </si>
  <si>
    <t>Almost all the candidates presented the result projections and graphical presentation as asked in the question paper. The presentation of the results was of varied quality.
Only few candidates were able to produce chart with all details e.g., axis title, graph heading etc.</t>
  </si>
  <si>
    <t>Results</t>
  </si>
  <si>
    <t>The introductory explanation of the purpose of the exercise was generally reasonable.</t>
  </si>
  <si>
    <t xml:space="preserve">Identification of assumptions in the projection model was poorly done by few candidates. The common mistake witnessed was using the data provided as assumptions in the model. </t>
  </si>
  <si>
    <t>Graph descriptions were missing in most scripts.</t>
  </si>
  <si>
    <t>Data corrections was well described by most candidates.
The audit content was, in general, structured consistently with a logical flow specifying the background, data, methods and results.</t>
  </si>
  <si>
    <t>Candidates lost marks where specific part of the question was not attempted (for e.g., most commonly the scholarship / goal-seek test etc.).
Better candidates explained their self-checks clearly and gave links to the details in the individual worksheets. 
Few candidates did not complete the audit trail altogether.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</si>
</sst>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_ * #,##0_ ;_ * \-#,##0_ ;_ * &quot;-&quot;??_ ;_ @_ "/>
  </numFmts>
  <fonts count="16" x14ac:knownFonts="1">
    <font>
      <sz val="11"/>
      <color theme="1"/>
      <name val="Calibri"/>
      <family val="2"/>
      <scheme val="minor"/>
    </font>
    <font>
      <sz val="11"/>
      <color theme="1"/>
      <name val="Calibri"/>
      <family val="2"/>
      <scheme val="minor"/>
    </font>
    <font>
      <sz val="10"/>
      <color theme="1"/>
      <name val="Calibri"/>
      <family val="2"/>
      <scheme val="minor"/>
    </font>
    <font>
      <i/>
      <sz val="10"/>
      <color theme="4"/>
      <name val="Calibri"/>
      <family val="2"/>
      <scheme val="minor"/>
    </font>
    <font>
      <b/>
      <sz val="10"/>
      <color theme="1"/>
      <name val="Calibri"/>
      <family val="2"/>
      <scheme val="minor"/>
    </font>
    <font>
      <b/>
      <u/>
      <sz val="10"/>
      <color theme="1"/>
      <name val="Calibri"/>
      <family val="2"/>
      <scheme val="minor"/>
    </font>
    <font>
      <b/>
      <i/>
      <sz val="10"/>
      <color theme="4"/>
      <name val="Calibri"/>
      <family val="2"/>
      <scheme val="minor"/>
    </font>
    <font>
      <sz val="10"/>
      <name val="Calibri"/>
      <family val="2"/>
      <scheme val="minor"/>
    </font>
    <font>
      <b/>
      <sz val="10"/>
      <name val="Calibri"/>
      <family val="2"/>
      <scheme val="minor"/>
    </font>
    <font>
      <b/>
      <sz val="10"/>
      <color rgb="FFFF0000"/>
      <name val="Calibri"/>
      <family val="2"/>
      <scheme val="minor"/>
    </font>
    <font>
      <sz val="11"/>
      <name val="Calibri"/>
      <family val="2"/>
    </font>
    <font>
      <b/>
      <sz val="11"/>
      <name val="Calibri"/>
      <family val="2"/>
    </font>
    <font>
      <b/>
      <sz val="14"/>
      <name val="Calibri"/>
      <family val="2"/>
    </font>
    <font>
      <b/>
      <sz val="11"/>
      <color theme="1"/>
      <name val="Calibri"/>
      <family val="2"/>
      <scheme val="minor"/>
    </font>
    <font>
      <b/>
      <sz val="11"/>
      <color rgb="FF000000"/>
      <name val="Calibri"/>
      <family val="2"/>
    </font>
    <font>
      <sz val="11"/>
      <color rgb="FF0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theme="2" tint="-0.499984740745262"/>
      </left>
      <right/>
      <top/>
      <bottom/>
      <diagonal/>
    </border>
    <border>
      <left style="medium">
        <color indexed="64"/>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style="medium">
        <color theme="0" tint="-0.499984740745262"/>
      </left>
      <right/>
      <top style="medium">
        <color theme="2" tint="-0.499984740745262"/>
      </top>
      <bottom style="medium">
        <color theme="2" tint="-0.499984740745262"/>
      </bottom>
      <diagonal/>
    </border>
  </borders>
  <cellStyleXfs count="2">
    <xf numFmtId="0" fontId="0" fillId="0" borderId="0"/>
    <xf numFmtId="43" fontId="1" fillId="0" borderId="0" applyFont="0" applyFill="0" applyBorder="0" applyAlignment="0" applyProtection="0"/>
  </cellStyleXfs>
  <cellXfs count="90">
    <xf numFmtId="0" fontId="0" fillId="0" borderId="0" xfId="0"/>
    <xf numFmtId="0" fontId="3"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164" fontId="2" fillId="0" borderId="2" xfId="1" applyNumberFormat="1" applyFont="1" applyBorder="1" applyAlignment="1">
      <alignment vertical="center"/>
    </xf>
    <xf numFmtId="0" fontId="2" fillId="0" borderId="3" xfId="0" applyFont="1" applyBorder="1" applyAlignment="1">
      <alignment vertical="center"/>
    </xf>
    <xf numFmtId="164" fontId="2" fillId="0" borderId="4" xfId="1" applyNumberFormat="1" applyFont="1" applyBorder="1" applyAlignment="1">
      <alignment vertical="center"/>
    </xf>
    <xf numFmtId="9" fontId="2" fillId="0" borderId="0" xfId="0" applyNumberFormat="1" applyFont="1" applyAlignment="1">
      <alignment vertical="center"/>
    </xf>
    <xf numFmtId="0" fontId="2" fillId="0" borderId="0" xfId="0" applyFont="1" applyAlignment="1"/>
    <xf numFmtId="3" fontId="2" fillId="0" borderId="0" xfId="0" applyNumberFormat="1" applyFont="1" applyAlignment="1">
      <alignment horizontal="center" vertical="center"/>
    </xf>
    <xf numFmtId="3" fontId="2" fillId="0" borderId="8" xfId="0" applyNumberFormat="1" applyFont="1" applyBorder="1" applyAlignment="1">
      <alignment horizontal="center" vertical="center"/>
    </xf>
    <xf numFmtId="3" fontId="2" fillId="0" borderId="8" xfId="1" applyNumberFormat="1" applyFont="1" applyBorder="1" applyAlignment="1">
      <alignment horizontal="center" vertical="center"/>
    </xf>
    <xf numFmtId="0" fontId="4" fillId="0" borderId="0" xfId="0" applyFont="1" applyAlignment="1">
      <alignment vertical="center"/>
    </xf>
    <xf numFmtId="3" fontId="4" fillId="0" borderId="8" xfId="0" applyNumberFormat="1" applyFont="1" applyBorder="1" applyAlignment="1">
      <alignment horizontal="center" vertical="center"/>
    </xf>
    <xf numFmtId="3" fontId="5" fillId="0" borderId="0" xfId="0" applyNumberFormat="1" applyFont="1" applyAlignment="1">
      <alignment horizontal="left" vertical="center"/>
    </xf>
    <xf numFmtId="3" fontId="2" fillId="2" borderId="8" xfId="1" applyNumberFormat="1" applyFont="1" applyFill="1" applyBorder="1" applyAlignment="1">
      <alignment horizontal="center" vertical="center"/>
    </xf>
    <xf numFmtId="0" fontId="2" fillId="0" borderId="8" xfId="0" applyFont="1" applyBorder="1" applyAlignment="1">
      <alignment vertical="center"/>
    </xf>
    <xf numFmtId="0" fontId="4" fillId="0" borderId="8" xfId="0" applyFont="1" applyBorder="1" applyAlignment="1">
      <alignment vertical="center"/>
    </xf>
    <xf numFmtId="0" fontId="2" fillId="0" borderId="8" xfId="0" applyFont="1" applyBorder="1" applyAlignment="1">
      <alignment horizontal="center" vertical="center"/>
    </xf>
    <xf numFmtId="0" fontId="5" fillId="0" borderId="0" xfId="0" applyFont="1" applyAlignment="1">
      <alignment vertical="center"/>
    </xf>
    <xf numFmtId="3" fontId="2" fillId="0" borderId="8" xfId="1" applyNumberFormat="1" applyFont="1" applyFill="1" applyBorder="1" applyAlignment="1">
      <alignment horizontal="center" vertical="center"/>
    </xf>
    <xf numFmtId="3" fontId="2" fillId="3" borderId="8" xfId="1" applyNumberFormat="1" applyFont="1" applyFill="1" applyBorder="1" applyAlignment="1">
      <alignment horizontal="center" vertical="center"/>
    </xf>
    <xf numFmtId="0" fontId="2" fillId="0" borderId="9" xfId="0" applyFont="1" applyBorder="1" applyAlignment="1">
      <alignment vertical="center"/>
    </xf>
    <xf numFmtId="164" fontId="2" fillId="0" borderId="10" xfId="1" applyNumberFormat="1" applyFont="1" applyBorder="1" applyAlignment="1">
      <alignment vertical="center"/>
    </xf>
    <xf numFmtId="9" fontId="2" fillId="0" borderId="2" xfId="0" applyNumberFormat="1" applyFont="1" applyBorder="1" applyAlignment="1">
      <alignment vertical="center"/>
    </xf>
    <xf numFmtId="9" fontId="2" fillId="0" borderId="2" xfId="0" applyNumberFormat="1" applyFont="1" applyBorder="1" applyAlignment="1">
      <alignment horizontal="center" vertical="center"/>
    </xf>
    <xf numFmtId="9" fontId="2" fillId="0" borderId="4" xfId="0" applyNumberFormat="1" applyFont="1" applyBorder="1" applyAlignment="1">
      <alignment horizontal="center" vertical="center"/>
    </xf>
    <xf numFmtId="0" fontId="6" fillId="0" borderId="0" xfId="0" applyFont="1" applyAlignment="1">
      <alignment vertical="center"/>
    </xf>
    <xf numFmtId="0" fontId="4" fillId="0" borderId="9" xfId="0" applyFont="1" applyBorder="1" applyAlignment="1">
      <alignment vertical="center"/>
    </xf>
    <xf numFmtId="0" fontId="4" fillId="0" borderId="10" xfId="0" applyFont="1" applyBorder="1" applyAlignment="1">
      <alignment horizontal="center" vertical="center"/>
    </xf>
    <xf numFmtId="9" fontId="2" fillId="0" borderId="2" xfId="1" applyNumberFormat="1" applyFont="1" applyBorder="1" applyAlignment="1">
      <alignment vertical="center"/>
    </xf>
    <xf numFmtId="9" fontId="2" fillId="0" borderId="2" xfId="0" applyNumberFormat="1" applyFont="1" applyFill="1" applyBorder="1" applyAlignment="1">
      <alignment vertical="center"/>
    </xf>
    <xf numFmtId="0" fontId="2" fillId="0" borderId="0" xfId="0" applyFont="1" applyAlignment="1">
      <alignment horizontal="center" vertical="center"/>
    </xf>
    <xf numFmtId="0" fontId="7" fillId="0" borderId="0" xfId="0" applyFont="1" applyFill="1" applyAlignment="1">
      <alignment horizontal="center" vertical="center"/>
    </xf>
    <xf numFmtId="164" fontId="7" fillId="0" borderId="0" xfId="1" applyNumberFormat="1" applyFont="1" applyFill="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7" fillId="0" borderId="7" xfId="0" applyFont="1" applyFill="1" applyBorder="1" applyAlignment="1">
      <alignment horizontal="center" vertical="center"/>
    </xf>
    <xf numFmtId="164" fontId="7" fillId="0" borderId="7" xfId="1" applyNumberFormat="1" applyFont="1" applyFill="1" applyBorder="1" applyAlignment="1">
      <alignment horizontal="center" vertical="center"/>
    </xf>
    <xf numFmtId="0" fontId="7" fillId="0" borderId="7" xfId="0" applyFont="1" applyBorder="1" applyAlignment="1">
      <alignment horizontal="center" vertical="center"/>
    </xf>
    <xf numFmtId="3" fontId="7" fillId="0" borderId="0" xfId="0" applyNumberFormat="1" applyFont="1" applyFill="1" applyAlignment="1">
      <alignment horizontal="center" vertical="center"/>
    </xf>
    <xf numFmtId="3" fontId="7" fillId="0" borderId="0" xfId="0" applyNumberFormat="1" applyFont="1" applyAlignment="1">
      <alignment horizontal="center" vertical="center"/>
    </xf>
    <xf numFmtId="0" fontId="8" fillId="0" borderId="0" xfId="0" applyFont="1" applyFill="1" applyAlignment="1">
      <alignment horizontal="center" vertical="center"/>
    </xf>
    <xf numFmtId="3" fontId="7" fillId="0" borderId="0" xfId="1" applyNumberFormat="1" applyFont="1" applyFill="1" applyAlignment="1">
      <alignment horizontal="center" vertical="center"/>
    </xf>
    <xf numFmtId="3" fontId="7" fillId="0" borderId="0" xfId="1" applyNumberFormat="1" applyFont="1" applyAlignment="1">
      <alignment horizontal="center" vertical="center"/>
    </xf>
    <xf numFmtId="0" fontId="8" fillId="0" borderId="0" xfId="0" applyFont="1" applyFill="1" applyAlignment="1">
      <alignment horizontal="left" vertical="center"/>
    </xf>
    <xf numFmtId="3" fontId="7" fillId="4" borderId="0" xfId="0" applyNumberFormat="1" applyFont="1" applyFill="1" applyAlignment="1">
      <alignment horizontal="center" vertical="center"/>
    </xf>
    <xf numFmtId="9" fontId="2" fillId="0" borderId="4" xfId="0" applyNumberFormat="1" applyFont="1" applyFill="1" applyBorder="1" applyAlignment="1">
      <alignment vertical="center"/>
    </xf>
    <xf numFmtId="0" fontId="4" fillId="0" borderId="5" xfId="0" applyFont="1" applyBorder="1" applyAlignment="1">
      <alignment vertical="center"/>
    </xf>
    <xf numFmtId="164" fontId="2" fillId="0" borderId="6" xfId="1" applyNumberFormat="1" applyFont="1" applyBorder="1" applyAlignment="1">
      <alignment vertical="center"/>
    </xf>
    <xf numFmtId="3" fontId="2" fillId="0" borderId="0" xfId="0" applyNumberFormat="1" applyFont="1" applyAlignment="1">
      <alignment vertical="center"/>
    </xf>
    <xf numFmtId="3" fontId="3" fillId="2" borderId="0" xfId="0" applyNumberFormat="1" applyFont="1" applyFill="1" applyAlignment="1">
      <alignment vertical="center"/>
    </xf>
    <xf numFmtId="3" fontId="7" fillId="5" borderId="0" xfId="0" applyNumberFormat="1" applyFont="1" applyFill="1" applyAlignment="1">
      <alignment horizontal="center" vertical="center"/>
    </xf>
    <xf numFmtId="0" fontId="9" fillId="0" borderId="0" xfId="0" applyFont="1" applyAlignment="1">
      <alignment vertical="center"/>
    </xf>
    <xf numFmtId="0" fontId="11" fillId="0" borderId="0" xfId="0" applyFont="1" applyAlignment="1">
      <alignment vertical="center"/>
    </xf>
    <xf numFmtId="0" fontId="10" fillId="0" borderId="0" xfId="0" applyFont="1"/>
    <xf numFmtId="0" fontId="10" fillId="0" borderId="8" xfId="0" applyFont="1" applyBorder="1" applyAlignment="1">
      <alignment wrapText="1"/>
    </xf>
    <xf numFmtId="0" fontId="10" fillId="0" borderId="8" xfId="0" applyFont="1" applyBorder="1" applyAlignment="1">
      <alignment vertical="center" wrapText="1"/>
    </xf>
    <xf numFmtId="0" fontId="12" fillId="0" borderId="0" xfId="0" applyFont="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0" xfId="0" applyBorder="1" applyAlignment="1">
      <alignment horizontal="left" vertical="center" wrapText="1"/>
    </xf>
    <xf numFmtId="0" fontId="13" fillId="0" borderId="8" xfId="0" applyFont="1" applyBorder="1" applyAlignment="1">
      <alignment horizontal="center" vertical="center"/>
    </xf>
    <xf numFmtId="0" fontId="13" fillId="0" borderId="8" xfId="0" applyFont="1" applyBorder="1" applyAlignment="1">
      <alignment horizontal="justify" vertical="center"/>
    </xf>
    <xf numFmtId="0" fontId="13" fillId="0" borderId="8" xfId="0" applyFont="1" applyBorder="1" applyAlignment="1">
      <alignment vertical="center" wrapText="1"/>
    </xf>
    <xf numFmtId="0" fontId="1" fillId="0" borderId="15" xfId="0" applyFont="1" applyBorder="1" applyAlignment="1">
      <alignment horizontal="justify" vertical="center"/>
    </xf>
    <xf numFmtId="0" fontId="15" fillId="0" borderId="15" xfId="0" applyFont="1" applyBorder="1" applyAlignment="1">
      <alignment horizontal="justify" vertical="center"/>
    </xf>
    <xf numFmtId="0" fontId="1" fillId="0" borderId="8" xfId="0" applyFont="1" applyBorder="1" applyAlignment="1">
      <alignment vertical="center"/>
    </xf>
    <xf numFmtId="0" fontId="0" fillId="0" borderId="11" xfId="0" applyFont="1" applyBorder="1" applyAlignment="1">
      <alignment horizontal="left" vertical="center" wrapText="1"/>
    </xf>
    <xf numFmtId="0" fontId="0" fillId="0" borderId="8" xfId="0" applyFont="1" applyBorder="1" applyAlignment="1">
      <alignment horizontal="justify" vertical="center" wrapText="1"/>
    </xf>
    <xf numFmtId="0" fontId="0" fillId="0" borderId="14" xfId="0" applyFont="1" applyBorder="1" applyAlignment="1">
      <alignment horizontal="justify" vertical="center" wrapText="1"/>
    </xf>
    <xf numFmtId="0" fontId="0" fillId="0" borderId="14" xfId="0" applyFont="1" applyBorder="1" applyAlignment="1">
      <alignment horizontal="justify" vertical="center"/>
    </xf>
    <xf numFmtId="0" fontId="0" fillId="0" borderId="15" xfId="0" applyFont="1" applyBorder="1" applyAlignment="1">
      <alignment horizontal="justify" vertical="center"/>
    </xf>
    <xf numFmtId="0" fontId="15" fillId="0" borderId="14" xfId="0" applyFont="1" applyBorder="1" applyAlignment="1">
      <alignment horizontal="justify" vertical="center" wrapText="1"/>
    </xf>
    <xf numFmtId="0" fontId="15" fillId="0" borderId="16" xfId="0" applyFont="1" applyBorder="1" applyAlignment="1">
      <alignment horizontal="justify"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17" xfId="0" applyBorder="1"/>
    <xf numFmtId="0" fontId="13" fillId="0" borderId="18" xfId="0" applyFont="1" applyBorder="1" applyAlignment="1">
      <alignment horizontal="left" vertical="top" wrapText="1"/>
    </xf>
    <xf numFmtId="0" fontId="13" fillId="0" borderId="19" xfId="0" applyFont="1" applyBorder="1" applyAlignment="1">
      <alignment horizontal="left" vertical="top"/>
    </xf>
    <xf numFmtId="0" fontId="13" fillId="0" borderId="20" xfId="0" applyFont="1" applyBorder="1" applyAlignment="1">
      <alignment horizontal="left" vertical="top"/>
    </xf>
    <xf numFmtId="0" fontId="0" fillId="0" borderId="21"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Accumulated</a:t>
            </a:r>
            <a:r>
              <a:rPr lang="en-US" baseline="0"/>
              <a:t> Wealth of Mr. A</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Graph!$C$3</c:f>
              <c:strCache>
                <c:ptCount val="1"/>
                <c:pt idx="0">
                  <c:v>Course A (with loan)</c:v>
                </c:pt>
              </c:strCache>
            </c:strRef>
          </c:tx>
          <c:spPr>
            <a:ln w="28575" cap="rnd">
              <a:solidFill>
                <a:schemeClr val="accent2"/>
              </a:solidFill>
              <a:round/>
            </a:ln>
            <a:effectLst/>
          </c:spPr>
          <c:marker>
            <c:symbol val="none"/>
          </c:marker>
          <c:val>
            <c:numRef>
              <c:f>Graph!$C$4:$C$18</c:f>
              <c:numCache>
                <c:formatCode>#,##0</c:formatCode>
                <c:ptCount val="15"/>
                <c:pt idx="0">
                  <c:v>138000</c:v>
                </c:pt>
                <c:pt idx="1">
                  <c:v>124230</c:v>
                </c:pt>
                <c:pt idx="2">
                  <c:v>163657.4025</c:v>
                </c:pt>
                <c:pt idx="3">
                  <c:v>207049.12927500001</c:v>
                </c:pt>
                <c:pt idx="4">
                  <c:v>254722.97378775003</c:v>
                </c:pt>
                <c:pt idx="5">
                  <c:v>307019.79380907753</c:v>
                </c:pt>
                <c:pt idx="6">
                  <c:v>364305.09511138778</c:v>
                </c:pt>
                <c:pt idx="7">
                  <c:v>426970.72017552488</c:v>
                </c:pt>
                <c:pt idx="8">
                  <c:v>495436.64871138294</c:v>
                </c:pt>
                <c:pt idx="9">
                  <c:v>570152.91722565889</c:v>
                </c:pt>
                <c:pt idx="10">
                  <c:v>680516.41822601529</c:v>
                </c:pt>
                <c:pt idx="11">
                  <c:v>805156.42634237686</c:v>
                </c:pt>
                <c:pt idx="12">
                  <c:v>941465.28609686019</c:v>
                </c:pt>
                <c:pt idx="13">
                  <c:v>1090352.6511453097</c:v>
                </c:pt>
                <c:pt idx="14">
                  <c:v>1252793.2304907979</c:v>
                </c:pt>
              </c:numCache>
            </c:numRef>
          </c:val>
          <c:smooth val="0"/>
          <c:extLst xmlns:c16r2="http://schemas.microsoft.com/office/drawing/2015/06/chart">
            <c:ext xmlns:c16="http://schemas.microsoft.com/office/drawing/2014/chart" uri="{C3380CC4-5D6E-409C-BE32-E72D297353CC}">
              <c16:uniqueId val="{00000001-1F8A-4E1F-8E25-876BA147F8E2}"/>
            </c:ext>
          </c:extLst>
        </c:ser>
        <c:ser>
          <c:idx val="2"/>
          <c:order val="1"/>
          <c:tx>
            <c:strRef>
              <c:f>Graph!$D$3</c:f>
              <c:strCache>
                <c:ptCount val="1"/>
                <c:pt idx="0">
                  <c:v>Course B (with loan)</c:v>
                </c:pt>
              </c:strCache>
            </c:strRef>
          </c:tx>
          <c:spPr>
            <a:ln w="28575" cap="rnd">
              <a:solidFill>
                <a:schemeClr val="accent3"/>
              </a:solidFill>
              <a:round/>
            </a:ln>
            <a:effectLst/>
          </c:spPr>
          <c:marker>
            <c:symbol val="none"/>
          </c:marker>
          <c:val>
            <c:numRef>
              <c:f>Graph!$D$4:$D$18</c:f>
              <c:numCache>
                <c:formatCode>#,##0</c:formatCode>
                <c:ptCount val="15"/>
                <c:pt idx="0">
                  <c:v>138000</c:v>
                </c:pt>
                <c:pt idx="1">
                  <c:v>173533.8</c:v>
                </c:pt>
                <c:pt idx="2">
                  <c:v>212562.31799999997</c:v>
                </c:pt>
                <c:pt idx="3">
                  <c:v>255363.37157999998</c:v>
                </c:pt>
                <c:pt idx="4">
                  <c:v>302234.85409979994</c:v>
                </c:pt>
                <c:pt idx="5">
                  <c:v>353496.1095820379</c:v>
                </c:pt>
                <c:pt idx="6">
                  <c:v>409489.3986050227</c:v>
                </c:pt>
                <c:pt idx="7">
                  <c:v>460416.56763852097</c:v>
                </c:pt>
                <c:pt idx="8">
                  <c:v>515717.25706988905</c:v>
                </c:pt>
                <c:pt idx="9">
                  <c:v>577708.90168678085</c:v>
                </c:pt>
                <c:pt idx="10">
                  <c:v>660534.59211254306</c:v>
                </c:pt>
                <c:pt idx="11">
                  <c:v>750737.98178007884</c:v>
                </c:pt>
                <c:pt idx="12">
                  <c:v>848882.14053470595</c:v>
                </c:pt>
                <c:pt idx="13">
                  <c:v>955569.94280700188</c:v>
                </c:pt>
                <c:pt idx="14">
                  <c:v>1071446.7569076461</c:v>
                </c:pt>
              </c:numCache>
            </c:numRef>
          </c:val>
          <c:smooth val="0"/>
          <c:extLst xmlns:c16r2="http://schemas.microsoft.com/office/drawing/2015/06/chart">
            <c:ext xmlns:c16="http://schemas.microsoft.com/office/drawing/2014/chart" uri="{C3380CC4-5D6E-409C-BE32-E72D297353CC}">
              <c16:uniqueId val="{00000002-1F8A-4E1F-8E25-876BA147F8E2}"/>
            </c:ext>
          </c:extLst>
        </c:ser>
        <c:ser>
          <c:idx val="3"/>
          <c:order val="2"/>
          <c:tx>
            <c:strRef>
              <c:f>Graph!$E$3</c:f>
              <c:strCache>
                <c:ptCount val="1"/>
                <c:pt idx="0">
                  <c:v>Course A (self-funded)</c:v>
                </c:pt>
              </c:strCache>
            </c:strRef>
          </c:tx>
          <c:spPr>
            <a:ln w="28575" cap="rnd">
              <a:solidFill>
                <a:schemeClr val="accent4"/>
              </a:solidFill>
              <a:round/>
            </a:ln>
            <a:effectLst/>
          </c:spPr>
          <c:marker>
            <c:symbol val="none"/>
          </c:marker>
          <c:val>
            <c:numRef>
              <c:f>Graph!$E$4:$E$18</c:f>
              <c:numCache>
                <c:formatCode>#,##0</c:formatCode>
                <c:ptCount val="15"/>
                <c:pt idx="0">
                  <c:v>78000</c:v>
                </c:pt>
                <c:pt idx="1">
                  <c:v>630</c:v>
                </c:pt>
                <c:pt idx="2">
                  <c:v>54691.843500000017</c:v>
                </c:pt>
                <c:pt idx="3">
                  <c:v>114698.599785</c:v>
                </c:pt>
                <c:pt idx="4">
                  <c:v>181142.02373084999</c:v>
                </c:pt>
                <c:pt idx="5">
                  <c:v>254550.1285113885</c:v>
                </c:pt>
                <c:pt idx="6">
                  <c:v>335489.69874659373</c:v>
                </c:pt>
                <c:pt idx="7">
                  <c:v>424568.97132213734</c:v>
                </c:pt>
                <c:pt idx="8">
                  <c:v>522440.49478475098</c:v>
                </c:pt>
                <c:pt idx="9">
                  <c:v>629804.17891428573</c:v>
                </c:pt>
                <c:pt idx="10">
                  <c:v>747410.54681371502</c:v>
                </c:pt>
                <c:pt idx="11">
                  <c:v>876064.20264533861</c:v>
                </c:pt>
                <c:pt idx="12">
                  <c:v>1016627.5289779997</c:v>
                </c:pt>
                <c:pt idx="13">
                  <c:v>1170024.6285993175</c:v>
                </c:pt>
                <c:pt idx="14">
                  <c:v>1337245.5265920465</c:v>
                </c:pt>
              </c:numCache>
            </c:numRef>
          </c:val>
          <c:smooth val="0"/>
          <c:extLst xmlns:c16r2="http://schemas.microsoft.com/office/drawing/2015/06/chart">
            <c:ext xmlns:c16="http://schemas.microsoft.com/office/drawing/2014/chart" uri="{C3380CC4-5D6E-409C-BE32-E72D297353CC}">
              <c16:uniqueId val="{00000003-1F8A-4E1F-8E25-876BA147F8E2}"/>
            </c:ext>
          </c:extLst>
        </c:ser>
        <c:dLbls>
          <c:showLegendKey val="0"/>
          <c:showVal val="0"/>
          <c:showCatName val="0"/>
          <c:showSerName val="0"/>
          <c:showPercent val="0"/>
          <c:showBubbleSize val="0"/>
        </c:dLbls>
        <c:smooth val="0"/>
        <c:axId val="-188686944"/>
        <c:axId val="-328547616"/>
      </c:lineChart>
      <c:catAx>
        <c:axId val="-18868694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547616"/>
        <c:crosses val="autoZero"/>
        <c:auto val="1"/>
        <c:lblAlgn val="ctr"/>
        <c:lblOffset val="100"/>
        <c:noMultiLvlLbl val="0"/>
      </c:catAx>
      <c:valAx>
        <c:axId val="-32854761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Accumulated Wealth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686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149678</xdr:colOff>
      <xdr:row>27</xdr:row>
      <xdr:rowOff>176893</xdr:rowOff>
    </xdr:from>
    <xdr:to>
      <xdr:col>0</xdr:col>
      <xdr:colOff>6655253</xdr:colOff>
      <xdr:row>37</xdr:row>
      <xdr:rowOff>186418</xdr:rowOff>
    </xdr:to>
    <xdr:pic>
      <xdr:nvPicPr>
        <xdr:cNvPr id="2" name="Picture 1"/>
        <xdr:cNvPicPr/>
      </xdr:nvPicPr>
      <xdr:blipFill>
        <a:blip xmlns:r="http://schemas.openxmlformats.org/officeDocument/2006/relationships" r:embed="rId1"/>
        <a:stretch>
          <a:fillRect/>
        </a:stretch>
      </xdr:blipFill>
      <xdr:spPr>
        <a:xfrm>
          <a:off x="149678" y="24724179"/>
          <a:ext cx="6505575" cy="1914525"/>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270933</xdr:colOff>
      <xdr:row>1</xdr:row>
      <xdr:rowOff>187113</xdr:rowOff>
    </xdr:from>
    <xdr:to>
      <xdr:col>18</xdr:col>
      <xdr:colOff>110067</xdr:colOff>
      <xdr:row>22</xdr:row>
      <xdr:rowOff>50801</xdr:rowOff>
    </xdr:to>
    <xdr:graphicFrame macro="">
      <xdr:nvGraphicFramePr>
        <xdr:cNvPr id="2" name="Chart 1">
          <a:extLst>
            <a:ext uri="{FF2B5EF4-FFF2-40B4-BE49-F238E27FC236}">
              <a16:creationId xmlns:a16="http://schemas.microsoft.com/office/drawing/2014/main" xmlns="" id="{C595F53E-F3C0-4023-975E-3DCF3E63B4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20"/>
  <sheetViews>
    <sheetView showGridLines="0" tabSelected="1" zoomScaleNormal="100" workbookViewId="0">
      <selection sqref="A1:C1"/>
    </sheetView>
  </sheetViews>
  <sheetFormatPr defaultRowHeight="15" x14ac:dyDescent="0.25"/>
  <cols>
    <col min="1" max="1" width="12.7109375" customWidth="1"/>
    <col min="2" max="2" width="14.85546875" bestFit="1" customWidth="1"/>
    <col min="3" max="3" width="125.5703125" customWidth="1"/>
  </cols>
  <sheetData>
    <row r="1" spans="1:4" ht="91.5" customHeight="1" thickBot="1" x14ac:dyDescent="0.3">
      <c r="A1" s="62" t="s">
        <v>90</v>
      </c>
      <c r="B1" s="63"/>
      <c r="C1" s="64"/>
    </row>
    <row r="2" spans="1:4" ht="15.75" thickBot="1" x14ac:dyDescent="0.3"/>
    <row r="3" spans="1:4" ht="60.75" customHeight="1" thickBot="1" x14ac:dyDescent="0.3">
      <c r="A3" s="74" t="s">
        <v>100</v>
      </c>
      <c r="B3" s="65"/>
      <c r="C3" s="66"/>
    </row>
    <row r="4" spans="1:4" ht="15.75" thickBot="1" x14ac:dyDescent="0.3">
      <c r="A4" s="67"/>
      <c r="B4" s="67"/>
      <c r="C4" s="67"/>
    </row>
    <row r="5" spans="1:4" ht="135.75" customHeight="1" thickBot="1" x14ac:dyDescent="0.3">
      <c r="A5" s="84" t="s">
        <v>101</v>
      </c>
      <c r="B5" s="85"/>
      <c r="C5" s="86"/>
      <c r="D5" s="83"/>
    </row>
    <row r="6" spans="1:4" ht="15.75" thickBot="1" x14ac:dyDescent="0.3"/>
    <row r="7" spans="1:4" ht="43.5" customHeight="1" thickBot="1" x14ac:dyDescent="0.3">
      <c r="A7" s="87" t="s">
        <v>102</v>
      </c>
      <c r="B7" s="88"/>
      <c r="C7" s="89"/>
      <c r="D7" s="83"/>
    </row>
    <row r="9" spans="1:4" x14ac:dyDescent="0.25">
      <c r="A9" s="68" t="s">
        <v>91</v>
      </c>
      <c r="B9" s="68" t="s">
        <v>92</v>
      </c>
      <c r="C9" s="69" t="s">
        <v>93</v>
      </c>
    </row>
    <row r="10" spans="1:4" ht="120" x14ac:dyDescent="0.25">
      <c r="A10" s="70" t="s">
        <v>94</v>
      </c>
      <c r="B10" s="81" t="s">
        <v>95</v>
      </c>
      <c r="C10" s="75" t="s">
        <v>103</v>
      </c>
    </row>
    <row r="11" spans="1:4" ht="60" x14ac:dyDescent="0.25">
      <c r="A11" s="70"/>
      <c r="B11" s="81" t="s">
        <v>96</v>
      </c>
      <c r="C11" s="75" t="s">
        <v>104</v>
      </c>
    </row>
    <row r="12" spans="1:4" ht="60" x14ac:dyDescent="0.25">
      <c r="A12" s="70"/>
      <c r="B12" s="81" t="s">
        <v>106</v>
      </c>
      <c r="C12" s="76" t="s">
        <v>105</v>
      </c>
    </row>
    <row r="13" spans="1:4" x14ac:dyDescent="0.25">
      <c r="A13" s="70" t="s">
        <v>97</v>
      </c>
      <c r="B13" s="82" t="s">
        <v>98</v>
      </c>
      <c r="C13" s="77" t="s">
        <v>107</v>
      </c>
    </row>
    <row r="14" spans="1:4" x14ac:dyDescent="0.25">
      <c r="A14" s="70"/>
      <c r="B14" s="82"/>
      <c r="C14" s="71"/>
    </row>
    <row r="15" spans="1:4" ht="30" x14ac:dyDescent="0.25">
      <c r="A15" s="70"/>
      <c r="B15" s="82"/>
      <c r="C15" s="78" t="s">
        <v>108</v>
      </c>
    </row>
    <row r="16" spans="1:4" x14ac:dyDescent="0.25">
      <c r="A16" s="70"/>
      <c r="B16" s="82"/>
      <c r="C16" s="72"/>
    </row>
    <row r="17" spans="1:3" x14ac:dyDescent="0.25">
      <c r="A17" s="70"/>
      <c r="B17" s="82"/>
      <c r="C17" s="72" t="s">
        <v>109</v>
      </c>
    </row>
    <row r="18" spans="1:3" ht="45" x14ac:dyDescent="0.25">
      <c r="A18" s="73"/>
      <c r="B18" s="82" t="s">
        <v>99</v>
      </c>
      <c r="C18" s="79" t="s">
        <v>110</v>
      </c>
    </row>
    <row r="19" spans="1:3" x14ac:dyDescent="0.25">
      <c r="A19" s="73"/>
      <c r="B19" s="82"/>
      <c r="C19" s="72"/>
    </row>
    <row r="20" spans="1:3" ht="90" x14ac:dyDescent="0.25">
      <c r="A20" s="73"/>
      <c r="B20" s="82"/>
      <c r="C20" s="80" t="s">
        <v>111</v>
      </c>
    </row>
  </sheetData>
  <mergeCells count="9">
    <mergeCell ref="A18:A20"/>
    <mergeCell ref="B18:B20"/>
    <mergeCell ref="A1:C1"/>
    <mergeCell ref="A3:C3"/>
    <mergeCell ref="A5:C5"/>
    <mergeCell ref="A7:C7"/>
    <mergeCell ref="A10:A12"/>
    <mergeCell ref="A13:A17"/>
    <mergeCell ref="B13:B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43"/>
  <sheetViews>
    <sheetView showGridLines="0" zoomScale="85" zoomScaleNormal="85" workbookViewId="0">
      <selection activeCell="A2" sqref="A2"/>
    </sheetView>
  </sheetViews>
  <sheetFormatPr defaultRowHeight="15" x14ac:dyDescent="0.25"/>
  <cols>
    <col min="1" max="1" width="183.28515625" style="56" customWidth="1"/>
    <col min="2" max="16384" width="9.140625" style="56"/>
  </cols>
  <sheetData>
    <row r="1" spans="1:1" ht="33.75" customHeight="1" x14ac:dyDescent="0.25">
      <c r="A1" s="59" t="s">
        <v>69</v>
      </c>
    </row>
    <row r="3" spans="1:1" x14ac:dyDescent="0.25">
      <c r="A3" s="55" t="s">
        <v>70</v>
      </c>
    </row>
    <row r="4" spans="1:1" ht="120" x14ac:dyDescent="0.25">
      <c r="A4" s="57" t="s">
        <v>71</v>
      </c>
    </row>
    <row r="6" spans="1:1" x14ac:dyDescent="0.25">
      <c r="A6" s="55" t="s">
        <v>72</v>
      </c>
    </row>
    <row r="7" spans="1:1" ht="90" x14ac:dyDescent="0.25">
      <c r="A7" s="57" t="s">
        <v>89</v>
      </c>
    </row>
    <row r="9" spans="1:1" x14ac:dyDescent="0.25">
      <c r="A9" s="55" t="s">
        <v>73</v>
      </c>
    </row>
    <row r="10" spans="1:1" ht="345" x14ac:dyDescent="0.25">
      <c r="A10" s="57" t="s">
        <v>74</v>
      </c>
    </row>
    <row r="12" spans="1:1" x14ac:dyDescent="0.25">
      <c r="A12" s="55" t="s">
        <v>75</v>
      </c>
    </row>
    <row r="13" spans="1:1" ht="270" x14ac:dyDescent="0.25">
      <c r="A13" s="58" t="s">
        <v>76</v>
      </c>
    </row>
    <row r="15" spans="1:1" x14ac:dyDescent="0.25">
      <c r="A15" s="55" t="s">
        <v>77</v>
      </c>
    </row>
    <row r="16" spans="1:1" ht="405" x14ac:dyDescent="0.25">
      <c r="A16" s="57" t="s">
        <v>79</v>
      </c>
    </row>
    <row r="18" spans="1:1" x14ac:dyDescent="0.25">
      <c r="A18" s="55" t="s">
        <v>78</v>
      </c>
    </row>
    <row r="20" spans="1:1" ht="105" x14ac:dyDescent="0.25">
      <c r="A20" s="57" t="s">
        <v>80</v>
      </c>
    </row>
    <row r="22" spans="1:1" x14ac:dyDescent="0.25">
      <c r="A22" s="55" t="s">
        <v>81</v>
      </c>
    </row>
    <row r="23" spans="1:1" ht="120" x14ac:dyDescent="0.25">
      <c r="A23" s="57" t="s">
        <v>82</v>
      </c>
    </row>
    <row r="25" spans="1:1" x14ac:dyDescent="0.25">
      <c r="A25" s="55" t="s">
        <v>83</v>
      </c>
    </row>
    <row r="26" spans="1:1" ht="105" x14ac:dyDescent="0.25">
      <c r="A26" s="57" t="s">
        <v>85</v>
      </c>
    </row>
    <row r="28" spans="1:1" x14ac:dyDescent="0.25">
      <c r="A28" s="56" t="s">
        <v>84</v>
      </c>
    </row>
    <row r="40" spans="1:1" ht="45" x14ac:dyDescent="0.25">
      <c r="A40" s="57" t="s">
        <v>86</v>
      </c>
    </row>
    <row r="42" spans="1:1" x14ac:dyDescent="0.25">
      <c r="A42" s="55" t="s">
        <v>87</v>
      </c>
    </row>
    <row r="43" spans="1:1" ht="195" x14ac:dyDescent="0.25">
      <c r="A43" s="57" t="s">
        <v>88</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F103"/>
  <sheetViews>
    <sheetView showGridLines="0" zoomScale="90" zoomScaleNormal="90" workbookViewId="0"/>
  </sheetViews>
  <sheetFormatPr defaultColWidth="8.85546875" defaultRowHeight="15" customHeight="1" x14ac:dyDescent="0.25"/>
  <cols>
    <col min="1" max="1" width="1" style="2" customWidth="1"/>
    <col min="2" max="6" width="14.85546875" style="9" customWidth="1"/>
    <col min="7" max="16384" width="8.85546875" style="2"/>
  </cols>
  <sheetData>
    <row r="1" spans="2:6" ht="4.1500000000000004" customHeight="1" x14ac:dyDescent="0.25"/>
    <row r="2" spans="2:6" ht="15" customHeight="1" x14ac:dyDescent="0.25">
      <c r="B2" s="14" t="s">
        <v>57</v>
      </c>
      <c r="C2" s="14"/>
    </row>
    <row r="3" spans="2:6" s="12" customFormat="1" ht="15" customHeight="1" x14ac:dyDescent="0.25">
      <c r="B3" s="13" t="s">
        <v>13</v>
      </c>
      <c r="C3" s="13" t="s">
        <v>14</v>
      </c>
      <c r="D3" s="13" t="s">
        <v>19</v>
      </c>
      <c r="E3" s="13" t="s">
        <v>18</v>
      </c>
      <c r="F3" s="13" t="s">
        <v>17</v>
      </c>
    </row>
    <row r="4" spans="2:6" ht="15" customHeight="1" x14ac:dyDescent="0.25">
      <c r="B4" s="10">
        <v>1</v>
      </c>
      <c r="C4" s="10" t="s">
        <v>15</v>
      </c>
      <c r="D4" s="20">
        <v>103000</v>
      </c>
      <c r="E4" s="20">
        <v>94000</v>
      </c>
      <c r="F4" s="20">
        <v>80000</v>
      </c>
    </row>
    <row r="5" spans="2:6" ht="15" customHeight="1" x14ac:dyDescent="0.25">
      <c r="B5" s="10">
        <f>B4+1</f>
        <v>2</v>
      </c>
      <c r="C5" s="10" t="s">
        <v>15</v>
      </c>
      <c r="D5" s="20">
        <v>85000</v>
      </c>
      <c r="E5" s="20">
        <v>82000</v>
      </c>
      <c r="F5" s="20">
        <v>97000</v>
      </c>
    </row>
    <row r="6" spans="2:6" ht="15" customHeight="1" x14ac:dyDescent="0.25">
      <c r="B6" s="10">
        <f t="shared" ref="B6:B69" si="0">B5+1</f>
        <v>3</v>
      </c>
      <c r="C6" s="10" t="s">
        <v>15</v>
      </c>
      <c r="D6" s="20">
        <v>90000</v>
      </c>
      <c r="E6" s="20">
        <v>107000</v>
      </c>
      <c r="F6" s="20">
        <v>110000</v>
      </c>
    </row>
    <row r="7" spans="2:6" ht="15" customHeight="1" x14ac:dyDescent="0.25">
      <c r="B7" s="10">
        <f t="shared" si="0"/>
        <v>4</v>
      </c>
      <c r="C7" s="10" t="s">
        <v>15</v>
      </c>
      <c r="D7" s="20">
        <v>105000</v>
      </c>
      <c r="E7" s="20">
        <v>83000</v>
      </c>
      <c r="F7" s="20">
        <v>83000</v>
      </c>
    </row>
    <row r="8" spans="2:6" ht="15" customHeight="1" x14ac:dyDescent="0.25">
      <c r="B8" s="10">
        <f t="shared" si="0"/>
        <v>5</v>
      </c>
      <c r="C8" s="10" t="s">
        <v>15</v>
      </c>
      <c r="D8" s="20">
        <v>91000</v>
      </c>
      <c r="E8" s="20">
        <v>89000</v>
      </c>
      <c r="F8" s="20">
        <v>88000</v>
      </c>
    </row>
    <row r="9" spans="2:6" ht="15" customHeight="1" x14ac:dyDescent="0.25">
      <c r="B9" s="10">
        <f t="shared" si="0"/>
        <v>6</v>
      </c>
      <c r="C9" s="10" t="s">
        <v>15</v>
      </c>
      <c r="D9" s="20">
        <v>81000</v>
      </c>
      <c r="E9" s="20">
        <v>81000</v>
      </c>
      <c r="F9" s="20">
        <v>85000</v>
      </c>
    </row>
    <row r="10" spans="2:6" ht="15" customHeight="1" x14ac:dyDescent="0.25">
      <c r="B10" s="10">
        <f t="shared" si="0"/>
        <v>7</v>
      </c>
      <c r="C10" s="10" t="s">
        <v>15</v>
      </c>
      <c r="D10" s="20">
        <v>92000</v>
      </c>
      <c r="E10" s="20">
        <v>93000</v>
      </c>
      <c r="F10" s="20">
        <v>89000</v>
      </c>
    </row>
    <row r="11" spans="2:6" ht="15" customHeight="1" x14ac:dyDescent="0.25">
      <c r="B11" s="10">
        <f t="shared" si="0"/>
        <v>8</v>
      </c>
      <c r="C11" s="10" t="s">
        <v>15</v>
      </c>
      <c r="D11" s="20">
        <v>81000</v>
      </c>
      <c r="E11" s="20">
        <v>103000</v>
      </c>
      <c r="F11" s="20">
        <v>93000</v>
      </c>
    </row>
    <row r="12" spans="2:6" ht="15" customHeight="1" x14ac:dyDescent="0.25">
      <c r="B12" s="10">
        <f t="shared" si="0"/>
        <v>9</v>
      </c>
      <c r="C12" s="10" t="s">
        <v>15</v>
      </c>
      <c r="D12" s="20">
        <v>109000</v>
      </c>
      <c r="E12" s="20">
        <v>95000</v>
      </c>
      <c r="F12" s="20">
        <v>89000</v>
      </c>
    </row>
    <row r="13" spans="2:6" ht="15" customHeight="1" x14ac:dyDescent="0.25">
      <c r="B13" s="10">
        <f t="shared" si="0"/>
        <v>10</v>
      </c>
      <c r="C13" s="10" t="s">
        <v>15</v>
      </c>
      <c r="D13" s="20">
        <v>96000</v>
      </c>
      <c r="E13" s="20">
        <v>107000</v>
      </c>
      <c r="F13" s="20">
        <v>96000</v>
      </c>
    </row>
    <row r="14" spans="2:6" ht="15" customHeight="1" x14ac:dyDescent="0.25">
      <c r="B14" s="10">
        <f t="shared" si="0"/>
        <v>11</v>
      </c>
      <c r="C14" s="10" t="s">
        <v>15</v>
      </c>
      <c r="D14" s="20">
        <v>110000</v>
      </c>
      <c r="E14" s="20">
        <v>102000</v>
      </c>
      <c r="F14" s="20">
        <v>105000</v>
      </c>
    </row>
    <row r="15" spans="2:6" ht="15" customHeight="1" x14ac:dyDescent="0.25">
      <c r="B15" s="10">
        <f t="shared" si="0"/>
        <v>12</v>
      </c>
      <c r="C15" s="10" t="s">
        <v>15</v>
      </c>
      <c r="D15" s="20">
        <v>102000</v>
      </c>
      <c r="E15" s="20">
        <v>89000</v>
      </c>
      <c r="F15" s="20">
        <v>103000</v>
      </c>
    </row>
    <row r="16" spans="2:6" ht="15" customHeight="1" x14ac:dyDescent="0.25">
      <c r="B16" s="10">
        <f t="shared" si="0"/>
        <v>13</v>
      </c>
      <c r="C16" s="10" t="s">
        <v>15</v>
      </c>
      <c r="D16" s="20">
        <v>95000</v>
      </c>
      <c r="E16" s="20">
        <v>109000</v>
      </c>
      <c r="F16" s="20">
        <v>102000</v>
      </c>
    </row>
    <row r="17" spans="2:6" ht="15" customHeight="1" x14ac:dyDescent="0.25">
      <c r="B17" s="10">
        <f t="shared" si="0"/>
        <v>14</v>
      </c>
      <c r="C17" s="10" t="s">
        <v>15</v>
      </c>
      <c r="D17" s="20">
        <v>98000</v>
      </c>
      <c r="E17" s="20">
        <v>95000</v>
      </c>
      <c r="F17" s="20">
        <v>85000</v>
      </c>
    </row>
    <row r="18" spans="2:6" ht="15" customHeight="1" x14ac:dyDescent="0.25">
      <c r="B18" s="10">
        <f t="shared" si="0"/>
        <v>15</v>
      </c>
      <c r="C18" s="10" t="s">
        <v>15</v>
      </c>
      <c r="D18" s="20">
        <v>89000</v>
      </c>
      <c r="E18" s="20">
        <v>99000</v>
      </c>
      <c r="F18" s="20">
        <v>93000</v>
      </c>
    </row>
    <row r="19" spans="2:6" ht="15" customHeight="1" x14ac:dyDescent="0.25">
      <c r="B19" s="10">
        <f t="shared" si="0"/>
        <v>16</v>
      </c>
      <c r="C19" s="10" t="s">
        <v>15</v>
      </c>
      <c r="D19" s="20">
        <v>100000</v>
      </c>
      <c r="E19" s="20">
        <v>104000</v>
      </c>
      <c r="F19" s="20">
        <v>93000</v>
      </c>
    </row>
    <row r="20" spans="2:6" ht="15" customHeight="1" x14ac:dyDescent="0.25">
      <c r="B20" s="10">
        <f t="shared" si="0"/>
        <v>17</v>
      </c>
      <c r="C20" s="10" t="s">
        <v>15</v>
      </c>
      <c r="D20" s="20">
        <v>99000</v>
      </c>
      <c r="E20" s="20">
        <v>107000</v>
      </c>
      <c r="F20" s="20">
        <v>91000</v>
      </c>
    </row>
    <row r="21" spans="2:6" ht="15" customHeight="1" x14ac:dyDescent="0.25">
      <c r="B21" s="10">
        <f t="shared" si="0"/>
        <v>18</v>
      </c>
      <c r="C21" s="10" t="s">
        <v>15</v>
      </c>
      <c r="D21" s="20">
        <v>103000</v>
      </c>
      <c r="E21" s="20">
        <v>84000</v>
      </c>
      <c r="F21" s="20">
        <v>97000</v>
      </c>
    </row>
    <row r="22" spans="2:6" ht="15" customHeight="1" x14ac:dyDescent="0.25">
      <c r="B22" s="10">
        <f t="shared" si="0"/>
        <v>19</v>
      </c>
      <c r="C22" s="10" t="s">
        <v>15</v>
      </c>
      <c r="D22" s="20">
        <v>97000</v>
      </c>
      <c r="E22" s="20">
        <v>104000</v>
      </c>
      <c r="F22" s="20">
        <v>103000</v>
      </c>
    </row>
    <row r="23" spans="2:6" ht="15" customHeight="1" x14ac:dyDescent="0.25">
      <c r="B23" s="10">
        <f t="shared" si="0"/>
        <v>20</v>
      </c>
      <c r="C23" s="10" t="s">
        <v>15</v>
      </c>
      <c r="D23" s="20">
        <v>83000</v>
      </c>
      <c r="E23" s="20">
        <v>94000</v>
      </c>
      <c r="F23" s="20">
        <v>95000</v>
      </c>
    </row>
    <row r="24" spans="2:6" ht="15" customHeight="1" x14ac:dyDescent="0.25">
      <c r="B24" s="10">
        <f t="shared" si="0"/>
        <v>21</v>
      </c>
      <c r="C24" s="10" t="s">
        <v>15</v>
      </c>
      <c r="D24" s="20">
        <v>101000</v>
      </c>
      <c r="E24" s="20">
        <v>84000</v>
      </c>
      <c r="F24" s="20">
        <v>102000</v>
      </c>
    </row>
    <row r="25" spans="2:6" ht="15" customHeight="1" x14ac:dyDescent="0.25">
      <c r="B25" s="10">
        <f t="shared" si="0"/>
        <v>22</v>
      </c>
      <c r="C25" s="10" t="s">
        <v>15</v>
      </c>
      <c r="D25" s="20">
        <v>98000</v>
      </c>
      <c r="E25" s="20">
        <v>110000</v>
      </c>
      <c r="F25" s="20">
        <v>102000</v>
      </c>
    </row>
    <row r="26" spans="2:6" ht="15" customHeight="1" x14ac:dyDescent="0.25">
      <c r="B26" s="10">
        <f t="shared" si="0"/>
        <v>23</v>
      </c>
      <c r="C26" s="10" t="s">
        <v>15</v>
      </c>
      <c r="D26" s="20">
        <v>90000</v>
      </c>
      <c r="E26" s="20">
        <v>100000</v>
      </c>
      <c r="F26" s="20">
        <v>91000</v>
      </c>
    </row>
    <row r="27" spans="2:6" ht="15" customHeight="1" x14ac:dyDescent="0.25">
      <c r="B27" s="10">
        <f t="shared" si="0"/>
        <v>24</v>
      </c>
      <c r="C27" s="10" t="s">
        <v>15</v>
      </c>
      <c r="D27" s="20">
        <v>94000</v>
      </c>
      <c r="E27" s="20">
        <v>90000</v>
      </c>
      <c r="F27" s="20">
        <v>96000</v>
      </c>
    </row>
    <row r="28" spans="2:6" ht="15" customHeight="1" x14ac:dyDescent="0.25">
      <c r="B28" s="10">
        <f t="shared" si="0"/>
        <v>25</v>
      </c>
      <c r="C28" s="10" t="s">
        <v>15</v>
      </c>
      <c r="D28" s="20">
        <v>102000</v>
      </c>
      <c r="E28" s="20">
        <v>95000</v>
      </c>
      <c r="F28" s="20">
        <v>85000</v>
      </c>
    </row>
    <row r="29" spans="2:6" ht="15" customHeight="1" x14ac:dyDescent="0.25">
      <c r="B29" s="10">
        <f t="shared" si="0"/>
        <v>26</v>
      </c>
      <c r="C29" s="10" t="s">
        <v>15</v>
      </c>
      <c r="D29" s="20">
        <v>102000</v>
      </c>
      <c r="E29" s="20">
        <v>87000</v>
      </c>
      <c r="F29" s="20">
        <v>85000</v>
      </c>
    </row>
    <row r="30" spans="2:6" ht="15" customHeight="1" x14ac:dyDescent="0.25">
      <c r="B30" s="10">
        <f t="shared" si="0"/>
        <v>27</v>
      </c>
      <c r="C30" s="10" t="s">
        <v>15</v>
      </c>
      <c r="D30" s="20">
        <v>95000</v>
      </c>
      <c r="E30" s="20">
        <v>84000</v>
      </c>
      <c r="F30" s="20">
        <v>101000</v>
      </c>
    </row>
    <row r="31" spans="2:6" ht="15" customHeight="1" x14ac:dyDescent="0.25">
      <c r="B31" s="10">
        <f t="shared" si="0"/>
        <v>28</v>
      </c>
      <c r="C31" s="10" t="s">
        <v>15</v>
      </c>
      <c r="D31" s="20">
        <v>105000</v>
      </c>
      <c r="E31" s="20">
        <v>107000</v>
      </c>
      <c r="F31" s="20">
        <v>98000</v>
      </c>
    </row>
    <row r="32" spans="2:6" ht="15" customHeight="1" x14ac:dyDescent="0.25">
      <c r="B32" s="10">
        <f t="shared" si="0"/>
        <v>29</v>
      </c>
      <c r="C32" s="10" t="s">
        <v>15</v>
      </c>
      <c r="D32" s="20">
        <v>93000</v>
      </c>
      <c r="E32" s="20">
        <v>94000</v>
      </c>
      <c r="F32" s="20">
        <v>103000</v>
      </c>
    </row>
    <row r="33" spans="2:6" ht="15" customHeight="1" x14ac:dyDescent="0.25">
      <c r="B33" s="10">
        <f t="shared" si="0"/>
        <v>30</v>
      </c>
      <c r="C33" s="10" t="s">
        <v>15</v>
      </c>
      <c r="D33" s="20">
        <v>109000</v>
      </c>
      <c r="E33" s="20">
        <v>91000</v>
      </c>
      <c r="F33" s="20">
        <v>106000</v>
      </c>
    </row>
    <row r="34" spans="2:6" ht="15" customHeight="1" x14ac:dyDescent="0.25">
      <c r="B34" s="10">
        <f t="shared" si="0"/>
        <v>31</v>
      </c>
      <c r="C34" s="10" t="s">
        <v>15</v>
      </c>
      <c r="D34" s="20">
        <v>88000</v>
      </c>
      <c r="E34" s="20">
        <v>101000</v>
      </c>
      <c r="F34" s="20">
        <v>96000</v>
      </c>
    </row>
    <row r="35" spans="2:6" ht="15" customHeight="1" x14ac:dyDescent="0.25">
      <c r="B35" s="10">
        <f t="shared" si="0"/>
        <v>32</v>
      </c>
      <c r="C35" s="10" t="s">
        <v>15</v>
      </c>
      <c r="D35" s="20">
        <v>91000</v>
      </c>
      <c r="E35" s="20">
        <v>98000</v>
      </c>
      <c r="F35" s="20">
        <v>102000</v>
      </c>
    </row>
    <row r="36" spans="2:6" ht="15" customHeight="1" x14ac:dyDescent="0.25">
      <c r="B36" s="10">
        <f t="shared" si="0"/>
        <v>33</v>
      </c>
      <c r="C36" s="10" t="s">
        <v>15</v>
      </c>
      <c r="D36" s="20">
        <v>103000</v>
      </c>
      <c r="E36" s="20">
        <v>98000</v>
      </c>
      <c r="F36" s="20">
        <v>96000</v>
      </c>
    </row>
    <row r="37" spans="2:6" ht="15" customHeight="1" x14ac:dyDescent="0.25">
      <c r="B37" s="10">
        <f t="shared" si="0"/>
        <v>34</v>
      </c>
      <c r="C37" s="10" t="s">
        <v>15</v>
      </c>
      <c r="D37" s="20">
        <v>105000</v>
      </c>
      <c r="E37" s="20">
        <v>92000</v>
      </c>
      <c r="F37" s="20">
        <v>107000</v>
      </c>
    </row>
    <row r="38" spans="2:6" ht="15" customHeight="1" x14ac:dyDescent="0.25">
      <c r="B38" s="10">
        <f t="shared" si="0"/>
        <v>35</v>
      </c>
      <c r="C38" s="10" t="s">
        <v>15</v>
      </c>
      <c r="D38" s="20">
        <v>103000</v>
      </c>
      <c r="E38" s="20">
        <v>98000</v>
      </c>
      <c r="F38" s="20">
        <v>82000</v>
      </c>
    </row>
    <row r="39" spans="2:6" ht="15" customHeight="1" x14ac:dyDescent="0.25">
      <c r="B39" s="10">
        <f t="shared" si="0"/>
        <v>36</v>
      </c>
      <c r="C39" s="10" t="s">
        <v>15</v>
      </c>
      <c r="D39" s="20">
        <v>104000</v>
      </c>
      <c r="E39" s="20">
        <v>85000</v>
      </c>
      <c r="F39" s="20">
        <v>103000</v>
      </c>
    </row>
    <row r="40" spans="2:6" ht="15" customHeight="1" x14ac:dyDescent="0.25">
      <c r="B40" s="10">
        <f t="shared" si="0"/>
        <v>37</v>
      </c>
      <c r="C40" s="10" t="s">
        <v>15</v>
      </c>
      <c r="D40" s="20">
        <v>101000</v>
      </c>
      <c r="E40" s="20">
        <v>95000</v>
      </c>
      <c r="F40" s="20">
        <v>88000</v>
      </c>
    </row>
    <row r="41" spans="2:6" ht="15" customHeight="1" x14ac:dyDescent="0.25">
      <c r="B41" s="10">
        <f t="shared" si="0"/>
        <v>38</v>
      </c>
      <c r="C41" s="10" t="s">
        <v>15</v>
      </c>
      <c r="D41" s="20">
        <v>109000</v>
      </c>
      <c r="E41" s="20">
        <v>105000</v>
      </c>
      <c r="F41" s="20">
        <v>106000</v>
      </c>
    </row>
    <row r="42" spans="2:6" ht="15" customHeight="1" x14ac:dyDescent="0.25">
      <c r="B42" s="10">
        <f t="shared" si="0"/>
        <v>39</v>
      </c>
      <c r="C42" s="10" t="s">
        <v>15</v>
      </c>
      <c r="D42" s="20">
        <v>80000</v>
      </c>
      <c r="E42" s="20">
        <v>88000</v>
      </c>
      <c r="F42" s="20">
        <v>92000</v>
      </c>
    </row>
    <row r="43" spans="2:6" ht="15" customHeight="1" x14ac:dyDescent="0.25">
      <c r="B43" s="10">
        <f t="shared" si="0"/>
        <v>40</v>
      </c>
      <c r="C43" s="10" t="s">
        <v>15</v>
      </c>
      <c r="D43" s="20">
        <v>103000</v>
      </c>
      <c r="E43" s="20">
        <v>98000</v>
      </c>
      <c r="F43" s="20">
        <v>105000</v>
      </c>
    </row>
    <row r="44" spans="2:6" ht="15" customHeight="1" x14ac:dyDescent="0.25">
      <c r="B44" s="10">
        <f t="shared" si="0"/>
        <v>41</v>
      </c>
      <c r="C44" s="10" t="s">
        <v>15</v>
      </c>
      <c r="D44" s="20">
        <v>84000</v>
      </c>
      <c r="E44" s="20">
        <v>93000</v>
      </c>
      <c r="F44" s="20">
        <v>110000</v>
      </c>
    </row>
    <row r="45" spans="2:6" ht="15" customHeight="1" x14ac:dyDescent="0.25">
      <c r="B45" s="10">
        <f t="shared" si="0"/>
        <v>42</v>
      </c>
      <c r="C45" s="10" t="s">
        <v>15</v>
      </c>
      <c r="D45" s="20">
        <v>101000</v>
      </c>
      <c r="E45" s="20">
        <v>0</v>
      </c>
      <c r="F45" s="20">
        <v>105000</v>
      </c>
    </row>
    <row r="46" spans="2:6" ht="15" customHeight="1" x14ac:dyDescent="0.25">
      <c r="B46" s="10">
        <f t="shared" si="0"/>
        <v>43</v>
      </c>
      <c r="C46" s="10" t="s">
        <v>15</v>
      </c>
      <c r="D46" s="20">
        <v>102000</v>
      </c>
      <c r="E46" s="20">
        <v>94000</v>
      </c>
      <c r="F46" s="20">
        <v>98000</v>
      </c>
    </row>
    <row r="47" spans="2:6" ht="15" customHeight="1" x14ac:dyDescent="0.25">
      <c r="B47" s="10">
        <f t="shared" si="0"/>
        <v>44</v>
      </c>
      <c r="C47" s="10" t="s">
        <v>15</v>
      </c>
      <c r="D47" s="20">
        <v>93000</v>
      </c>
      <c r="E47" s="20">
        <v>94000</v>
      </c>
      <c r="F47" s="20">
        <v>84000</v>
      </c>
    </row>
    <row r="48" spans="2:6" ht="15" customHeight="1" x14ac:dyDescent="0.25">
      <c r="B48" s="10">
        <f t="shared" si="0"/>
        <v>45</v>
      </c>
      <c r="C48" s="10" t="s">
        <v>15</v>
      </c>
      <c r="D48" s="20">
        <v>88000</v>
      </c>
      <c r="E48" s="20">
        <v>90000</v>
      </c>
      <c r="F48" s="20">
        <v>98000</v>
      </c>
    </row>
    <row r="49" spans="2:6" ht="15" customHeight="1" x14ac:dyDescent="0.25">
      <c r="B49" s="10">
        <f t="shared" si="0"/>
        <v>46</v>
      </c>
      <c r="C49" s="10" t="s">
        <v>15</v>
      </c>
      <c r="D49" s="20">
        <v>83000</v>
      </c>
      <c r="E49" s="20">
        <v>88000</v>
      </c>
      <c r="F49" s="20">
        <v>100000</v>
      </c>
    </row>
    <row r="50" spans="2:6" ht="15" customHeight="1" x14ac:dyDescent="0.25">
      <c r="B50" s="10">
        <f t="shared" si="0"/>
        <v>47</v>
      </c>
      <c r="C50" s="10" t="s">
        <v>15</v>
      </c>
      <c r="D50" s="20">
        <v>81000</v>
      </c>
      <c r="E50" s="20">
        <v>108000</v>
      </c>
      <c r="F50" s="20">
        <v>106000</v>
      </c>
    </row>
    <row r="51" spans="2:6" ht="15" customHeight="1" x14ac:dyDescent="0.25">
      <c r="B51" s="10">
        <f t="shared" si="0"/>
        <v>48</v>
      </c>
      <c r="C51" s="10" t="s">
        <v>15</v>
      </c>
      <c r="D51" s="20">
        <v>83000</v>
      </c>
      <c r="E51" s="20">
        <v>92000</v>
      </c>
      <c r="F51" s="20">
        <v>81000</v>
      </c>
    </row>
    <row r="52" spans="2:6" ht="15" customHeight="1" x14ac:dyDescent="0.25">
      <c r="B52" s="10">
        <f t="shared" si="0"/>
        <v>49</v>
      </c>
      <c r="C52" s="10" t="s">
        <v>15</v>
      </c>
      <c r="D52" s="20">
        <v>81000</v>
      </c>
      <c r="E52" s="20">
        <v>95000</v>
      </c>
      <c r="F52" s="20">
        <v>80000</v>
      </c>
    </row>
    <row r="53" spans="2:6" ht="15" customHeight="1" x14ac:dyDescent="0.25">
      <c r="B53" s="10">
        <f t="shared" si="0"/>
        <v>50</v>
      </c>
      <c r="C53" s="10" t="s">
        <v>15</v>
      </c>
      <c r="D53" s="20">
        <v>81000</v>
      </c>
      <c r="E53" s="20">
        <v>100000</v>
      </c>
      <c r="F53" s="20">
        <v>89000</v>
      </c>
    </row>
    <row r="54" spans="2:6" ht="15" customHeight="1" x14ac:dyDescent="0.25">
      <c r="B54" s="10">
        <f t="shared" si="0"/>
        <v>51</v>
      </c>
      <c r="C54" s="10" t="s">
        <v>16</v>
      </c>
      <c r="D54" s="20">
        <v>68000</v>
      </c>
      <c r="E54" s="20">
        <v>72000</v>
      </c>
      <c r="F54" s="20">
        <v>67000</v>
      </c>
    </row>
    <row r="55" spans="2:6" ht="15" customHeight="1" x14ac:dyDescent="0.25">
      <c r="B55" s="10">
        <f t="shared" si="0"/>
        <v>52</v>
      </c>
      <c r="C55" s="10" t="s">
        <v>16</v>
      </c>
      <c r="D55" s="20">
        <v>65000</v>
      </c>
      <c r="E55" s="20">
        <v>62000</v>
      </c>
      <c r="F55" s="20">
        <v>79000</v>
      </c>
    </row>
    <row r="56" spans="2:6" ht="15" customHeight="1" x14ac:dyDescent="0.25">
      <c r="B56" s="10">
        <f t="shared" si="0"/>
        <v>53</v>
      </c>
      <c r="C56" s="10" t="s">
        <v>16</v>
      </c>
      <c r="D56" s="20">
        <v>69000</v>
      </c>
      <c r="E56" s="20">
        <v>66000</v>
      </c>
      <c r="F56" s="20">
        <v>73000</v>
      </c>
    </row>
    <row r="57" spans="2:6" ht="15" customHeight="1" x14ac:dyDescent="0.25">
      <c r="B57" s="10">
        <f t="shared" si="0"/>
        <v>54</v>
      </c>
      <c r="C57" s="10" t="s">
        <v>16</v>
      </c>
      <c r="D57" s="20">
        <v>70000</v>
      </c>
      <c r="E57" s="20">
        <v>71000</v>
      </c>
      <c r="F57" s="20">
        <v>70000</v>
      </c>
    </row>
    <row r="58" spans="2:6" ht="15" customHeight="1" x14ac:dyDescent="0.25">
      <c r="B58" s="10">
        <f t="shared" si="0"/>
        <v>55</v>
      </c>
      <c r="C58" s="10" t="s">
        <v>16</v>
      </c>
      <c r="D58" s="20">
        <v>-67000</v>
      </c>
      <c r="E58" s="20">
        <v>68000</v>
      </c>
      <c r="F58" s="20">
        <v>78000</v>
      </c>
    </row>
    <row r="59" spans="2:6" ht="15" customHeight="1" x14ac:dyDescent="0.25">
      <c r="B59" s="10">
        <f t="shared" si="0"/>
        <v>56</v>
      </c>
      <c r="C59" s="10" t="s">
        <v>16</v>
      </c>
      <c r="D59" s="20">
        <v>69000</v>
      </c>
      <c r="E59" s="20">
        <v>70000</v>
      </c>
      <c r="F59" s="20">
        <v>62000</v>
      </c>
    </row>
    <row r="60" spans="2:6" ht="15" customHeight="1" x14ac:dyDescent="0.25">
      <c r="B60" s="10">
        <f t="shared" si="0"/>
        <v>57</v>
      </c>
      <c r="C60" s="10" t="s">
        <v>16</v>
      </c>
      <c r="D60" s="20">
        <v>70000</v>
      </c>
      <c r="E60" s="20">
        <v>63000</v>
      </c>
      <c r="F60" s="20">
        <v>62000</v>
      </c>
    </row>
    <row r="61" spans="2:6" ht="15" customHeight="1" x14ac:dyDescent="0.25">
      <c r="B61" s="10">
        <f t="shared" si="0"/>
        <v>58</v>
      </c>
      <c r="C61" s="10" t="s">
        <v>16</v>
      </c>
      <c r="D61" s="20">
        <v>68000</v>
      </c>
      <c r="E61" s="20">
        <v>66000</v>
      </c>
      <c r="F61" s="20">
        <v>66000</v>
      </c>
    </row>
    <row r="62" spans="2:6" ht="15" customHeight="1" x14ac:dyDescent="0.25">
      <c r="B62" s="10">
        <f t="shared" si="0"/>
        <v>59</v>
      </c>
      <c r="C62" s="10" t="s">
        <v>16</v>
      </c>
      <c r="D62" s="20">
        <v>73000</v>
      </c>
      <c r="E62" s="20">
        <v>73000</v>
      </c>
      <c r="F62" s="20">
        <v>70000</v>
      </c>
    </row>
    <row r="63" spans="2:6" ht="15" customHeight="1" x14ac:dyDescent="0.25">
      <c r="B63" s="10">
        <f t="shared" si="0"/>
        <v>60</v>
      </c>
      <c r="C63" s="10" t="s">
        <v>16</v>
      </c>
      <c r="D63" s="20">
        <v>70000</v>
      </c>
      <c r="E63" s="20">
        <v>76000</v>
      </c>
      <c r="F63" s="20">
        <v>74000</v>
      </c>
    </row>
    <row r="64" spans="2:6" ht="15" customHeight="1" x14ac:dyDescent="0.25">
      <c r="B64" s="10">
        <f t="shared" si="0"/>
        <v>61</v>
      </c>
      <c r="C64" s="10" t="s">
        <v>16</v>
      </c>
      <c r="D64" s="20">
        <v>71000</v>
      </c>
      <c r="E64" s="20">
        <v>67000</v>
      </c>
      <c r="F64" s="20">
        <v>70000</v>
      </c>
    </row>
    <row r="65" spans="2:6" ht="15" customHeight="1" x14ac:dyDescent="0.25">
      <c r="B65" s="10">
        <f t="shared" si="0"/>
        <v>62</v>
      </c>
      <c r="C65" s="10" t="s">
        <v>16</v>
      </c>
      <c r="D65" s="20">
        <v>78000</v>
      </c>
      <c r="E65" s="20">
        <v>60000</v>
      </c>
      <c r="F65" s="20">
        <v>62000</v>
      </c>
    </row>
    <row r="66" spans="2:6" ht="15" customHeight="1" x14ac:dyDescent="0.25">
      <c r="B66" s="10">
        <f t="shared" si="0"/>
        <v>63</v>
      </c>
      <c r="C66" s="10" t="s">
        <v>16</v>
      </c>
      <c r="D66" s="20">
        <v>67000</v>
      </c>
      <c r="E66" s="20">
        <v>79000</v>
      </c>
      <c r="F66" s="20">
        <v>74000</v>
      </c>
    </row>
    <row r="67" spans="2:6" ht="15" customHeight="1" x14ac:dyDescent="0.25">
      <c r="B67" s="10">
        <f t="shared" si="0"/>
        <v>64</v>
      </c>
      <c r="C67" s="10" t="s">
        <v>16</v>
      </c>
      <c r="D67" s="20">
        <v>61000</v>
      </c>
      <c r="E67" s="20">
        <v>79000</v>
      </c>
      <c r="F67" s="20">
        <v>71000</v>
      </c>
    </row>
    <row r="68" spans="2:6" ht="15" customHeight="1" x14ac:dyDescent="0.25">
      <c r="B68" s="10">
        <f t="shared" si="0"/>
        <v>65</v>
      </c>
      <c r="C68" s="10" t="s">
        <v>16</v>
      </c>
      <c r="D68" s="20">
        <v>76000</v>
      </c>
      <c r="E68" s="20">
        <v>62000</v>
      </c>
      <c r="F68" s="20">
        <v>65000</v>
      </c>
    </row>
    <row r="69" spans="2:6" ht="15" customHeight="1" x14ac:dyDescent="0.25">
      <c r="B69" s="10">
        <f t="shared" si="0"/>
        <v>66</v>
      </c>
      <c r="C69" s="10" t="s">
        <v>16</v>
      </c>
      <c r="D69" s="20">
        <v>65000</v>
      </c>
      <c r="E69" s="20">
        <v>76000</v>
      </c>
      <c r="F69" s="20">
        <v>75000</v>
      </c>
    </row>
    <row r="70" spans="2:6" ht="15" customHeight="1" x14ac:dyDescent="0.25">
      <c r="B70" s="10">
        <f t="shared" ref="B70:B103" si="1">B69+1</f>
        <v>67</v>
      </c>
      <c r="C70" s="10" t="s">
        <v>16</v>
      </c>
      <c r="D70" s="20">
        <v>75000</v>
      </c>
      <c r="E70" s="20">
        <v>68000</v>
      </c>
      <c r="F70" s="20">
        <v>80000</v>
      </c>
    </row>
    <row r="71" spans="2:6" ht="15" customHeight="1" x14ac:dyDescent="0.25">
      <c r="B71" s="10">
        <f t="shared" si="1"/>
        <v>68</v>
      </c>
      <c r="C71" s="10" t="s">
        <v>16</v>
      </c>
      <c r="D71" s="20">
        <v>75000</v>
      </c>
      <c r="E71" s="20">
        <v>64000</v>
      </c>
      <c r="F71" s="20">
        <v>66000</v>
      </c>
    </row>
    <row r="72" spans="2:6" ht="15" customHeight="1" x14ac:dyDescent="0.25">
      <c r="B72" s="10">
        <f t="shared" si="1"/>
        <v>69</v>
      </c>
      <c r="C72" s="10" t="s">
        <v>16</v>
      </c>
      <c r="D72" s="20">
        <v>60000</v>
      </c>
      <c r="E72" s="20">
        <v>61000</v>
      </c>
      <c r="F72" s="20">
        <v>65000</v>
      </c>
    </row>
    <row r="73" spans="2:6" ht="15" customHeight="1" x14ac:dyDescent="0.25">
      <c r="B73" s="10">
        <f t="shared" si="1"/>
        <v>70</v>
      </c>
      <c r="C73" s="10" t="s">
        <v>16</v>
      </c>
      <c r="D73" s="20">
        <v>75000</v>
      </c>
      <c r="E73" s="20">
        <v>68000</v>
      </c>
      <c r="F73" s="20">
        <v>71000</v>
      </c>
    </row>
    <row r="74" spans="2:6" ht="15" customHeight="1" x14ac:dyDescent="0.25">
      <c r="B74" s="10">
        <f t="shared" si="1"/>
        <v>71</v>
      </c>
      <c r="C74" s="10" t="s">
        <v>16</v>
      </c>
      <c r="D74" s="20">
        <v>79000</v>
      </c>
      <c r="E74" s="20">
        <v>77000</v>
      </c>
      <c r="F74" s="20">
        <v>79000</v>
      </c>
    </row>
    <row r="75" spans="2:6" ht="15" customHeight="1" x14ac:dyDescent="0.25">
      <c r="B75" s="10">
        <f t="shared" si="1"/>
        <v>72</v>
      </c>
      <c r="C75" s="10" t="s">
        <v>16</v>
      </c>
      <c r="D75" s="20">
        <v>69000</v>
      </c>
      <c r="E75" s="20">
        <v>72000</v>
      </c>
      <c r="F75" s="20"/>
    </row>
    <row r="76" spans="2:6" ht="15" customHeight="1" x14ac:dyDescent="0.25">
      <c r="B76" s="10">
        <f t="shared" si="1"/>
        <v>73</v>
      </c>
      <c r="C76" s="10" t="s">
        <v>16</v>
      </c>
      <c r="D76" s="20">
        <v>75000</v>
      </c>
      <c r="E76" s="20">
        <v>65000</v>
      </c>
      <c r="F76" s="20">
        <v>80000</v>
      </c>
    </row>
    <row r="77" spans="2:6" ht="15" customHeight="1" x14ac:dyDescent="0.25">
      <c r="B77" s="10">
        <f t="shared" si="1"/>
        <v>74</v>
      </c>
      <c r="C77" s="10" t="s">
        <v>16</v>
      </c>
      <c r="D77" s="20">
        <v>61000</v>
      </c>
      <c r="E77" s="20">
        <v>63000</v>
      </c>
      <c r="F77" s="20">
        <v>71000</v>
      </c>
    </row>
    <row r="78" spans="2:6" ht="15" customHeight="1" x14ac:dyDescent="0.25">
      <c r="B78" s="10">
        <f t="shared" si="1"/>
        <v>75</v>
      </c>
      <c r="C78" s="10" t="s">
        <v>16</v>
      </c>
      <c r="D78" s="20">
        <v>63000</v>
      </c>
      <c r="E78" s="20">
        <v>73000</v>
      </c>
      <c r="F78" s="20">
        <v>80000</v>
      </c>
    </row>
    <row r="79" spans="2:6" ht="15" customHeight="1" x14ac:dyDescent="0.25">
      <c r="B79" s="10">
        <f t="shared" si="1"/>
        <v>76</v>
      </c>
      <c r="C79" s="10" t="s">
        <v>16</v>
      </c>
      <c r="D79" s="20">
        <v>70000</v>
      </c>
      <c r="E79" s="20">
        <v>61000</v>
      </c>
      <c r="F79" s="20">
        <v>75000</v>
      </c>
    </row>
    <row r="80" spans="2:6" ht="15" customHeight="1" x14ac:dyDescent="0.25">
      <c r="B80" s="10">
        <f t="shared" si="1"/>
        <v>77</v>
      </c>
      <c r="C80" s="10" t="s">
        <v>16</v>
      </c>
      <c r="D80" s="20">
        <v>77000</v>
      </c>
      <c r="E80" s="20">
        <v>63000</v>
      </c>
      <c r="F80" s="20">
        <v>77000</v>
      </c>
    </row>
    <row r="81" spans="2:6" ht="15" customHeight="1" x14ac:dyDescent="0.25">
      <c r="B81" s="10">
        <f t="shared" si="1"/>
        <v>78</v>
      </c>
      <c r="C81" s="10" t="s">
        <v>16</v>
      </c>
      <c r="D81" s="20">
        <v>70000</v>
      </c>
      <c r="E81" s="20">
        <v>67000</v>
      </c>
      <c r="F81" s="20">
        <v>79000</v>
      </c>
    </row>
    <row r="82" spans="2:6" ht="15" customHeight="1" x14ac:dyDescent="0.25">
      <c r="B82" s="10">
        <f t="shared" si="1"/>
        <v>79</v>
      </c>
      <c r="C82" s="10" t="s">
        <v>16</v>
      </c>
      <c r="D82" s="20">
        <v>75000</v>
      </c>
      <c r="E82" s="20">
        <v>74000</v>
      </c>
      <c r="F82" s="20">
        <v>68000</v>
      </c>
    </row>
    <row r="83" spans="2:6" ht="15" customHeight="1" x14ac:dyDescent="0.25">
      <c r="B83" s="10">
        <f t="shared" si="1"/>
        <v>80</v>
      </c>
      <c r="C83" s="10" t="s">
        <v>16</v>
      </c>
      <c r="D83" s="20">
        <v>60000</v>
      </c>
      <c r="E83" s="20">
        <v>77000</v>
      </c>
      <c r="F83" s="20">
        <v>73000</v>
      </c>
    </row>
    <row r="84" spans="2:6" ht="15" customHeight="1" x14ac:dyDescent="0.25">
      <c r="B84" s="10">
        <f t="shared" si="1"/>
        <v>81</v>
      </c>
      <c r="C84" s="10" t="s">
        <v>16</v>
      </c>
      <c r="D84" s="20">
        <v>64000</v>
      </c>
      <c r="E84" s="20">
        <v>77000</v>
      </c>
      <c r="F84" s="20">
        <v>69000</v>
      </c>
    </row>
    <row r="85" spans="2:6" ht="15" customHeight="1" x14ac:dyDescent="0.25">
      <c r="B85" s="10">
        <f t="shared" si="1"/>
        <v>82</v>
      </c>
      <c r="C85" s="10" t="s">
        <v>16</v>
      </c>
      <c r="D85" s="20">
        <v>80000</v>
      </c>
      <c r="E85" s="20">
        <v>63000</v>
      </c>
      <c r="F85" s="20">
        <v>70000</v>
      </c>
    </row>
    <row r="86" spans="2:6" ht="15" customHeight="1" x14ac:dyDescent="0.25">
      <c r="B86" s="10">
        <f t="shared" si="1"/>
        <v>83</v>
      </c>
      <c r="C86" s="10" t="s">
        <v>16</v>
      </c>
      <c r="D86" s="20">
        <v>70000</v>
      </c>
      <c r="E86" s="20">
        <v>68000</v>
      </c>
      <c r="F86" s="20">
        <v>61000</v>
      </c>
    </row>
    <row r="87" spans="2:6" ht="15" customHeight="1" x14ac:dyDescent="0.25">
      <c r="B87" s="10">
        <f t="shared" si="1"/>
        <v>84</v>
      </c>
      <c r="C87" s="10" t="s">
        <v>16</v>
      </c>
      <c r="D87" s="20">
        <v>65000</v>
      </c>
      <c r="E87" s="20">
        <v>62000</v>
      </c>
      <c r="F87" s="20">
        <v>79000</v>
      </c>
    </row>
    <row r="88" spans="2:6" ht="15" customHeight="1" x14ac:dyDescent="0.25">
      <c r="B88" s="10">
        <f t="shared" si="1"/>
        <v>85</v>
      </c>
      <c r="C88" s="10" t="s">
        <v>16</v>
      </c>
      <c r="D88" s="20">
        <v>67000</v>
      </c>
      <c r="E88" s="20">
        <v>73000</v>
      </c>
      <c r="F88" s="20">
        <v>62000</v>
      </c>
    </row>
    <row r="89" spans="2:6" ht="15" customHeight="1" x14ac:dyDescent="0.25">
      <c r="B89" s="10">
        <f t="shared" si="1"/>
        <v>86</v>
      </c>
      <c r="C89" s="10" t="s">
        <v>16</v>
      </c>
      <c r="D89" s="20">
        <v>66000</v>
      </c>
      <c r="E89" s="20">
        <v>78000</v>
      </c>
      <c r="F89" s="20">
        <v>69000</v>
      </c>
    </row>
    <row r="90" spans="2:6" ht="15" customHeight="1" x14ac:dyDescent="0.25">
      <c r="B90" s="10">
        <f t="shared" si="1"/>
        <v>87</v>
      </c>
      <c r="C90" s="10" t="s">
        <v>16</v>
      </c>
      <c r="D90" s="20">
        <v>61000</v>
      </c>
      <c r="E90" s="20">
        <v>80000</v>
      </c>
      <c r="F90" s="20">
        <v>72000</v>
      </c>
    </row>
    <row r="91" spans="2:6" ht="15" customHeight="1" x14ac:dyDescent="0.25">
      <c r="B91" s="10">
        <f t="shared" si="1"/>
        <v>88</v>
      </c>
      <c r="C91" s="10" t="s">
        <v>16</v>
      </c>
      <c r="D91" s="20">
        <v>64000</v>
      </c>
      <c r="E91" s="20">
        <v>74000</v>
      </c>
      <c r="F91" s="20">
        <v>61000</v>
      </c>
    </row>
    <row r="92" spans="2:6" ht="15" customHeight="1" x14ac:dyDescent="0.25">
      <c r="B92" s="10">
        <f t="shared" si="1"/>
        <v>89</v>
      </c>
      <c r="C92" s="10" t="s">
        <v>16</v>
      </c>
      <c r="D92" s="20">
        <v>69000</v>
      </c>
      <c r="E92" s="20">
        <v>69000</v>
      </c>
      <c r="F92" s="20">
        <v>62000</v>
      </c>
    </row>
    <row r="93" spans="2:6" ht="15" customHeight="1" x14ac:dyDescent="0.25">
      <c r="B93" s="10">
        <f t="shared" si="1"/>
        <v>90</v>
      </c>
      <c r="C93" s="10" t="s">
        <v>16</v>
      </c>
      <c r="D93" s="20">
        <v>67000</v>
      </c>
      <c r="E93" s="20">
        <v>60000</v>
      </c>
      <c r="F93" s="20">
        <v>62000</v>
      </c>
    </row>
    <row r="94" spans="2:6" ht="15" customHeight="1" x14ac:dyDescent="0.25">
      <c r="B94" s="10">
        <f t="shared" si="1"/>
        <v>91</v>
      </c>
      <c r="C94" s="10" t="s">
        <v>16</v>
      </c>
      <c r="D94" s="20">
        <v>76000</v>
      </c>
      <c r="E94" s="20">
        <v>67000</v>
      </c>
      <c r="F94" s="20">
        <v>69000</v>
      </c>
    </row>
    <row r="95" spans="2:6" ht="15" customHeight="1" x14ac:dyDescent="0.25">
      <c r="B95" s="10">
        <f t="shared" si="1"/>
        <v>92</v>
      </c>
      <c r="C95" s="10" t="s">
        <v>16</v>
      </c>
      <c r="D95" s="20">
        <v>72000</v>
      </c>
      <c r="E95" s="20">
        <v>79000</v>
      </c>
      <c r="F95" s="20">
        <v>78000</v>
      </c>
    </row>
    <row r="96" spans="2:6" ht="15" customHeight="1" x14ac:dyDescent="0.25">
      <c r="B96" s="10">
        <f t="shared" si="1"/>
        <v>93</v>
      </c>
      <c r="C96" s="10" t="s">
        <v>16</v>
      </c>
      <c r="D96" s="20">
        <v>70000</v>
      </c>
      <c r="E96" s="20">
        <v>80000</v>
      </c>
      <c r="F96" s="20">
        <v>68000</v>
      </c>
    </row>
    <row r="97" spans="2:6" ht="15" customHeight="1" x14ac:dyDescent="0.25">
      <c r="B97" s="10">
        <f t="shared" si="1"/>
        <v>94</v>
      </c>
      <c r="C97" s="10" t="s">
        <v>16</v>
      </c>
      <c r="D97" s="20">
        <v>67000</v>
      </c>
      <c r="E97" s="20">
        <v>76000</v>
      </c>
      <c r="F97" s="20">
        <v>61000</v>
      </c>
    </row>
    <row r="98" spans="2:6" ht="15" customHeight="1" x14ac:dyDescent="0.25">
      <c r="B98" s="10">
        <f t="shared" si="1"/>
        <v>95</v>
      </c>
      <c r="C98" s="10" t="s">
        <v>16</v>
      </c>
      <c r="D98" s="20">
        <v>73000</v>
      </c>
      <c r="E98" s="20">
        <v>72000</v>
      </c>
      <c r="F98" s="20">
        <v>70000</v>
      </c>
    </row>
    <row r="99" spans="2:6" ht="15" customHeight="1" x14ac:dyDescent="0.25">
      <c r="B99" s="10">
        <f t="shared" si="1"/>
        <v>96</v>
      </c>
      <c r="C99" s="10" t="s">
        <v>16</v>
      </c>
      <c r="D99" s="20">
        <v>61000</v>
      </c>
      <c r="E99" s="20">
        <v>65000</v>
      </c>
      <c r="F99" s="20">
        <v>64000</v>
      </c>
    </row>
    <row r="100" spans="2:6" ht="15" customHeight="1" x14ac:dyDescent="0.25">
      <c r="B100" s="10">
        <f t="shared" si="1"/>
        <v>97</v>
      </c>
      <c r="C100" s="10" t="s">
        <v>16</v>
      </c>
      <c r="D100" s="20">
        <v>63000</v>
      </c>
      <c r="E100" s="20">
        <v>79000</v>
      </c>
      <c r="F100" s="20">
        <v>74000</v>
      </c>
    </row>
    <row r="101" spans="2:6" ht="15" customHeight="1" x14ac:dyDescent="0.25">
      <c r="B101" s="10">
        <f t="shared" si="1"/>
        <v>98</v>
      </c>
      <c r="C101" s="10" t="s">
        <v>16</v>
      </c>
      <c r="D101" s="20">
        <v>70000</v>
      </c>
      <c r="E101" s="20">
        <v>68000</v>
      </c>
      <c r="F101" s="20">
        <v>75000</v>
      </c>
    </row>
    <row r="102" spans="2:6" ht="15" customHeight="1" x14ac:dyDescent="0.25">
      <c r="B102" s="10">
        <f t="shared" si="1"/>
        <v>99</v>
      </c>
      <c r="C102" s="10" t="s">
        <v>16</v>
      </c>
      <c r="D102" s="20">
        <v>61000</v>
      </c>
      <c r="E102" s="20">
        <v>79000</v>
      </c>
      <c r="F102" s="20">
        <v>70000</v>
      </c>
    </row>
    <row r="103" spans="2:6" ht="15" customHeight="1" x14ac:dyDescent="0.25">
      <c r="B103" s="10">
        <f t="shared" si="1"/>
        <v>100</v>
      </c>
      <c r="C103" s="10" t="s">
        <v>16</v>
      </c>
      <c r="D103" s="20">
        <v>63000</v>
      </c>
      <c r="E103" s="20">
        <v>74000</v>
      </c>
      <c r="F103" s="20">
        <v>60000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V103"/>
  <sheetViews>
    <sheetView showGridLines="0" zoomScale="90" zoomScaleNormal="90" workbookViewId="0"/>
  </sheetViews>
  <sheetFormatPr defaultColWidth="8.85546875" defaultRowHeight="15" customHeight="1" x14ac:dyDescent="0.25"/>
  <cols>
    <col min="1" max="1" width="1" style="2" customWidth="1"/>
    <col min="2" max="6" width="14.85546875" style="9" customWidth="1"/>
    <col min="7" max="12" width="8.85546875" style="2"/>
    <col min="13" max="17" width="14.85546875" style="9" customWidth="1"/>
    <col min="18" max="16384" width="8.85546875" style="2"/>
  </cols>
  <sheetData>
    <row r="1" spans="2:22" ht="4.1500000000000004" customHeight="1" x14ac:dyDescent="0.25"/>
    <row r="2" spans="2:22" ht="15" customHeight="1" x14ac:dyDescent="0.25">
      <c r="B2" s="14" t="s">
        <v>57</v>
      </c>
      <c r="C2" s="14"/>
      <c r="M2" s="14" t="s">
        <v>58</v>
      </c>
      <c r="N2" s="14"/>
    </row>
    <row r="3" spans="2:22" s="12" customFormat="1" ht="15" customHeight="1" x14ac:dyDescent="0.25">
      <c r="B3" s="13" t="s">
        <v>13</v>
      </c>
      <c r="C3" s="13" t="s">
        <v>14</v>
      </c>
      <c r="D3" s="13" t="s">
        <v>19</v>
      </c>
      <c r="E3" s="13" t="s">
        <v>18</v>
      </c>
      <c r="F3" s="13" t="s">
        <v>17</v>
      </c>
      <c r="H3" s="17"/>
      <c r="I3" s="13" t="s">
        <v>19</v>
      </c>
      <c r="J3" s="13" t="s">
        <v>18</v>
      </c>
      <c r="K3" s="13" t="s">
        <v>17</v>
      </c>
      <c r="M3" s="13" t="s">
        <v>13</v>
      </c>
      <c r="N3" s="13" t="s">
        <v>14</v>
      </c>
      <c r="O3" s="13" t="s">
        <v>19</v>
      </c>
      <c r="P3" s="13" t="s">
        <v>18</v>
      </c>
      <c r="Q3" s="13" t="s">
        <v>17</v>
      </c>
      <c r="S3" s="17"/>
      <c r="T3" s="13" t="s">
        <v>19</v>
      </c>
      <c r="U3" s="13" t="s">
        <v>18</v>
      </c>
      <c r="V3" s="13" t="s">
        <v>17</v>
      </c>
    </row>
    <row r="4" spans="2:22" ht="15" customHeight="1" x14ac:dyDescent="0.25">
      <c r="B4" s="10">
        <v>1</v>
      </c>
      <c r="C4" s="10" t="s">
        <v>15</v>
      </c>
      <c r="D4" s="11">
        <v>103000</v>
      </c>
      <c r="E4" s="11">
        <v>94000</v>
      </c>
      <c r="F4" s="11">
        <v>80000</v>
      </c>
      <c r="H4" s="16" t="s">
        <v>20</v>
      </c>
      <c r="I4" s="10">
        <f>MIN(D4:D103)</f>
        <v>-67000</v>
      </c>
      <c r="J4" s="10">
        <f t="shared" ref="J4:K4" si="0">MIN(E4:E103)</f>
        <v>0</v>
      </c>
      <c r="K4" s="10">
        <f t="shared" si="0"/>
        <v>60000</v>
      </c>
      <c r="M4" s="10">
        <v>1</v>
      </c>
      <c r="N4" s="10" t="s">
        <v>15</v>
      </c>
      <c r="O4" s="11">
        <f t="shared" ref="O4:O44" si="1">D4</f>
        <v>103000</v>
      </c>
      <c r="P4" s="11">
        <f t="shared" ref="P4:P44" si="2">E4</f>
        <v>94000</v>
      </c>
      <c r="Q4" s="11">
        <f t="shared" ref="Q4:Q44" si="3">F4</f>
        <v>80000</v>
      </c>
      <c r="S4" s="16" t="s">
        <v>20</v>
      </c>
      <c r="T4" s="10">
        <f>MIN(O4:O103)</f>
        <v>60000</v>
      </c>
      <c r="U4" s="10">
        <f t="shared" ref="U4" si="4">MIN(P4:P103)</f>
        <v>60000</v>
      </c>
      <c r="V4" s="10">
        <f t="shared" ref="V4" si="5">MIN(Q4:Q103)</f>
        <v>60000</v>
      </c>
    </row>
    <row r="5" spans="2:22" ht="15" customHeight="1" x14ac:dyDescent="0.25">
      <c r="B5" s="10">
        <f>B4+1</f>
        <v>2</v>
      </c>
      <c r="C5" s="10" t="s">
        <v>15</v>
      </c>
      <c r="D5" s="11">
        <v>85000</v>
      </c>
      <c r="E5" s="11">
        <v>82000</v>
      </c>
      <c r="F5" s="11">
        <v>97000</v>
      </c>
      <c r="H5" s="16" t="s">
        <v>21</v>
      </c>
      <c r="I5" s="10">
        <f>MAX(D4:D103)</f>
        <v>110000</v>
      </c>
      <c r="J5" s="10">
        <f t="shared" ref="J5:K5" si="6">MAX(E4:E103)</f>
        <v>110000</v>
      </c>
      <c r="K5" s="10">
        <f t="shared" si="6"/>
        <v>110000</v>
      </c>
      <c r="M5" s="10">
        <f>M4+1</f>
        <v>2</v>
      </c>
      <c r="N5" s="10" t="s">
        <v>15</v>
      </c>
      <c r="O5" s="11">
        <f t="shared" si="1"/>
        <v>85000</v>
      </c>
      <c r="P5" s="11">
        <f t="shared" si="2"/>
        <v>82000</v>
      </c>
      <c r="Q5" s="11">
        <f t="shared" si="3"/>
        <v>97000</v>
      </c>
      <c r="S5" s="16" t="s">
        <v>21</v>
      </c>
      <c r="T5" s="10">
        <f>MAX(O4:O103)</f>
        <v>110000</v>
      </c>
      <c r="U5" s="10">
        <f t="shared" ref="U5" si="7">MAX(P4:P103)</f>
        <v>110000</v>
      </c>
      <c r="V5" s="10">
        <f t="shared" ref="V5" si="8">MAX(Q4:Q103)</f>
        <v>110000</v>
      </c>
    </row>
    <row r="6" spans="2:22" ht="15" customHeight="1" x14ac:dyDescent="0.25">
      <c r="B6" s="10">
        <f t="shared" ref="B6:B69" si="9">B5+1</f>
        <v>3</v>
      </c>
      <c r="C6" s="10" t="s">
        <v>15</v>
      </c>
      <c r="D6" s="11">
        <v>90000</v>
      </c>
      <c r="E6" s="11">
        <v>107000</v>
      </c>
      <c r="F6" s="11">
        <v>110000</v>
      </c>
      <c r="H6" s="16" t="s">
        <v>29</v>
      </c>
      <c r="I6" s="18">
        <f>COUNTA(D4:D103)</f>
        <v>100</v>
      </c>
      <c r="J6" s="18">
        <f t="shared" ref="J6:K6" si="10">COUNTA(E4:E103)</f>
        <v>100</v>
      </c>
      <c r="K6" s="18">
        <f t="shared" si="10"/>
        <v>99</v>
      </c>
      <c r="M6" s="10">
        <f t="shared" ref="M6:M69" si="11">M5+1</f>
        <v>3</v>
      </c>
      <c r="N6" s="10" t="s">
        <v>15</v>
      </c>
      <c r="O6" s="11">
        <f t="shared" si="1"/>
        <v>90000</v>
      </c>
      <c r="P6" s="11">
        <f t="shared" si="2"/>
        <v>107000</v>
      </c>
      <c r="Q6" s="11">
        <f t="shared" si="3"/>
        <v>110000</v>
      </c>
      <c r="S6" s="16" t="s">
        <v>22</v>
      </c>
      <c r="T6" s="18">
        <f>COUNTA(O4:O103)</f>
        <v>100</v>
      </c>
      <c r="U6" s="18">
        <f t="shared" ref="U6" si="12">COUNTA(P4:P103)</f>
        <v>100</v>
      </c>
      <c r="V6" s="18">
        <f t="shared" ref="V6" si="13">COUNTA(Q4:Q103)</f>
        <v>100</v>
      </c>
    </row>
    <row r="7" spans="2:22" ht="15" customHeight="1" x14ac:dyDescent="0.25">
      <c r="B7" s="10">
        <f t="shared" si="9"/>
        <v>4</v>
      </c>
      <c r="C7" s="10" t="s">
        <v>15</v>
      </c>
      <c r="D7" s="11">
        <v>105000</v>
      </c>
      <c r="E7" s="11">
        <v>83000</v>
      </c>
      <c r="F7" s="11">
        <v>83000</v>
      </c>
      <c r="I7" s="54"/>
      <c r="J7" s="54"/>
      <c r="K7" s="54"/>
      <c r="L7" s="54"/>
      <c r="M7" s="10">
        <f t="shared" si="11"/>
        <v>4</v>
      </c>
      <c r="N7" s="10" t="s">
        <v>15</v>
      </c>
      <c r="O7" s="11">
        <f t="shared" si="1"/>
        <v>105000</v>
      </c>
      <c r="P7" s="11">
        <f t="shared" si="2"/>
        <v>83000</v>
      </c>
      <c r="Q7" s="11">
        <f t="shared" si="3"/>
        <v>83000</v>
      </c>
      <c r="S7" s="2" t="s">
        <v>23</v>
      </c>
    </row>
    <row r="8" spans="2:22" ht="15" customHeight="1" x14ac:dyDescent="0.25">
      <c r="B8" s="10">
        <f t="shared" si="9"/>
        <v>5</v>
      </c>
      <c r="C8" s="10" t="s">
        <v>15</v>
      </c>
      <c r="D8" s="11">
        <v>91000</v>
      </c>
      <c r="E8" s="11">
        <v>89000</v>
      </c>
      <c r="F8" s="11">
        <v>88000</v>
      </c>
      <c r="H8" s="19"/>
      <c r="M8" s="10">
        <f t="shared" si="11"/>
        <v>5</v>
      </c>
      <c r="N8" s="10" t="s">
        <v>15</v>
      </c>
      <c r="O8" s="11">
        <f t="shared" si="1"/>
        <v>91000</v>
      </c>
      <c r="P8" s="11">
        <f t="shared" si="2"/>
        <v>89000</v>
      </c>
      <c r="Q8" s="11">
        <f t="shared" si="3"/>
        <v>88000</v>
      </c>
    </row>
    <row r="9" spans="2:22" ht="15" customHeight="1" x14ac:dyDescent="0.25">
      <c r="B9" s="10">
        <f t="shared" si="9"/>
        <v>6</v>
      </c>
      <c r="C9" s="10" t="s">
        <v>15</v>
      </c>
      <c r="D9" s="11">
        <v>81000</v>
      </c>
      <c r="E9" s="11">
        <v>81000</v>
      </c>
      <c r="F9" s="11">
        <v>85000</v>
      </c>
      <c r="I9" s="51"/>
      <c r="J9" s="51"/>
      <c r="K9" s="51"/>
      <c r="M9" s="10">
        <f t="shared" si="11"/>
        <v>6</v>
      </c>
      <c r="N9" s="10" t="s">
        <v>15</v>
      </c>
      <c r="O9" s="11">
        <f t="shared" si="1"/>
        <v>81000</v>
      </c>
      <c r="P9" s="11">
        <f t="shared" si="2"/>
        <v>81000</v>
      </c>
      <c r="Q9" s="11">
        <f t="shared" si="3"/>
        <v>85000</v>
      </c>
      <c r="T9" s="51"/>
      <c r="U9" s="51"/>
      <c r="V9" s="51"/>
    </row>
    <row r="10" spans="2:22" ht="15" customHeight="1" x14ac:dyDescent="0.25">
      <c r="B10" s="10">
        <f t="shared" si="9"/>
        <v>7</v>
      </c>
      <c r="C10" s="10" t="s">
        <v>15</v>
      </c>
      <c r="D10" s="11">
        <v>92000</v>
      </c>
      <c r="E10" s="11">
        <v>93000</v>
      </c>
      <c r="F10" s="11">
        <v>89000</v>
      </c>
      <c r="I10" s="51"/>
      <c r="J10" s="51"/>
      <c r="K10" s="51"/>
      <c r="M10" s="10">
        <f t="shared" si="11"/>
        <v>7</v>
      </c>
      <c r="N10" s="10" t="s">
        <v>15</v>
      </c>
      <c r="O10" s="11">
        <f t="shared" si="1"/>
        <v>92000</v>
      </c>
      <c r="P10" s="11">
        <f t="shared" si="2"/>
        <v>93000</v>
      </c>
      <c r="Q10" s="11">
        <f t="shared" si="3"/>
        <v>89000</v>
      </c>
      <c r="T10" s="51"/>
      <c r="U10" s="51"/>
      <c r="V10" s="51"/>
    </row>
    <row r="11" spans="2:22" ht="15" customHeight="1" x14ac:dyDescent="0.25">
      <c r="B11" s="10">
        <f t="shared" si="9"/>
        <v>8</v>
      </c>
      <c r="C11" s="10" t="s">
        <v>15</v>
      </c>
      <c r="D11" s="11">
        <v>81000</v>
      </c>
      <c r="E11" s="11">
        <v>103000</v>
      </c>
      <c r="F11" s="11">
        <v>93000</v>
      </c>
      <c r="I11" s="51"/>
      <c r="J11" s="51"/>
      <c r="K11" s="51"/>
      <c r="M11" s="10">
        <f t="shared" si="11"/>
        <v>8</v>
      </c>
      <c r="N11" s="10" t="s">
        <v>15</v>
      </c>
      <c r="O11" s="11">
        <f t="shared" si="1"/>
        <v>81000</v>
      </c>
      <c r="P11" s="11">
        <f t="shared" si="2"/>
        <v>103000</v>
      </c>
      <c r="Q11" s="11">
        <f t="shared" si="3"/>
        <v>93000</v>
      </c>
      <c r="T11" s="51"/>
      <c r="U11" s="51"/>
      <c r="V11" s="51"/>
    </row>
    <row r="12" spans="2:22" ht="15" customHeight="1" x14ac:dyDescent="0.25">
      <c r="B12" s="10">
        <f t="shared" si="9"/>
        <v>9</v>
      </c>
      <c r="C12" s="10" t="s">
        <v>15</v>
      </c>
      <c r="D12" s="11">
        <v>109000</v>
      </c>
      <c r="E12" s="11">
        <v>95000</v>
      </c>
      <c r="F12" s="11">
        <v>89000</v>
      </c>
      <c r="M12" s="10">
        <f t="shared" si="11"/>
        <v>9</v>
      </c>
      <c r="N12" s="10" t="s">
        <v>15</v>
      </c>
      <c r="O12" s="11">
        <f t="shared" si="1"/>
        <v>109000</v>
      </c>
      <c r="P12" s="11">
        <f t="shared" si="2"/>
        <v>95000</v>
      </c>
      <c r="Q12" s="11">
        <f t="shared" si="3"/>
        <v>89000</v>
      </c>
    </row>
    <row r="13" spans="2:22" ht="15" customHeight="1" x14ac:dyDescent="0.25">
      <c r="B13" s="10">
        <f t="shared" si="9"/>
        <v>10</v>
      </c>
      <c r="C13" s="10" t="s">
        <v>15</v>
      </c>
      <c r="D13" s="11">
        <v>96000</v>
      </c>
      <c r="E13" s="11">
        <v>107000</v>
      </c>
      <c r="F13" s="11">
        <v>96000</v>
      </c>
      <c r="H13" s="19"/>
      <c r="M13" s="10">
        <f t="shared" si="11"/>
        <v>10</v>
      </c>
      <c r="N13" s="10" t="s">
        <v>15</v>
      </c>
      <c r="O13" s="11">
        <f t="shared" si="1"/>
        <v>96000</v>
      </c>
      <c r="P13" s="11">
        <f t="shared" si="2"/>
        <v>107000</v>
      </c>
      <c r="Q13" s="11">
        <f t="shared" si="3"/>
        <v>96000</v>
      </c>
    </row>
    <row r="14" spans="2:22" ht="15" customHeight="1" x14ac:dyDescent="0.25">
      <c r="B14" s="10">
        <f t="shared" si="9"/>
        <v>11</v>
      </c>
      <c r="C14" s="10" t="s">
        <v>15</v>
      </c>
      <c r="D14" s="11">
        <v>110000</v>
      </c>
      <c r="E14" s="11">
        <v>102000</v>
      </c>
      <c r="F14" s="11">
        <v>105000</v>
      </c>
      <c r="M14" s="10">
        <f t="shared" si="11"/>
        <v>11</v>
      </c>
      <c r="N14" s="10" t="s">
        <v>15</v>
      </c>
      <c r="O14" s="11">
        <f t="shared" si="1"/>
        <v>110000</v>
      </c>
      <c r="P14" s="11">
        <f t="shared" si="2"/>
        <v>102000</v>
      </c>
      <c r="Q14" s="11">
        <f t="shared" si="3"/>
        <v>105000</v>
      </c>
    </row>
    <row r="15" spans="2:22" ht="15" customHeight="1" x14ac:dyDescent="0.25">
      <c r="B15" s="10">
        <f t="shared" si="9"/>
        <v>12</v>
      </c>
      <c r="C15" s="10" t="s">
        <v>15</v>
      </c>
      <c r="D15" s="11">
        <v>102000</v>
      </c>
      <c r="E15" s="11">
        <v>89000</v>
      </c>
      <c r="F15" s="11">
        <v>103000</v>
      </c>
      <c r="M15" s="10">
        <f t="shared" si="11"/>
        <v>12</v>
      </c>
      <c r="N15" s="10" t="s">
        <v>15</v>
      </c>
      <c r="O15" s="11">
        <f t="shared" si="1"/>
        <v>102000</v>
      </c>
      <c r="P15" s="11">
        <f t="shared" si="2"/>
        <v>89000</v>
      </c>
      <c r="Q15" s="11">
        <f t="shared" si="3"/>
        <v>103000</v>
      </c>
    </row>
    <row r="16" spans="2:22" ht="15" customHeight="1" x14ac:dyDescent="0.25">
      <c r="B16" s="10">
        <f t="shared" si="9"/>
        <v>13</v>
      </c>
      <c r="C16" s="10" t="s">
        <v>15</v>
      </c>
      <c r="D16" s="11">
        <v>95000</v>
      </c>
      <c r="E16" s="11">
        <v>109000</v>
      </c>
      <c r="F16" s="11">
        <v>102000</v>
      </c>
      <c r="M16" s="10">
        <f t="shared" si="11"/>
        <v>13</v>
      </c>
      <c r="N16" s="10" t="s">
        <v>15</v>
      </c>
      <c r="O16" s="11">
        <f t="shared" si="1"/>
        <v>95000</v>
      </c>
      <c r="P16" s="11">
        <f t="shared" si="2"/>
        <v>109000</v>
      </c>
      <c r="Q16" s="11">
        <f t="shared" si="3"/>
        <v>102000</v>
      </c>
    </row>
    <row r="17" spans="2:17" ht="15" customHeight="1" x14ac:dyDescent="0.25">
      <c r="B17" s="10">
        <f t="shared" si="9"/>
        <v>14</v>
      </c>
      <c r="C17" s="10" t="s">
        <v>15</v>
      </c>
      <c r="D17" s="11">
        <v>98000</v>
      </c>
      <c r="E17" s="11">
        <v>95000</v>
      </c>
      <c r="F17" s="11">
        <v>85000</v>
      </c>
      <c r="M17" s="10">
        <f t="shared" si="11"/>
        <v>14</v>
      </c>
      <c r="N17" s="10" t="s">
        <v>15</v>
      </c>
      <c r="O17" s="11">
        <f t="shared" si="1"/>
        <v>98000</v>
      </c>
      <c r="P17" s="11">
        <f t="shared" si="2"/>
        <v>95000</v>
      </c>
      <c r="Q17" s="11">
        <f t="shared" si="3"/>
        <v>85000</v>
      </c>
    </row>
    <row r="18" spans="2:17" ht="15" customHeight="1" x14ac:dyDescent="0.25">
      <c r="B18" s="10">
        <f t="shared" si="9"/>
        <v>15</v>
      </c>
      <c r="C18" s="10" t="s">
        <v>15</v>
      </c>
      <c r="D18" s="11">
        <v>89000</v>
      </c>
      <c r="E18" s="11">
        <v>99000</v>
      </c>
      <c r="F18" s="11">
        <v>93000</v>
      </c>
      <c r="M18" s="10">
        <f t="shared" si="11"/>
        <v>15</v>
      </c>
      <c r="N18" s="10" t="s">
        <v>15</v>
      </c>
      <c r="O18" s="11">
        <f t="shared" si="1"/>
        <v>89000</v>
      </c>
      <c r="P18" s="11">
        <f t="shared" si="2"/>
        <v>99000</v>
      </c>
      <c r="Q18" s="11">
        <f t="shared" si="3"/>
        <v>93000</v>
      </c>
    </row>
    <row r="19" spans="2:17" ht="15" customHeight="1" x14ac:dyDescent="0.25">
      <c r="B19" s="10">
        <f t="shared" si="9"/>
        <v>16</v>
      </c>
      <c r="C19" s="10" t="s">
        <v>15</v>
      </c>
      <c r="D19" s="11">
        <v>100000</v>
      </c>
      <c r="E19" s="11">
        <v>104000</v>
      </c>
      <c r="F19" s="11">
        <v>93000</v>
      </c>
      <c r="M19" s="10">
        <f t="shared" si="11"/>
        <v>16</v>
      </c>
      <c r="N19" s="10" t="s">
        <v>15</v>
      </c>
      <c r="O19" s="11">
        <f t="shared" si="1"/>
        <v>100000</v>
      </c>
      <c r="P19" s="11">
        <f t="shared" si="2"/>
        <v>104000</v>
      </c>
      <c r="Q19" s="11">
        <f t="shared" si="3"/>
        <v>93000</v>
      </c>
    </row>
    <row r="20" spans="2:17" ht="15" customHeight="1" x14ac:dyDescent="0.25">
      <c r="B20" s="10">
        <f t="shared" si="9"/>
        <v>17</v>
      </c>
      <c r="C20" s="10" t="s">
        <v>15</v>
      </c>
      <c r="D20" s="11">
        <v>99000</v>
      </c>
      <c r="E20" s="11">
        <v>107000</v>
      </c>
      <c r="F20" s="11">
        <v>91000</v>
      </c>
      <c r="M20" s="10">
        <f t="shared" si="11"/>
        <v>17</v>
      </c>
      <c r="N20" s="10" t="s">
        <v>15</v>
      </c>
      <c r="O20" s="11">
        <f t="shared" si="1"/>
        <v>99000</v>
      </c>
      <c r="P20" s="11">
        <f t="shared" si="2"/>
        <v>107000</v>
      </c>
      <c r="Q20" s="11">
        <f t="shared" si="3"/>
        <v>91000</v>
      </c>
    </row>
    <row r="21" spans="2:17" ht="15" customHeight="1" x14ac:dyDescent="0.25">
      <c r="B21" s="10">
        <f t="shared" si="9"/>
        <v>18</v>
      </c>
      <c r="C21" s="10" t="s">
        <v>15</v>
      </c>
      <c r="D21" s="11">
        <v>103000</v>
      </c>
      <c r="E21" s="11">
        <v>84000</v>
      </c>
      <c r="F21" s="11">
        <v>97000</v>
      </c>
      <c r="M21" s="10">
        <f t="shared" si="11"/>
        <v>18</v>
      </c>
      <c r="N21" s="10" t="s">
        <v>15</v>
      </c>
      <c r="O21" s="11">
        <f t="shared" si="1"/>
        <v>103000</v>
      </c>
      <c r="P21" s="11">
        <f t="shared" si="2"/>
        <v>84000</v>
      </c>
      <c r="Q21" s="11">
        <f t="shared" si="3"/>
        <v>97000</v>
      </c>
    </row>
    <row r="22" spans="2:17" ht="15" customHeight="1" x14ac:dyDescent="0.25">
      <c r="B22" s="10">
        <f t="shared" si="9"/>
        <v>19</v>
      </c>
      <c r="C22" s="10" t="s">
        <v>15</v>
      </c>
      <c r="D22" s="11">
        <v>97000</v>
      </c>
      <c r="E22" s="11">
        <v>104000</v>
      </c>
      <c r="F22" s="11">
        <v>103000</v>
      </c>
      <c r="M22" s="10">
        <f t="shared" si="11"/>
        <v>19</v>
      </c>
      <c r="N22" s="10" t="s">
        <v>15</v>
      </c>
      <c r="O22" s="11">
        <f t="shared" si="1"/>
        <v>97000</v>
      </c>
      <c r="P22" s="11">
        <f t="shared" si="2"/>
        <v>104000</v>
      </c>
      <c r="Q22" s="11">
        <f t="shared" si="3"/>
        <v>103000</v>
      </c>
    </row>
    <row r="23" spans="2:17" ht="15" customHeight="1" x14ac:dyDescent="0.25">
      <c r="B23" s="10">
        <f t="shared" si="9"/>
        <v>20</v>
      </c>
      <c r="C23" s="10" t="s">
        <v>15</v>
      </c>
      <c r="D23" s="11">
        <v>83000</v>
      </c>
      <c r="E23" s="11">
        <v>94000</v>
      </c>
      <c r="F23" s="11">
        <v>95000</v>
      </c>
      <c r="M23" s="10">
        <f t="shared" si="11"/>
        <v>20</v>
      </c>
      <c r="N23" s="10" t="s">
        <v>15</v>
      </c>
      <c r="O23" s="11">
        <f t="shared" si="1"/>
        <v>83000</v>
      </c>
      <c r="P23" s="11">
        <f t="shared" si="2"/>
        <v>94000</v>
      </c>
      <c r="Q23" s="11">
        <f t="shared" si="3"/>
        <v>95000</v>
      </c>
    </row>
    <row r="24" spans="2:17" ht="15" customHeight="1" x14ac:dyDescent="0.25">
      <c r="B24" s="10">
        <f t="shared" si="9"/>
        <v>21</v>
      </c>
      <c r="C24" s="10" t="s">
        <v>15</v>
      </c>
      <c r="D24" s="11">
        <v>101000</v>
      </c>
      <c r="E24" s="11">
        <v>84000</v>
      </c>
      <c r="F24" s="11">
        <v>102000</v>
      </c>
      <c r="M24" s="10">
        <f t="shared" si="11"/>
        <v>21</v>
      </c>
      <c r="N24" s="10" t="s">
        <v>15</v>
      </c>
      <c r="O24" s="11">
        <f t="shared" si="1"/>
        <v>101000</v>
      </c>
      <c r="P24" s="11">
        <f t="shared" si="2"/>
        <v>84000</v>
      </c>
      <c r="Q24" s="11">
        <f t="shared" si="3"/>
        <v>102000</v>
      </c>
    </row>
    <row r="25" spans="2:17" ht="15" customHeight="1" x14ac:dyDescent="0.25">
      <c r="B25" s="10">
        <f t="shared" si="9"/>
        <v>22</v>
      </c>
      <c r="C25" s="10" t="s">
        <v>15</v>
      </c>
      <c r="D25" s="11">
        <v>98000</v>
      </c>
      <c r="E25" s="11">
        <v>110000</v>
      </c>
      <c r="F25" s="11">
        <v>102000</v>
      </c>
      <c r="M25" s="10">
        <f t="shared" si="11"/>
        <v>22</v>
      </c>
      <c r="N25" s="10" t="s">
        <v>15</v>
      </c>
      <c r="O25" s="11">
        <f t="shared" si="1"/>
        <v>98000</v>
      </c>
      <c r="P25" s="11">
        <f t="shared" si="2"/>
        <v>110000</v>
      </c>
      <c r="Q25" s="11">
        <f t="shared" si="3"/>
        <v>102000</v>
      </c>
    </row>
    <row r="26" spans="2:17" ht="15" customHeight="1" x14ac:dyDescent="0.25">
      <c r="B26" s="10">
        <f t="shared" si="9"/>
        <v>23</v>
      </c>
      <c r="C26" s="10" t="s">
        <v>15</v>
      </c>
      <c r="D26" s="11">
        <v>90000</v>
      </c>
      <c r="E26" s="11">
        <v>100000</v>
      </c>
      <c r="F26" s="11">
        <v>91000</v>
      </c>
      <c r="M26" s="10">
        <f t="shared" si="11"/>
        <v>23</v>
      </c>
      <c r="N26" s="10" t="s">
        <v>15</v>
      </c>
      <c r="O26" s="11">
        <f t="shared" si="1"/>
        <v>90000</v>
      </c>
      <c r="P26" s="11">
        <f t="shared" si="2"/>
        <v>100000</v>
      </c>
      <c r="Q26" s="11">
        <f t="shared" si="3"/>
        <v>91000</v>
      </c>
    </row>
    <row r="27" spans="2:17" ht="15" customHeight="1" x14ac:dyDescent="0.25">
      <c r="B27" s="10">
        <f t="shared" si="9"/>
        <v>24</v>
      </c>
      <c r="C27" s="10" t="s">
        <v>15</v>
      </c>
      <c r="D27" s="11">
        <v>94000</v>
      </c>
      <c r="E27" s="11">
        <v>90000</v>
      </c>
      <c r="F27" s="11">
        <v>96000</v>
      </c>
      <c r="M27" s="10">
        <f t="shared" si="11"/>
        <v>24</v>
      </c>
      <c r="N27" s="10" t="s">
        <v>15</v>
      </c>
      <c r="O27" s="11">
        <f t="shared" si="1"/>
        <v>94000</v>
      </c>
      <c r="P27" s="11">
        <f t="shared" si="2"/>
        <v>90000</v>
      </c>
      <c r="Q27" s="11">
        <f t="shared" si="3"/>
        <v>96000</v>
      </c>
    </row>
    <row r="28" spans="2:17" ht="15" customHeight="1" x14ac:dyDescent="0.25">
      <c r="B28" s="10">
        <f t="shared" si="9"/>
        <v>25</v>
      </c>
      <c r="C28" s="10" t="s">
        <v>15</v>
      </c>
      <c r="D28" s="11">
        <v>102000</v>
      </c>
      <c r="E28" s="11">
        <v>95000</v>
      </c>
      <c r="F28" s="11">
        <v>85000</v>
      </c>
      <c r="M28" s="10">
        <f t="shared" si="11"/>
        <v>25</v>
      </c>
      <c r="N28" s="10" t="s">
        <v>15</v>
      </c>
      <c r="O28" s="11">
        <f t="shared" si="1"/>
        <v>102000</v>
      </c>
      <c r="P28" s="11">
        <f t="shared" si="2"/>
        <v>95000</v>
      </c>
      <c r="Q28" s="11">
        <f t="shared" si="3"/>
        <v>85000</v>
      </c>
    </row>
    <row r="29" spans="2:17" ht="15" customHeight="1" x14ac:dyDescent="0.25">
      <c r="B29" s="10">
        <f t="shared" si="9"/>
        <v>26</v>
      </c>
      <c r="C29" s="10" t="s">
        <v>15</v>
      </c>
      <c r="D29" s="11">
        <v>102000</v>
      </c>
      <c r="E29" s="11">
        <v>87000</v>
      </c>
      <c r="F29" s="11">
        <v>85000</v>
      </c>
      <c r="M29" s="10">
        <f t="shared" si="11"/>
        <v>26</v>
      </c>
      <c r="N29" s="10" t="s">
        <v>15</v>
      </c>
      <c r="O29" s="11">
        <f t="shared" si="1"/>
        <v>102000</v>
      </c>
      <c r="P29" s="11">
        <f t="shared" si="2"/>
        <v>87000</v>
      </c>
      <c r="Q29" s="11">
        <f t="shared" si="3"/>
        <v>85000</v>
      </c>
    </row>
    <row r="30" spans="2:17" ht="15" customHeight="1" x14ac:dyDescent="0.25">
      <c r="B30" s="10">
        <f t="shared" si="9"/>
        <v>27</v>
      </c>
      <c r="C30" s="10" t="s">
        <v>15</v>
      </c>
      <c r="D30" s="11">
        <v>95000</v>
      </c>
      <c r="E30" s="11">
        <v>84000</v>
      </c>
      <c r="F30" s="11">
        <v>101000</v>
      </c>
      <c r="M30" s="10">
        <f t="shared" si="11"/>
        <v>27</v>
      </c>
      <c r="N30" s="10" t="s">
        <v>15</v>
      </c>
      <c r="O30" s="11">
        <f t="shared" si="1"/>
        <v>95000</v>
      </c>
      <c r="P30" s="11">
        <f t="shared" si="2"/>
        <v>84000</v>
      </c>
      <c r="Q30" s="11">
        <f t="shared" si="3"/>
        <v>101000</v>
      </c>
    </row>
    <row r="31" spans="2:17" ht="15" customHeight="1" x14ac:dyDescent="0.25">
      <c r="B31" s="10">
        <f t="shared" si="9"/>
        <v>28</v>
      </c>
      <c r="C31" s="10" t="s">
        <v>15</v>
      </c>
      <c r="D31" s="11">
        <v>105000</v>
      </c>
      <c r="E31" s="11">
        <v>107000</v>
      </c>
      <c r="F31" s="11">
        <v>98000</v>
      </c>
      <c r="M31" s="10">
        <f t="shared" si="11"/>
        <v>28</v>
      </c>
      <c r="N31" s="10" t="s">
        <v>15</v>
      </c>
      <c r="O31" s="11">
        <f t="shared" si="1"/>
        <v>105000</v>
      </c>
      <c r="P31" s="11">
        <f t="shared" si="2"/>
        <v>107000</v>
      </c>
      <c r="Q31" s="11">
        <f t="shared" si="3"/>
        <v>98000</v>
      </c>
    </row>
    <row r="32" spans="2:17" ht="15" customHeight="1" x14ac:dyDescent="0.25">
      <c r="B32" s="10">
        <f t="shared" si="9"/>
        <v>29</v>
      </c>
      <c r="C32" s="10" t="s">
        <v>15</v>
      </c>
      <c r="D32" s="11">
        <v>93000</v>
      </c>
      <c r="E32" s="11">
        <v>94000</v>
      </c>
      <c r="F32" s="11">
        <v>103000</v>
      </c>
      <c r="M32" s="10">
        <f t="shared" si="11"/>
        <v>29</v>
      </c>
      <c r="N32" s="10" t="s">
        <v>15</v>
      </c>
      <c r="O32" s="11">
        <f t="shared" si="1"/>
        <v>93000</v>
      </c>
      <c r="P32" s="11">
        <f t="shared" si="2"/>
        <v>94000</v>
      </c>
      <c r="Q32" s="11">
        <f t="shared" si="3"/>
        <v>103000</v>
      </c>
    </row>
    <row r="33" spans="2:17" ht="15" customHeight="1" x14ac:dyDescent="0.25">
      <c r="B33" s="10">
        <f t="shared" si="9"/>
        <v>30</v>
      </c>
      <c r="C33" s="10" t="s">
        <v>15</v>
      </c>
      <c r="D33" s="11">
        <v>109000</v>
      </c>
      <c r="E33" s="11">
        <v>91000</v>
      </c>
      <c r="F33" s="11">
        <v>106000</v>
      </c>
      <c r="M33" s="10">
        <f t="shared" si="11"/>
        <v>30</v>
      </c>
      <c r="N33" s="10" t="s">
        <v>15</v>
      </c>
      <c r="O33" s="11">
        <f t="shared" si="1"/>
        <v>109000</v>
      </c>
      <c r="P33" s="11">
        <f t="shared" si="2"/>
        <v>91000</v>
      </c>
      <c r="Q33" s="11">
        <f t="shared" si="3"/>
        <v>106000</v>
      </c>
    </row>
    <row r="34" spans="2:17" ht="15" customHeight="1" x14ac:dyDescent="0.25">
      <c r="B34" s="10">
        <f t="shared" si="9"/>
        <v>31</v>
      </c>
      <c r="C34" s="10" t="s">
        <v>15</v>
      </c>
      <c r="D34" s="11">
        <v>88000</v>
      </c>
      <c r="E34" s="11">
        <v>101000</v>
      </c>
      <c r="F34" s="11">
        <v>96000</v>
      </c>
      <c r="M34" s="10">
        <f t="shared" si="11"/>
        <v>31</v>
      </c>
      <c r="N34" s="10" t="s">
        <v>15</v>
      </c>
      <c r="O34" s="11">
        <f t="shared" si="1"/>
        <v>88000</v>
      </c>
      <c r="P34" s="11">
        <f t="shared" si="2"/>
        <v>101000</v>
      </c>
      <c r="Q34" s="11">
        <f t="shared" si="3"/>
        <v>96000</v>
      </c>
    </row>
    <row r="35" spans="2:17" ht="15" customHeight="1" x14ac:dyDescent="0.25">
      <c r="B35" s="10">
        <f t="shared" si="9"/>
        <v>32</v>
      </c>
      <c r="C35" s="10" t="s">
        <v>15</v>
      </c>
      <c r="D35" s="11">
        <v>91000</v>
      </c>
      <c r="E35" s="11">
        <v>98000</v>
      </c>
      <c r="F35" s="11">
        <v>102000</v>
      </c>
      <c r="M35" s="10">
        <f t="shared" si="11"/>
        <v>32</v>
      </c>
      <c r="N35" s="10" t="s">
        <v>15</v>
      </c>
      <c r="O35" s="11">
        <f t="shared" si="1"/>
        <v>91000</v>
      </c>
      <c r="P35" s="11">
        <f t="shared" si="2"/>
        <v>98000</v>
      </c>
      <c r="Q35" s="11">
        <f t="shared" si="3"/>
        <v>102000</v>
      </c>
    </row>
    <row r="36" spans="2:17" ht="15" customHeight="1" x14ac:dyDescent="0.25">
      <c r="B36" s="10">
        <f t="shared" si="9"/>
        <v>33</v>
      </c>
      <c r="C36" s="10" t="s">
        <v>15</v>
      </c>
      <c r="D36" s="11">
        <v>103000</v>
      </c>
      <c r="E36" s="11">
        <v>98000</v>
      </c>
      <c r="F36" s="11">
        <v>96000</v>
      </c>
      <c r="M36" s="10">
        <f t="shared" si="11"/>
        <v>33</v>
      </c>
      <c r="N36" s="10" t="s">
        <v>15</v>
      </c>
      <c r="O36" s="11">
        <f t="shared" si="1"/>
        <v>103000</v>
      </c>
      <c r="P36" s="11">
        <f t="shared" si="2"/>
        <v>98000</v>
      </c>
      <c r="Q36" s="11">
        <f t="shared" si="3"/>
        <v>96000</v>
      </c>
    </row>
    <row r="37" spans="2:17" ht="15" customHeight="1" x14ac:dyDescent="0.25">
      <c r="B37" s="10">
        <f t="shared" si="9"/>
        <v>34</v>
      </c>
      <c r="C37" s="10" t="s">
        <v>15</v>
      </c>
      <c r="D37" s="11">
        <v>105000</v>
      </c>
      <c r="E37" s="11">
        <v>92000</v>
      </c>
      <c r="F37" s="11">
        <v>107000</v>
      </c>
      <c r="M37" s="10">
        <f t="shared" si="11"/>
        <v>34</v>
      </c>
      <c r="N37" s="10" t="s">
        <v>15</v>
      </c>
      <c r="O37" s="11">
        <f t="shared" si="1"/>
        <v>105000</v>
      </c>
      <c r="P37" s="11">
        <f t="shared" si="2"/>
        <v>92000</v>
      </c>
      <c r="Q37" s="11">
        <f t="shared" si="3"/>
        <v>107000</v>
      </c>
    </row>
    <row r="38" spans="2:17" ht="15" customHeight="1" x14ac:dyDescent="0.25">
      <c r="B38" s="10">
        <f t="shared" si="9"/>
        <v>35</v>
      </c>
      <c r="C38" s="10" t="s">
        <v>15</v>
      </c>
      <c r="D38" s="11">
        <v>103000</v>
      </c>
      <c r="E38" s="11">
        <v>98000</v>
      </c>
      <c r="F38" s="11">
        <v>82000</v>
      </c>
      <c r="M38" s="10">
        <f t="shared" si="11"/>
        <v>35</v>
      </c>
      <c r="N38" s="10" t="s">
        <v>15</v>
      </c>
      <c r="O38" s="11">
        <f t="shared" si="1"/>
        <v>103000</v>
      </c>
      <c r="P38" s="11">
        <f t="shared" si="2"/>
        <v>98000</v>
      </c>
      <c r="Q38" s="11">
        <f t="shared" si="3"/>
        <v>82000</v>
      </c>
    </row>
    <row r="39" spans="2:17" ht="15" customHeight="1" x14ac:dyDescent="0.25">
      <c r="B39" s="10">
        <f t="shared" si="9"/>
        <v>36</v>
      </c>
      <c r="C39" s="10" t="s">
        <v>15</v>
      </c>
      <c r="D39" s="11">
        <v>104000</v>
      </c>
      <c r="E39" s="11">
        <v>85000</v>
      </c>
      <c r="F39" s="11">
        <v>103000</v>
      </c>
      <c r="M39" s="10">
        <f t="shared" si="11"/>
        <v>36</v>
      </c>
      <c r="N39" s="10" t="s">
        <v>15</v>
      </c>
      <c r="O39" s="11">
        <f t="shared" si="1"/>
        <v>104000</v>
      </c>
      <c r="P39" s="11">
        <f t="shared" si="2"/>
        <v>85000</v>
      </c>
      <c r="Q39" s="11">
        <f t="shared" si="3"/>
        <v>103000</v>
      </c>
    </row>
    <row r="40" spans="2:17" ht="15" customHeight="1" x14ac:dyDescent="0.25">
      <c r="B40" s="10">
        <f t="shared" si="9"/>
        <v>37</v>
      </c>
      <c r="C40" s="10" t="s">
        <v>15</v>
      </c>
      <c r="D40" s="11">
        <v>101000</v>
      </c>
      <c r="E40" s="11">
        <v>95000</v>
      </c>
      <c r="F40" s="11">
        <v>88000</v>
      </c>
      <c r="M40" s="10">
        <f t="shared" si="11"/>
        <v>37</v>
      </c>
      <c r="N40" s="10" t="s">
        <v>15</v>
      </c>
      <c r="O40" s="11">
        <f t="shared" si="1"/>
        <v>101000</v>
      </c>
      <c r="P40" s="11">
        <f t="shared" si="2"/>
        <v>95000</v>
      </c>
      <c r="Q40" s="11">
        <f t="shared" si="3"/>
        <v>88000</v>
      </c>
    </row>
    <row r="41" spans="2:17" ht="15" customHeight="1" x14ac:dyDescent="0.25">
      <c r="B41" s="10">
        <f t="shared" si="9"/>
        <v>38</v>
      </c>
      <c r="C41" s="10" t="s">
        <v>15</v>
      </c>
      <c r="D41" s="11">
        <v>109000</v>
      </c>
      <c r="E41" s="11">
        <v>105000</v>
      </c>
      <c r="F41" s="11">
        <v>106000</v>
      </c>
      <c r="M41" s="10">
        <f t="shared" si="11"/>
        <v>38</v>
      </c>
      <c r="N41" s="10" t="s">
        <v>15</v>
      </c>
      <c r="O41" s="11">
        <f t="shared" si="1"/>
        <v>109000</v>
      </c>
      <c r="P41" s="11">
        <f t="shared" si="2"/>
        <v>105000</v>
      </c>
      <c r="Q41" s="11">
        <f t="shared" si="3"/>
        <v>106000</v>
      </c>
    </row>
    <row r="42" spans="2:17" ht="15" customHeight="1" x14ac:dyDescent="0.25">
      <c r="B42" s="10">
        <f t="shared" si="9"/>
        <v>39</v>
      </c>
      <c r="C42" s="10" t="s">
        <v>15</v>
      </c>
      <c r="D42" s="11">
        <v>80000</v>
      </c>
      <c r="E42" s="11">
        <v>88000</v>
      </c>
      <c r="F42" s="11">
        <v>92000</v>
      </c>
      <c r="M42" s="10">
        <f t="shared" si="11"/>
        <v>39</v>
      </c>
      <c r="N42" s="10" t="s">
        <v>15</v>
      </c>
      <c r="O42" s="11">
        <f t="shared" si="1"/>
        <v>80000</v>
      </c>
      <c r="P42" s="11">
        <f t="shared" si="2"/>
        <v>88000</v>
      </c>
      <c r="Q42" s="11">
        <f t="shared" si="3"/>
        <v>92000</v>
      </c>
    </row>
    <row r="43" spans="2:17" ht="15" customHeight="1" x14ac:dyDescent="0.25">
      <c r="B43" s="10">
        <f t="shared" si="9"/>
        <v>40</v>
      </c>
      <c r="C43" s="10" t="s">
        <v>15</v>
      </c>
      <c r="D43" s="11">
        <v>103000</v>
      </c>
      <c r="E43" s="11">
        <v>98000</v>
      </c>
      <c r="F43" s="11">
        <v>105000</v>
      </c>
      <c r="M43" s="10">
        <f t="shared" si="11"/>
        <v>40</v>
      </c>
      <c r="N43" s="10" t="s">
        <v>15</v>
      </c>
      <c r="O43" s="11">
        <f t="shared" si="1"/>
        <v>103000</v>
      </c>
      <c r="P43" s="11">
        <f t="shared" si="2"/>
        <v>98000</v>
      </c>
      <c r="Q43" s="11">
        <f t="shared" si="3"/>
        <v>105000</v>
      </c>
    </row>
    <row r="44" spans="2:17" ht="15" customHeight="1" x14ac:dyDescent="0.25">
      <c r="B44" s="10">
        <f t="shared" si="9"/>
        <v>41</v>
      </c>
      <c r="C44" s="10" t="s">
        <v>15</v>
      </c>
      <c r="D44" s="11">
        <v>84000</v>
      </c>
      <c r="E44" s="11">
        <v>93000</v>
      </c>
      <c r="F44" s="11">
        <v>110000</v>
      </c>
      <c r="M44" s="10">
        <f t="shared" si="11"/>
        <v>41</v>
      </c>
      <c r="N44" s="10" t="s">
        <v>15</v>
      </c>
      <c r="O44" s="11">
        <f t="shared" si="1"/>
        <v>84000</v>
      </c>
      <c r="P44" s="11">
        <f t="shared" si="2"/>
        <v>93000</v>
      </c>
      <c r="Q44" s="11">
        <f t="shared" si="3"/>
        <v>110000</v>
      </c>
    </row>
    <row r="45" spans="2:17" ht="15" customHeight="1" x14ac:dyDescent="0.25">
      <c r="B45" s="10">
        <f t="shared" si="9"/>
        <v>42</v>
      </c>
      <c r="C45" s="10" t="s">
        <v>15</v>
      </c>
      <c r="D45" s="11">
        <v>101000</v>
      </c>
      <c r="E45" s="15">
        <v>0</v>
      </c>
      <c r="F45" s="11">
        <v>105000</v>
      </c>
      <c r="M45" s="10">
        <f t="shared" si="11"/>
        <v>42</v>
      </c>
      <c r="N45" s="10" t="s">
        <v>15</v>
      </c>
      <c r="O45" s="11">
        <f t="shared" ref="O45:O57" si="14">D45</f>
        <v>101000</v>
      </c>
      <c r="P45" s="21">
        <f>AVERAGE(P4:P44,P46:P53)</f>
        <v>95408.163265306124</v>
      </c>
      <c r="Q45" s="11">
        <f t="shared" ref="Q45:Q74" si="15">F45</f>
        <v>105000</v>
      </c>
    </row>
    <row r="46" spans="2:17" ht="15" customHeight="1" x14ac:dyDescent="0.25">
      <c r="B46" s="10">
        <f t="shared" si="9"/>
        <v>43</v>
      </c>
      <c r="C46" s="10" t="s">
        <v>15</v>
      </c>
      <c r="D46" s="11">
        <v>102000</v>
      </c>
      <c r="E46" s="11">
        <v>94000</v>
      </c>
      <c r="F46" s="11">
        <v>98000</v>
      </c>
      <c r="M46" s="10">
        <f t="shared" si="11"/>
        <v>43</v>
      </c>
      <c r="N46" s="10" t="s">
        <v>15</v>
      </c>
      <c r="O46" s="11">
        <f t="shared" si="14"/>
        <v>102000</v>
      </c>
      <c r="P46" s="11">
        <f t="shared" ref="P46:P77" si="16">E46</f>
        <v>94000</v>
      </c>
      <c r="Q46" s="11">
        <f t="shared" si="15"/>
        <v>98000</v>
      </c>
    </row>
    <row r="47" spans="2:17" ht="15" customHeight="1" x14ac:dyDescent="0.25">
      <c r="B47" s="10">
        <f t="shared" si="9"/>
        <v>44</v>
      </c>
      <c r="C47" s="10" t="s">
        <v>15</v>
      </c>
      <c r="D47" s="11">
        <v>93000</v>
      </c>
      <c r="E47" s="11">
        <v>94000</v>
      </c>
      <c r="F47" s="11">
        <v>84000</v>
      </c>
      <c r="M47" s="10">
        <f t="shared" si="11"/>
        <v>44</v>
      </c>
      <c r="N47" s="10" t="s">
        <v>15</v>
      </c>
      <c r="O47" s="11">
        <f t="shared" si="14"/>
        <v>93000</v>
      </c>
      <c r="P47" s="11">
        <f t="shared" si="16"/>
        <v>94000</v>
      </c>
      <c r="Q47" s="11">
        <f t="shared" si="15"/>
        <v>84000</v>
      </c>
    </row>
    <row r="48" spans="2:17" ht="15" customHeight="1" x14ac:dyDescent="0.25">
      <c r="B48" s="10">
        <f t="shared" si="9"/>
        <v>45</v>
      </c>
      <c r="C48" s="10" t="s">
        <v>15</v>
      </c>
      <c r="D48" s="11">
        <v>88000</v>
      </c>
      <c r="E48" s="11">
        <v>90000</v>
      </c>
      <c r="F48" s="11">
        <v>98000</v>
      </c>
      <c r="M48" s="10">
        <f t="shared" si="11"/>
        <v>45</v>
      </c>
      <c r="N48" s="10" t="s">
        <v>15</v>
      </c>
      <c r="O48" s="11">
        <f t="shared" si="14"/>
        <v>88000</v>
      </c>
      <c r="P48" s="11">
        <f t="shared" si="16"/>
        <v>90000</v>
      </c>
      <c r="Q48" s="11">
        <f t="shared" si="15"/>
        <v>98000</v>
      </c>
    </row>
    <row r="49" spans="2:17" ht="15" customHeight="1" x14ac:dyDescent="0.25">
      <c r="B49" s="10">
        <f t="shared" si="9"/>
        <v>46</v>
      </c>
      <c r="C49" s="10" t="s">
        <v>15</v>
      </c>
      <c r="D49" s="11">
        <v>83000</v>
      </c>
      <c r="E49" s="11">
        <v>88000</v>
      </c>
      <c r="F49" s="11">
        <v>100000</v>
      </c>
      <c r="M49" s="10">
        <f t="shared" si="11"/>
        <v>46</v>
      </c>
      <c r="N49" s="10" t="s">
        <v>15</v>
      </c>
      <c r="O49" s="11">
        <f t="shared" si="14"/>
        <v>83000</v>
      </c>
      <c r="P49" s="11">
        <f t="shared" si="16"/>
        <v>88000</v>
      </c>
      <c r="Q49" s="11">
        <f t="shared" si="15"/>
        <v>100000</v>
      </c>
    </row>
    <row r="50" spans="2:17" ht="15" customHeight="1" x14ac:dyDescent="0.25">
      <c r="B50" s="10">
        <f t="shared" si="9"/>
        <v>47</v>
      </c>
      <c r="C50" s="10" t="s">
        <v>15</v>
      </c>
      <c r="D50" s="11">
        <v>81000</v>
      </c>
      <c r="E50" s="11">
        <v>108000</v>
      </c>
      <c r="F50" s="11">
        <v>106000</v>
      </c>
      <c r="M50" s="10">
        <f t="shared" si="11"/>
        <v>47</v>
      </c>
      <c r="N50" s="10" t="s">
        <v>15</v>
      </c>
      <c r="O50" s="11">
        <f t="shared" si="14"/>
        <v>81000</v>
      </c>
      <c r="P50" s="11">
        <f t="shared" si="16"/>
        <v>108000</v>
      </c>
      <c r="Q50" s="11">
        <f t="shared" si="15"/>
        <v>106000</v>
      </c>
    </row>
    <row r="51" spans="2:17" ht="15" customHeight="1" x14ac:dyDescent="0.25">
      <c r="B51" s="10">
        <f t="shared" si="9"/>
        <v>48</v>
      </c>
      <c r="C51" s="10" t="s">
        <v>15</v>
      </c>
      <c r="D51" s="11">
        <v>83000</v>
      </c>
      <c r="E51" s="11">
        <v>92000</v>
      </c>
      <c r="F51" s="11">
        <v>81000</v>
      </c>
      <c r="M51" s="10">
        <f t="shared" si="11"/>
        <v>48</v>
      </c>
      <c r="N51" s="10" t="s">
        <v>15</v>
      </c>
      <c r="O51" s="11">
        <f t="shared" si="14"/>
        <v>83000</v>
      </c>
      <c r="P51" s="11">
        <f t="shared" si="16"/>
        <v>92000</v>
      </c>
      <c r="Q51" s="11">
        <f t="shared" si="15"/>
        <v>81000</v>
      </c>
    </row>
    <row r="52" spans="2:17" ht="15" customHeight="1" x14ac:dyDescent="0.25">
      <c r="B52" s="10">
        <f t="shared" si="9"/>
        <v>49</v>
      </c>
      <c r="C52" s="10" t="s">
        <v>15</v>
      </c>
      <c r="D52" s="11">
        <v>81000</v>
      </c>
      <c r="E52" s="11">
        <v>95000</v>
      </c>
      <c r="F52" s="11">
        <v>80000</v>
      </c>
      <c r="M52" s="10">
        <f t="shared" si="11"/>
        <v>49</v>
      </c>
      <c r="N52" s="10" t="s">
        <v>15</v>
      </c>
      <c r="O52" s="11">
        <f t="shared" si="14"/>
        <v>81000</v>
      </c>
      <c r="P52" s="11">
        <f t="shared" si="16"/>
        <v>95000</v>
      </c>
      <c r="Q52" s="11">
        <f t="shared" si="15"/>
        <v>80000</v>
      </c>
    </row>
    <row r="53" spans="2:17" ht="15" customHeight="1" x14ac:dyDescent="0.25">
      <c r="B53" s="10">
        <f t="shared" si="9"/>
        <v>50</v>
      </c>
      <c r="C53" s="10" t="s">
        <v>15</v>
      </c>
      <c r="D53" s="11">
        <v>81000</v>
      </c>
      <c r="E53" s="11">
        <v>100000</v>
      </c>
      <c r="F53" s="11">
        <v>89000</v>
      </c>
      <c r="M53" s="10">
        <f t="shared" si="11"/>
        <v>50</v>
      </c>
      <c r="N53" s="10" t="s">
        <v>15</v>
      </c>
      <c r="O53" s="11">
        <f t="shared" si="14"/>
        <v>81000</v>
      </c>
      <c r="P53" s="11">
        <f t="shared" si="16"/>
        <v>100000</v>
      </c>
      <c r="Q53" s="11">
        <f t="shared" si="15"/>
        <v>89000</v>
      </c>
    </row>
    <row r="54" spans="2:17" ht="15" customHeight="1" x14ac:dyDescent="0.25">
      <c r="B54" s="10">
        <f t="shared" si="9"/>
        <v>51</v>
      </c>
      <c r="C54" s="10" t="s">
        <v>16</v>
      </c>
      <c r="D54" s="11">
        <v>68000</v>
      </c>
      <c r="E54" s="11">
        <v>72000</v>
      </c>
      <c r="F54" s="11">
        <v>67000</v>
      </c>
      <c r="M54" s="10">
        <f t="shared" si="11"/>
        <v>51</v>
      </c>
      <c r="N54" s="10" t="s">
        <v>16</v>
      </c>
      <c r="O54" s="11">
        <f t="shared" si="14"/>
        <v>68000</v>
      </c>
      <c r="P54" s="11">
        <f t="shared" si="16"/>
        <v>72000</v>
      </c>
      <c r="Q54" s="11">
        <f t="shared" si="15"/>
        <v>67000</v>
      </c>
    </row>
    <row r="55" spans="2:17" ht="15" customHeight="1" x14ac:dyDescent="0.25">
      <c r="B55" s="10">
        <f t="shared" si="9"/>
        <v>52</v>
      </c>
      <c r="C55" s="10" t="s">
        <v>16</v>
      </c>
      <c r="D55" s="11">
        <v>65000</v>
      </c>
      <c r="E55" s="11">
        <v>62000</v>
      </c>
      <c r="F55" s="11">
        <v>79000</v>
      </c>
      <c r="M55" s="10">
        <f t="shared" si="11"/>
        <v>52</v>
      </c>
      <c r="N55" s="10" t="s">
        <v>16</v>
      </c>
      <c r="O55" s="11">
        <f t="shared" si="14"/>
        <v>65000</v>
      </c>
      <c r="P55" s="11">
        <f t="shared" si="16"/>
        <v>62000</v>
      </c>
      <c r="Q55" s="11">
        <f t="shared" si="15"/>
        <v>79000</v>
      </c>
    </row>
    <row r="56" spans="2:17" ht="15" customHeight="1" x14ac:dyDescent="0.25">
      <c r="B56" s="10">
        <f t="shared" si="9"/>
        <v>53</v>
      </c>
      <c r="C56" s="10" t="s">
        <v>16</v>
      </c>
      <c r="D56" s="11">
        <v>69000</v>
      </c>
      <c r="E56" s="11">
        <v>66000</v>
      </c>
      <c r="F56" s="11">
        <v>73000</v>
      </c>
      <c r="M56" s="10">
        <f t="shared" si="11"/>
        <v>53</v>
      </c>
      <c r="N56" s="10" t="s">
        <v>16</v>
      </c>
      <c r="O56" s="11">
        <f t="shared" si="14"/>
        <v>69000</v>
      </c>
      <c r="P56" s="11">
        <f t="shared" si="16"/>
        <v>66000</v>
      </c>
      <c r="Q56" s="11">
        <f t="shared" si="15"/>
        <v>73000</v>
      </c>
    </row>
    <row r="57" spans="2:17" ht="15" customHeight="1" x14ac:dyDescent="0.25">
      <c r="B57" s="10">
        <f t="shared" si="9"/>
        <v>54</v>
      </c>
      <c r="C57" s="10" t="s">
        <v>16</v>
      </c>
      <c r="D57" s="11">
        <v>70000</v>
      </c>
      <c r="E57" s="11">
        <v>71000</v>
      </c>
      <c r="F57" s="11">
        <v>70000</v>
      </c>
      <c r="M57" s="10">
        <f t="shared" si="11"/>
        <v>54</v>
      </c>
      <c r="N57" s="10" t="s">
        <v>16</v>
      </c>
      <c r="O57" s="11">
        <f t="shared" si="14"/>
        <v>70000</v>
      </c>
      <c r="P57" s="11">
        <f t="shared" si="16"/>
        <v>71000</v>
      </c>
      <c r="Q57" s="11">
        <f t="shared" si="15"/>
        <v>70000</v>
      </c>
    </row>
    <row r="58" spans="2:17" ht="15" customHeight="1" x14ac:dyDescent="0.25">
      <c r="B58" s="10">
        <f t="shared" si="9"/>
        <v>55</v>
      </c>
      <c r="C58" s="10" t="s">
        <v>16</v>
      </c>
      <c r="D58" s="15">
        <v>-67000</v>
      </c>
      <c r="E58" s="11">
        <v>68000</v>
      </c>
      <c r="F58" s="11">
        <v>78000</v>
      </c>
      <c r="M58" s="10">
        <f t="shared" si="11"/>
        <v>55</v>
      </c>
      <c r="N58" s="10" t="s">
        <v>16</v>
      </c>
      <c r="O58" s="21">
        <f>D58*-1</f>
        <v>67000</v>
      </c>
      <c r="P58" s="11">
        <f t="shared" si="16"/>
        <v>68000</v>
      </c>
      <c r="Q58" s="11">
        <f t="shared" si="15"/>
        <v>78000</v>
      </c>
    </row>
    <row r="59" spans="2:17" ht="15" customHeight="1" x14ac:dyDescent="0.25">
      <c r="B59" s="10">
        <f t="shared" si="9"/>
        <v>56</v>
      </c>
      <c r="C59" s="10" t="s">
        <v>16</v>
      </c>
      <c r="D59" s="11">
        <v>69000</v>
      </c>
      <c r="E59" s="11">
        <v>70000</v>
      </c>
      <c r="F59" s="11">
        <v>62000</v>
      </c>
      <c r="M59" s="10">
        <f t="shared" si="11"/>
        <v>56</v>
      </c>
      <c r="N59" s="10" t="s">
        <v>16</v>
      </c>
      <c r="O59" s="11">
        <f t="shared" ref="O59:O103" si="17">D59</f>
        <v>69000</v>
      </c>
      <c r="P59" s="11">
        <f t="shared" si="16"/>
        <v>70000</v>
      </c>
      <c r="Q59" s="11">
        <f t="shared" si="15"/>
        <v>62000</v>
      </c>
    </row>
    <row r="60" spans="2:17" ht="15" customHeight="1" x14ac:dyDescent="0.25">
      <c r="B60" s="10">
        <f t="shared" si="9"/>
        <v>57</v>
      </c>
      <c r="C60" s="10" t="s">
        <v>16</v>
      </c>
      <c r="D60" s="11">
        <v>70000</v>
      </c>
      <c r="E60" s="11">
        <v>63000</v>
      </c>
      <c r="F60" s="11">
        <v>62000</v>
      </c>
      <c r="M60" s="10">
        <f t="shared" si="11"/>
        <v>57</v>
      </c>
      <c r="N60" s="10" t="s">
        <v>16</v>
      </c>
      <c r="O60" s="11">
        <f t="shared" si="17"/>
        <v>70000</v>
      </c>
      <c r="P60" s="11">
        <f t="shared" si="16"/>
        <v>63000</v>
      </c>
      <c r="Q60" s="11">
        <f t="shared" si="15"/>
        <v>62000</v>
      </c>
    </row>
    <row r="61" spans="2:17" ht="15" customHeight="1" x14ac:dyDescent="0.25">
      <c r="B61" s="10">
        <f t="shared" si="9"/>
        <v>58</v>
      </c>
      <c r="C61" s="10" t="s">
        <v>16</v>
      </c>
      <c r="D61" s="11">
        <v>68000</v>
      </c>
      <c r="E61" s="11">
        <v>66000</v>
      </c>
      <c r="F61" s="11">
        <v>66000</v>
      </c>
      <c r="M61" s="10">
        <f t="shared" si="11"/>
        <v>58</v>
      </c>
      <c r="N61" s="10" t="s">
        <v>16</v>
      </c>
      <c r="O61" s="11">
        <f t="shared" si="17"/>
        <v>68000</v>
      </c>
      <c r="P61" s="11">
        <f t="shared" si="16"/>
        <v>66000</v>
      </c>
      <c r="Q61" s="11">
        <f t="shared" si="15"/>
        <v>66000</v>
      </c>
    </row>
    <row r="62" spans="2:17" ht="15" customHeight="1" x14ac:dyDescent="0.25">
      <c r="B62" s="10">
        <f t="shared" si="9"/>
        <v>59</v>
      </c>
      <c r="C62" s="10" t="s">
        <v>16</v>
      </c>
      <c r="D62" s="11">
        <v>73000</v>
      </c>
      <c r="E62" s="11">
        <v>73000</v>
      </c>
      <c r="F62" s="11">
        <v>70000</v>
      </c>
      <c r="M62" s="10">
        <f t="shared" si="11"/>
        <v>59</v>
      </c>
      <c r="N62" s="10" t="s">
        <v>16</v>
      </c>
      <c r="O62" s="11">
        <f t="shared" si="17"/>
        <v>73000</v>
      </c>
      <c r="P62" s="11">
        <f t="shared" si="16"/>
        <v>73000</v>
      </c>
      <c r="Q62" s="11">
        <f t="shared" si="15"/>
        <v>70000</v>
      </c>
    </row>
    <row r="63" spans="2:17" ht="15" customHeight="1" x14ac:dyDescent="0.25">
      <c r="B63" s="10">
        <f t="shared" si="9"/>
        <v>60</v>
      </c>
      <c r="C63" s="10" t="s">
        <v>16</v>
      </c>
      <c r="D63" s="11">
        <v>70000</v>
      </c>
      <c r="E63" s="11">
        <v>76000</v>
      </c>
      <c r="F63" s="11">
        <v>74000</v>
      </c>
      <c r="M63" s="10">
        <f t="shared" si="11"/>
        <v>60</v>
      </c>
      <c r="N63" s="10" t="s">
        <v>16</v>
      </c>
      <c r="O63" s="11">
        <f t="shared" si="17"/>
        <v>70000</v>
      </c>
      <c r="P63" s="11">
        <f t="shared" si="16"/>
        <v>76000</v>
      </c>
      <c r="Q63" s="11">
        <f t="shared" si="15"/>
        <v>74000</v>
      </c>
    </row>
    <row r="64" spans="2:17" ht="15" customHeight="1" x14ac:dyDescent="0.25">
      <c r="B64" s="10">
        <f t="shared" si="9"/>
        <v>61</v>
      </c>
      <c r="C64" s="10" t="s">
        <v>16</v>
      </c>
      <c r="D64" s="11">
        <v>71000</v>
      </c>
      <c r="E64" s="11">
        <v>67000</v>
      </c>
      <c r="F64" s="11">
        <v>70000</v>
      </c>
      <c r="M64" s="10">
        <f t="shared" si="11"/>
        <v>61</v>
      </c>
      <c r="N64" s="10" t="s">
        <v>16</v>
      </c>
      <c r="O64" s="11">
        <f t="shared" si="17"/>
        <v>71000</v>
      </c>
      <c r="P64" s="11">
        <f t="shared" si="16"/>
        <v>67000</v>
      </c>
      <c r="Q64" s="11">
        <f t="shared" si="15"/>
        <v>70000</v>
      </c>
    </row>
    <row r="65" spans="2:17" ht="15" customHeight="1" x14ac:dyDescent="0.25">
      <c r="B65" s="10">
        <f t="shared" si="9"/>
        <v>62</v>
      </c>
      <c r="C65" s="10" t="s">
        <v>16</v>
      </c>
      <c r="D65" s="11">
        <v>78000</v>
      </c>
      <c r="E65" s="11">
        <v>60000</v>
      </c>
      <c r="F65" s="11">
        <v>62000</v>
      </c>
      <c r="M65" s="10">
        <f t="shared" si="11"/>
        <v>62</v>
      </c>
      <c r="N65" s="10" t="s">
        <v>16</v>
      </c>
      <c r="O65" s="11">
        <f t="shared" si="17"/>
        <v>78000</v>
      </c>
      <c r="P65" s="11">
        <f t="shared" si="16"/>
        <v>60000</v>
      </c>
      <c r="Q65" s="11">
        <f t="shared" si="15"/>
        <v>62000</v>
      </c>
    </row>
    <row r="66" spans="2:17" ht="15" customHeight="1" x14ac:dyDescent="0.25">
      <c r="B66" s="10">
        <f t="shared" si="9"/>
        <v>63</v>
      </c>
      <c r="C66" s="10" t="s">
        <v>16</v>
      </c>
      <c r="D66" s="11">
        <v>67000</v>
      </c>
      <c r="E66" s="11">
        <v>79000</v>
      </c>
      <c r="F66" s="11">
        <v>74000</v>
      </c>
      <c r="M66" s="10">
        <f t="shared" si="11"/>
        <v>63</v>
      </c>
      <c r="N66" s="10" t="s">
        <v>16</v>
      </c>
      <c r="O66" s="11">
        <f t="shared" si="17"/>
        <v>67000</v>
      </c>
      <c r="P66" s="11">
        <f t="shared" si="16"/>
        <v>79000</v>
      </c>
      <c r="Q66" s="11">
        <f t="shared" si="15"/>
        <v>74000</v>
      </c>
    </row>
    <row r="67" spans="2:17" ht="15" customHeight="1" x14ac:dyDescent="0.25">
      <c r="B67" s="10">
        <f t="shared" si="9"/>
        <v>64</v>
      </c>
      <c r="C67" s="10" t="s">
        <v>16</v>
      </c>
      <c r="D67" s="11">
        <v>61000</v>
      </c>
      <c r="E67" s="11">
        <v>79000</v>
      </c>
      <c r="F67" s="11">
        <v>71000</v>
      </c>
      <c r="M67" s="10">
        <f t="shared" si="11"/>
        <v>64</v>
      </c>
      <c r="N67" s="10" t="s">
        <v>16</v>
      </c>
      <c r="O67" s="11">
        <f t="shared" si="17"/>
        <v>61000</v>
      </c>
      <c r="P67" s="11">
        <f t="shared" si="16"/>
        <v>79000</v>
      </c>
      <c r="Q67" s="11">
        <f t="shared" si="15"/>
        <v>71000</v>
      </c>
    </row>
    <row r="68" spans="2:17" ht="15" customHeight="1" x14ac:dyDescent="0.25">
      <c r="B68" s="10">
        <f t="shared" si="9"/>
        <v>65</v>
      </c>
      <c r="C68" s="10" t="s">
        <v>16</v>
      </c>
      <c r="D68" s="11">
        <v>76000</v>
      </c>
      <c r="E68" s="11">
        <v>62000</v>
      </c>
      <c r="F68" s="11">
        <v>65000</v>
      </c>
      <c r="M68" s="10">
        <f t="shared" si="11"/>
        <v>65</v>
      </c>
      <c r="N68" s="10" t="s">
        <v>16</v>
      </c>
      <c r="O68" s="11">
        <f t="shared" si="17"/>
        <v>76000</v>
      </c>
      <c r="P68" s="11">
        <f t="shared" si="16"/>
        <v>62000</v>
      </c>
      <c r="Q68" s="11">
        <f t="shared" si="15"/>
        <v>65000</v>
      </c>
    </row>
    <row r="69" spans="2:17" ht="15" customHeight="1" x14ac:dyDescent="0.25">
      <c r="B69" s="10">
        <f t="shared" si="9"/>
        <v>66</v>
      </c>
      <c r="C69" s="10" t="s">
        <v>16</v>
      </c>
      <c r="D69" s="11">
        <v>65000</v>
      </c>
      <c r="E69" s="11">
        <v>76000</v>
      </c>
      <c r="F69" s="11">
        <v>75000</v>
      </c>
      <c r="M69" s="10">
        <f t="shared" si="11"/>
        <v>66</v>
      </c>
      <c r="N69" s="10" t="s">
        <v>16</v>
      </c>
      <c r="O69" s="11">
        <f t="shared" si="17"/>
        <v>65000</v>
      </c>
      <c r="P69" s="11">
        <f t="shared" si="16"/>
        <v>76000</v>
      </c>
      <c r="Q69" s="11">
        <f t="shared" si="15"/>
        <v>75000</v>
      </c>
    </row>
    <row r="70" spans="2:17" ht="15" customHeight="1" x14ac:dyDescent="0.25">
      <c r="B70" s="10">
        <f t="shared" ref="B70:B103" si="18">B69+1</f>
        <v>67</v>
      </c>
      <c r="C70" s="10" t="s">
        <v>16</v>
      </c>
      <c r="D70" s="11">
        <v>75000</v>
      </c>
      <c r="E70" s="11">
        <v>68000</v>
      </c>
      <c r="F70" s="11">
        <v>80000</v>
      </c>
      <c r="M70" s="10">
        <f t="shared" ref="M70:M103" si="19">M69+1</f>
        <v>67</v>
      </c>
      <c r="N70" s="10" t="s">
        <v>16</v>
      </c>
      <c r="O70" s="11">
        <f t="shared" si="17"/>
        <v>75000</v>
      </c>
      <c r="P70" s="11">
        <f t="shared" si="16"/>
        <v>68000</v>
      </c>
      <c r="Q70" s="11">
        <f t="shared" si="15"/>
        <v>80000</v>
      </c>
    </row>
    <row r="71" spans="2:17" ht="15" customHeight="1" x14ac:dyDescent="0.25">
      <c r="B71" s="10">
        <f t="shared" si="18"/>
        <v>68</v>
      </c>
      <c r="C71" s="10" t="s">
        <v>16</v>
      </c>
      <c r="D71" s="11">
        <v>75000</v>
      </c>
      <c r="E71" s="11">
        <v>64000</v>
      </c>
      <c r="F71" s="11">
        <v>66000</v>
      </c>
      <c r="M71" s="10">
        <f t="shared" si="19"/>
        <v>68</v>
      </c>
      <c r="N71" s="10" t="s">
        <v>16</v>
      </c>
      <c r="O71" s="11">
        <f t="shared" si="17"/>
        <v>75000</v>
      </c>
      <c r="P71" s="11">
        <f t="shared" si="16"/>
        <v>64000</v>
      </c>
      <c r="Q71" s="11">
        <f t="shared" si="15"/>
        <v>66000</v>
      </c>
    </row>
    <row r="72" spans="2:17" ht="15" customHeight="1" x14ac:dyDescent="0.25">
      <c r="B72" s="10">
        <f t="shared" si="18"/>
        <v>69</v>
      </c>
      <c r="C72" s="10" t="s">
        <v>16</v>
      </c>
      <c r="D72" s="11">
        <v>60000</v>
      </c>
      <c r="E72" s="11">
        <v>61000</v>
      </c>
      <c r="F72" s="11">
        <v>65000</v>
      </c>
      <c r="M72" s="10">
        <f t="shared" si="19"/>
        <v>69</v>
      </c>
      <c r="N72" s="10" t="s">
        <v>16</v>
      </c>
      <c r="O72" s="11">
        <f t="shared" si="17"/>
        <v>60000</v>
      </c>
      <c r="P72" s="11">
        <f t="shared" si="16"/>
        <v>61000</v>
      </c>
      <c r="Q72" s="11">
        <f t="shared" si="15"/>
        <v>65000</v>
      </c>
    </row>
    <row r="73" spans="2:17" ht="15" customHeight="1" x14ac:dyDescent="0.25">
      <c r="B73" s="10">
        <f t="shared" si="18"/>
        <v>70</v>
      </c>
      <c r="C73" s="10" t="s">
        <v>16</v>
      </c>
      <c r="D73" s="11">
        <v>75000</v>
      </c>
      <c r="E73" s="11">
        <v>68000</v>
      </c>
      <c r="F73" s="11">
        <v>71000</v>
      </c>
      <c r="M73" s="10">
        <f t="shared" si="19"/>
        <v>70</v>
      </c>
      <c r="N73" s="10" t="s">
        <v>16</v>
      </c>
      <c r="O73" s="11">
        <f t="shared" si="17"/>
        <v>75000</v>
      </c>
      <c r="P73" s="11">
        <f t="shared" si="16"/>
        <v>68000</v>
      </c>
      <c r="Q73" s="11">
        <f t="shared" si="15"/>
        <v>71000</v>
      </c>
    </row>
    <row r="74" spans="2:17" ht="15" customHeight="1" x14ac:dyDescent="0.25">
      <c r="B74" s="10">
        <f t="shared" si="18"/>
        <v>71</v>
      </c>
      <c r="C74" s="10" t="s">
        <v>16</v>
      </c>
      <c r="D74" s="11">
        <v>79000</v>
      </c>
      <c r="E74" s="11">
        <v>77000</v>
      </c>
      <c r="F74" s="11">
        <v>79000</v>
      </c>
      <c r="M74" s="10">
        <f t="shared" si="19"/>
        <v>71</v>
      </c>
      <c r="N74" s="10" t="s">
        <v>16</v>
      </c>
      <c r="O74" s="11">
        <f t="shared" si="17"/>
        <v>79000</v>
      </c>
      <c r="P74" s="11">
        <f t="shared" si="16"/>
        <v>77000</v>
      </c>
      <c r="Q74" s="11">
        <f t="shared" si="15"/>
        <v>79000</v>
      </c>
    </row>
    <row r="75" spans="2:17" ht="15" customHeight="1" x14ac:dyDescent="0.25">
      <c r="B75" s="10">
        <f t="shared" si="18"/>
        <v>72</v>
      </c>
      <c r="C75" s="10" t="s">
        <v>16</v>
      </c>
      <c r="D75" s="11">
        <v>69000</v>
      </c>
      <c r="E75" s="11">
        <v>72000</v>
      </c>
      <c r="F75" s="15"/>
      <c r="M75" s="10">
        <f t="shared" si="19"/>
        <v>72</v>
      </c>
      <c r="N75" s="10" t="s">
        <v>16</v>
      </c>
      <c r="O75" s="11">
        <f t="shared" si="17"/>
        <v>69000</v>
      </c>
      <c r="P75" s="11">
        <f t="shared" si="16"/>
        <v>72000</v>
      </c>
      <c r="Q75" s="21">
        <f>AVERAGE(Q54:Q74,Q76:Q103)</f>
        <v>70163.265306122456</v>
      </c>
    </row>
    <row r="76" spans="2:17" ht="15" customHeight="1" x14ac:dyDescent="0.25">
      <c r="B76" s="10">
        <f t="shared" si="18"/>
        <v>73</v>
      </c>
      <c r="C76" s="10" t="s">
        <v>16</v>
      </c>
      <c r="D76" s="11">
        <v>75000</v>
      </c>
      <c r="E76" s="11">
        <v>65000</v>
      </c>
      <c r="F76" s="11">
        <v>80000</v>
      </c>
      <c r="M76" s="10">
        <f t="shared" si="19"/>
        <v>73</v>
      </c>
      <c r="N76" s="10" t="s">
        <v>16</v>
      </c>
      <c r="O76" s="11">
        <f t="shared" si="17"/>
        <v>75000</v>
      </c>
      <c r="P76" s="11">
        <f t="shared" si="16"/>
        <v>65000</v>
      </c>
      <c r="Q76" s="11">
        <f t="shared" ref="Q76:Q103" si="20">F76</f>
        <v>80000</v>
      </c>
    </row>
    <row r="77" spans="2:17" ht="15" customHeight="1" x14ac:dyDescent="0.25">
      <c r="B77" s="10">
        <f t="shared" si="18"/>
        <v>74</v>
      </c>
      <c r="C77" s="10" t="s">
        <v>16</v>
      </c>
      <c r="D77" s="11">
        <v>61000</v>
      </c>
      <c r="E77" s="11">
        <v>63000</v>
      </c>
      <c r="F77" s="11">
        <v>71000</v>
      </c>
      <c r="M77" s="10">
        <f t="shared" si="19"/>
        <v>74</v>
      </c>
      <c r="N77" s="10" t="s">
        <v>16</v>
      </c>
      <c r="O77" s="11">
        <f t="shared" si="17"/>
        <v>61000</v>
      </c>
      <c r="P77" s="11">
        <f t="shared" si="16"/>
        <v>63000</v>
      </c>
      <c r="Q77" s="11">
        <f t="shared" si="20"/>
        <v>71000</v>
      </c>
    </row>
    <row r="78" spans="2:17" ht="15" customHeight="1" x14ac:dyDescent="0.25">
      <c r="B78" s="10">
        <f t="shared" si="18"/>
        <v>75</v>
      </c>
      <c r="C78" s="10" t="s">
        <v>16</v>
      </c>
      <c r="D78" s="11">
        <v>63000</v>
      </c>
      <c r="E78" s="11">
        <v>73000</v>
      </c>
      <c r="F78" s="11">
        <v>80000</v>
      </c>
      <c r="M78" s="10">
        <f t="shared" si="19"/>
        <v>75</v>
      </c>
      <c r="N78" s="10" t="s">
        <v>16</v>
      </c>
      <c r="O78" s="11">
        <f t="shared" si="17"/>
        <v>63000</v>
      </c>
      <c r="P78" s="11">
        <f t="shared" ref="P78:P103" si="21">E78</f>
        <v>73000</v>
      </c>
      <c r="Q78" s="11">
        <f t="shared" si="20"/>
        <v>80000</v>
      </c>
    </row>
    <row r="79" spans="2:17" ht="15" customHeight="1" x14ac:dyDescent="0.25">
      <c r="B79" s="10">
        <f t="shared" si="18"/>
        <v>76</v>
      </c>
      <c r="C79" s="10" t="s">
        <v>16</v>
      </c>
      <c r="D79" s="11">
        <v>70000</v>
      </c>
      <c r="E79" s="11">
        <v>61000</v>
      </c>
      <c r="F79" s="11">
        <v>75000</v>
      </c>
      <c r="M79" s="10">
        <f t="shared" si="19"/>
        <v>76</v>
      </c>
      <c r="N79" s="10" t="s">
        <v>16</v>
      </c>
      <c r="O79" s="11">
        <f t="shared" si="17"/>
        <v>70000</v>
      </c>
      <c r="P79" s="11">
        <f t="shared" si="21"/>
        <v>61000</v>
      </c>
      <c r="Q79" s="11">
        <f t="shared" si="20"/>
        <v>75000</v>
      </c>
    </row>
    <row r="80" spans="2:17" ht="15" customHeight="1" x14ac:dyDescent="0.25">
      <c r="B80" s="10">
        <f t="shared" si="18"/>
        <v>77</v>
      </c>
      <c r="C80" s="10" t="s">
        <v>16</v>
      </c>
      <c r="D80" s="11">
        <v>77000</v>
      </c>
      <c r="E80" s="11">
        <v>63000</v>
      </c>
      <c r="F80" s="11">
        <v>77000</v>
      </c>
      <c r="M80" s="10">
        <f t="shared" si="19"/>
        <v>77</v>
      </c>
      <c r="N80" s="10" t="s">
        <v>16</v>
      </c>
      <c r="O80" s="11">
        <f t="shared" si="17"/>
        <v>77000</v>
      </c>
      <c r="P80" s="11">
        <f t="shared" si="21"/>
        <v>63000</v>
      </c>
      <c r="Q80" s="11">
        <f t="shared" si="20"/>
        <v>77000</v>
      </c>
    </row>
    <row r="81" spans="2:17" ht="15" customHeight="1" x14ac:dyDescent="0.25">
      <c r="B81" s="10">
        <f t="shared" si="18"/>
        <v>78</v>
      </c>
      <c r="C81" s="10" t="s">
        <v>16</v>
      </c>
      <c r="D81" s="11">
        <v>70000</v>
      </c>
      <c r="E81" s="11">
        <v>67000</v>
      </c>
      <c r="F81" s="11">
        <v>79000</v>
      </c>
      <c r="M81" s="10">
        <f t="shared" si="19"/>
        <v>78</v>
      </c>
      <c r="N81" s="10" t="s">
        <v>16</v>
      </c>
      <c r="O81" s="11">
        <f t="shared" si="17"/>
        <v>70000</v>
      </c>
      <c r="P81" s="11">
        <f t="shared" si="21"/>
        <v>67000</v>
      </c>
      <c r="Q81" s="11">
        <f t="shared" si="20"/>
        <v>79000</v>
      </c>
    </row>
    <row r="82" spans="2:17" ht="15" customHeight="1" x14ac:dyDescent="0.25">
      <c r="B82" s="10">
        <f t="shared" si="18"/>
        <v>79</v>
      </c>
      <c r="C82" s="10" t="s">
        <v>16</v>
      </c>
      <c r="D82" s="11">
        <v>75000</v>
      </c>
      <c r="E82" s="11">
        <v>74000</v>
      </c>
      <c r="F82" s="11">
        <v>68000</v>
      </c>
      <c r="M82" s="10">
        <f t="shared" si="19"/>
        <v>79</v>
      </c>
      <c r="N82" s="10" t="s">
        <v>16</v>
      </c>
      <c r="O82" s="11">
        <f t="shared" si="17"/>
        <v>75000</v>
      </c>
      <c r="P82" s="11">
        <f t="shared" si="21"/>
        <v>74000</v>
      </c>
      <c r="Q82" s="11">
        <f t="shared" si="20"/>
        <v>68000</v>
      </c>
    </row>
    <row r="83" spans="2:17" ht="15" customHeight="1" x14ac:dyDescent="0.25">
      <c r="B83" s="10">
        <f t="shared" si="18"/>
        <v>80</v>
      </c>
      <c r="C83" s="10" t="s">
        <v>16</v>
      </c>
      <c r="D83" s="11">
        <v>60000</v>
      </c>
      <c r="E83" s="11">
        <v>77000</v>
      </c>
      <c r="F83" s="11">
        <v>73000</v>
      </c>
      <c r="M83" s="10">
        <f t="shared" si="19"/>
        <v>80</v>
      </c>
      <c r="N83" s="10" t="s">
        <v>16</v>
      </c>
      <c r="O83" s="11">
        <f t="shared" si="17"/>
        <v>60000</v>
      </c>
      <c r="P83" s="11">
        <f t="shared" si="21"/>
        <v>77000</v>
      </c>
      <c r="Q83" s="11">
        <f t="shared" si="20"/>
        <v>73000</v>
      </c>
    </row>
    <row r="84" spans="2:17" ht="15" customHeight="1" x14ac:dyDescent="0.25">
      <c r="B84" s="10">
        <f t="shared" si="18"/>
        <v>81</v>
      </c>
      <c r="C84" s="10" t="s">
        <v>16</v>
      </c>
      <c r="D84" s="11">
        <v>64000</v>
      </c>
      <c r="E84" s="11">
        <v>77000</v>
      </c>
      <c r="F84" s="11">
        <v>69000</v>
      </c>
      <c r="M84" s="10">
        <f t="shared" si="19"/>
        <v>81</v>
      </c>
      <c r="N84" s="10" t="s">
        <v>16</v>
      </c>
      <c r="O84" s="11">
        <f t="shared" si="17"/>
        <v>64000</v>
      </c>
      <c r="P84" s="11">
        <f t="shared" si="21"/>
        <v>77000</v>
      </c>
      <c r="Q84" s="11">
        <f t="shared" si="20"/>
        <v>69000</v>
      </c>
    </row>
    <row r="85" spans="2:17" ht="15" customHeight="1" x14ac:dyDescent="0.25">
      <c r="B85" s="10">
        <f t="shared" si="18"/>
        <v>82</v>
      </c>
      <c r="C85" s="10" t="s">
        <v>16</v>
      </c>
      <c r="D85" s="11">
        <v>80000</v>
      </c>
      <c r="E85" s="11">
        <v>63000</v>
      </c>
      <c r="F85" s="11">
        <v>70000</v>
      </c>
      <c r="M85" s="10">
        <f t="shared" si="19"/>
        <v>82</v>
      </c>
      <c r="N85" s="10" t="s">
        <v>16</v>
      </c>
      <c r="O85" s="11">
        <f t="shared" si="17"/>
        <v>80000</v>
      </c>
      <c r="P85" s="11">
        <f t="shared" si="21"/>
        <v>63000</v>
      </c>
      <c r="Q85" s="11">
        <f t="shared" si="20"/>
        <v>70000</v>
      </c>
    </row>
    <row r="86" spans="2:17" ht="15" customHeight="1" x14ac:dyDescent="0.25">
      <c r="B86" s="10">
        <f t="shared" si="18"/>
        <v>83</v>
      </c>
      <c r="C86" s="10" t="s">
        <v>16</v>
      </c>
      <c r="D86" s="11">
        <v>70000</v>
      </c>
      <c r="E86" s="11">
        <v>68000</v>
      </c>
      <c r="F86" s="11">
        <v>61000</v>
      </c>
      <c r="M86" s="10">
        <f t="shared" si="19"/>
        <v>83</v>
      </c>
      <c r="N86" s="10" t="s">
        <v>16</v>
      </c>
      <c r="O86" s="11">
        <f t="shared" si="17"/>
        <v>70000</v>
      </c>
      <c r="P86" s="11">
        <f t="shared" si="21"/>
        <v>68000</v>
      </c>
      <c r="Q86" s="11">
        <f t="shared" si="20"/>
        <v>61000</v>
      </c>
    </row>
    <row r="87" spans="2:17" ht="15" customHeight="1" x14ac:dyDescent="0.25">
      <c r="B87" s="10">
        <f t="shared" si="18"/>
        <v>84</v>
      </c>
      <c r="C87" s="10" t="s">
        <v>16</v>
      </c>
      <c r="D87" s="11">
        <v>65000</v>
      </c>
      <c r="E87" s="11">
        <v>62000</v>
      </c>
      <c r="F87" s="11">
        <v>79000</v>
      </c>
      <c r="M87" s="10">
        <f t="shared" si="19"/>
        <v>84</v>
      </c>
      <c r="N87" s="10" t="s">
        <v>16</v>
      </c>
      <c r="O87" s="11">
        <f t="shared" si="17"/>
        <v>65000</v>
      </c>
      <c r="P87" s="11">
        <f t="shared" si="21"/>
        <v>62000</v>
      </c>
      <c r="Q87" s="11">
        <f t="shared" si="20"/>
        <v>79000</v>
      </c>
    </row>
    <row r="88" spans="2:17" ht="15" customHeight="1" x14ac:dyDescent="0.25">
      <c r="B88" s="10">
        <f t="shared" si="18"/>
        <v>85</v>
      </c>
      <c r="C88" s="10" t="s">
        <v>16</v>
      </c>
      <c r="D88" s="11">
        <v>67000</v>
      </c>
      <c r="E88" s="11">
        <v>73000</v>
      </c>
      <c r="F88" s="11">
        <v>62000</v>
      </c>
      <c r="M88" s="10">
        <f t="shared" si="19"/>
        <v>85</v>
      </c>
      <c r="N88" s="10" t="s">
        <v>16</v>
      </c>
      <c r="O88" s="11">
        <f t="shared" si="17"/>
        <v>67000</v>
      </c>
      <c r="P88" s="11">
        <f t="shared" si="21"/>
        <v>73000</v>
      </c>
      <c r="Q88" s="11">
        <f t="shared" si="20"/>
        <v>62000</v>
      </c>
    </row>
    <row r="89" spans="2:17" ht="15" customHeight="1" x14ac:dyDescent="0.25">
      <c r="B89" s="10">
        <f t="shared" si="18"/>
        <v>86</v>
      </c>
      <c r="C89" s="10" t="s">
        <v>16</v>
      </c>
      <c r="D89" s="11">
        <v>66000</v>
      </c>
      <c r="E89" s="11">
        <v>78000</v>
      </c>
      <c r="F89" s="11">
        <v>69000</v>
      </c>
      <c r="M89" s="10">
        <f t="shared" si="19"/>
        <v>86</v>
      </c>
      <c r="N89" s="10" t="s">
        <v>16</v>
      </c>
      <c r="O89" s="11">
        <f t="shared" si="17"/>
        <v>66000</v>
      </c>
      <c r="P89" s="11">
        <f t="shared" si="21"/>
        <v>78000</v>
      </c>
      <c r="Q89" s="11">
        <f t="shared" si="20"/>
        <v>69000</v>
      </c>
    </row>
    <row r="90" spans="2:17" ht="15" customHeight="1" x14ac:dyDescent="0.25">
      <c r="B90" s="10">
        <f t="shared" si="18"/>
        <v>87</v>
      </c>
      <c r="C90" s="10" t="s">
        <v>16</v>
      </c>
      <c r="D90" s="11">
        <v>61000</v>
      </c>
      <c r="E90" s="11">
        <v>80000</v>
      </c>
      <c r="F90" s="11">
        <v>72000</v>
      </c>
      <c r="M90" s="10">
        <f t="shared" si="19"/>
        <v>87</v>
      </c>
      <c r="N90" s="10" t="s">
        <v>16</v>
      </c>
      <c r="O90" s="11">
        <f t="shared" si="17"/>
        <v>61000</v>
      </c>
      <c r="P90" s="11">
        <f t="shared" si="21"/>
        <v>80000</v>
      </c>
      <c r="Q90" s="11">
        <f t="shared" si="20"/>
        <v>72000</v>
      </c>
    </row>
    <row r="91" spans="2:17" ht="15" customHeight="1" x14ac:dyDescent="0.25">
      <c r="B91" s="10">
        <f t="shared" si="18"/>
        <v>88</v>
      </c>
      <c r="C91" s="10" t="s">
        <v>16</v>
      </c>
      <c r="D91" s="11">
        <v>64000</v>
      </c>
      <c r="E91" s="11">
        <v>74000</v>
      </c>
      <c r="F91" s="11">
        <v>61000</v>
      </c>
      <c r="M91" s="10">
        <f t="shared" si="19"/>
        <v>88</v>
      </c>
      <c r="N91" s="10" t="s">
        <v>16</v>
      </c>
      <c r="O91" s="11">
        <f t="shared" si="17"/>
        <v>64000</v>
      </c>
      <c r="P91" s="11">
        <f t="shared" si="21"/>
        <v>74000</v>
      </c>
      <c r="Q91" s="11">
        <f t="shared" si="20"/>
        <v>61000</v>
      </c>
    </row>
    <row r="92" spans="2:17" ht="15" customHeight="1" x14ac:dyDescent="0.25">
      <c r="B92" s="10">
        <f t="shared" si="18"/>
        <v>89</v>
      </c>
      <c r="C92" s="10" t="s">
        <v>16</v>
      </c>
      <c r="D92" s="11">
        <v>69000</v>
      </c>
      <c r="E92" s="11">
        <v>69000</v>
      </c>
      <c r="F92" s="11">
        <v>62000</v>
      </c>
      <c r="M92" s="10">
        <f t="shared" si="19"/>
        <v>89</v>
      </c>
      <c r="N92" s="10" t="s">
        <v>16</v>
      </c>
      <c r="O92" s="11">
        <f t="shared" si="17"/>
        <v>69000</v>
      </c>
      <c r="P92" s="11">
        <f t="shared" si="21"/>
        <v>69000</v>
      </c>
      <c r="Q92" s="11">
        <f t="shared" si="20"/>
        <v>62000</v>
      </c>
    </row>
    <row r="93" spans="2:17" ht="15" customHeight="1" x14ac:dyDescent="0.25">
      <c r="B93" s="10">
        <f t="shared" si="18"/>
        <v>90</v>
      </c>
      <c r="C93" s="10" t="s">
        <v>16</v>
      </c>
      <c r="D93" s="11">
        <v>67000</v>
      </c>
      <c r="E93" s="11">
        <v>60000</v>
      </c>
      <c r="F93" s="11">
        <v>62000</v>
      </c>
      <c r="M93" s="10">
        <f t="shared" si="19"/>
        <v>90</v>
      </c>
      <c r="N93" s="10" t="s">
        <v>16</v>
      </c>
      <c r="O93" s="11">
        <f t="shared" si="17"/>
        <v>67000</v>
      </c>
      <c r="P93" s="11">
        <f t="shared" si="21"/>
        <v>60000</v>
      </c>
      <c r="Q93" s="11">
        <f t="shared" si="20"/>
        <v>62000</v>
      </c>
    </row>
    <row r="94" spans="2:17" ht="15" customHeight="1" x14ac:dyDescent="0.25">
      <c r="B94" s="10">
        <f t="shared" si="18"/>
        <v>91</v>
      </c>
      <c r="C94" s="10" t="s">
        <v>16</v>
      </c>
      <c r="D94" s="11">
        <v>76000</v>
      </c>
      <c r="E94" s="11">
        <v>67000</v>
      </c>
      <c r="F94" s="11">
        <v>69000</v>
      </c>
      <c r="M94" s="10">
        <f t="shared" si="19"/>
        <v>91</v>
      </c>
      <c r="N94" s="10" t="s">
        <v>16</v>
      </c>
      <c r="O94" s="11">
        <f t="shared" si="17"/>
        <v>76000</v>
      </c>
      <c r="P94" s="11">
        <f t="shared" si="21"/>
        <v>67000</v>
      </c>
      <c r="Q94" s="11">
        <f t="shared" si="20"/>
        <v>69000</v>
      </c>
    </row>
    <row r="95" spans="2:17" ht="15" customHeight="1" x14ac:dyDescent="0.25">
      <c r="B95" s="10">
        <f t="shared" si="18"/>
        <v>92</v>
      </c>
      <c r="C95" s="10" t="s">
        <v>16</v>
      </c>
      <c r="D95" s="11">
        <v>72000</v>
      </c>
      <c r="E95" s="11">
        <v>79000</v>
      </c>
      <c r="F95" s="11">
        <v>78000</v>
      </c>
      <c r="M95" s="10">
        <f t="shared" si="19"/>
        <v>92</v>
      </c>
      <c r="N95" s="10" t="s">
        <v>16</v>
      </c>
      <c r="O95" s="11">
        <f t="shared" si="17"/>
        <v>72000</v>
      </c>
      <c r="P95" s="11">
        <f t="shared" si="21"/>
        <v>79000</v>
      </c>
      <c r="Q95" s="11">
        <f t="shared" si="20"/>
        <v>78000</v>
      </c>
    </row>
    <row r="96" spans="2:17" ht="15" customHeight="1" x14ac:dyDescent="0.25">
      <c r="B96" s="10">
        <f t="shared" si="18"/>
        <v>93</v>
      </c>
      <c r="C96" s="10" t="s">
        <v>16</v>
      </c>
      <c r="D96" s="11">
        <v>70000</v>
      </c>
      <c r="E96" s="11">
        <v>80000</v>
      </c>
      <c r="F96" s="11">
        <v>68000</v>
      </c>
      <c r="M96" s="10">
        <f t="shared" si="19"/>
        <v>93</v>
      </c>
      <c r="N96" s="10" t="s">
        <v>16</v>
      </c>
      <c r="O96" s="11">
        <f t="shared" si="17"/>
        <v>70000</v>
      </c>
      <c r="P96" s="11">
        <f t="shared" si="21"/>
        <v>80000</v>
      </c>
      <c r="Q96" s="11">
        <f t="shared" si="20"/>
        <v>68000</v>
      </c>
    </row>
    <row r="97" spans="2:17" ht="15" customHeight="1" x14ac:dyDescent="0.25">
      <c r="B97" s="10">
        <f t="shared" si="18"/>
        <v>94</v>
      </c>
      <c r="C97" s="10" t="s">
        <v>16</v>
      </c>
      <c r="D97" s="11">
        <v>67000</v>
      </c>
      <c r="E97" s="11">
        <v>76000</v>
      </c>
      <c r="F97" s="11">
        <v>61000</v>
      </c>
      <c r="M97" s="10">
        <f t="shared" si="19"/>
        <v>94</v>
      </c>
      <c r="N97" s="10" t="s">
        <v>16</v>
      </c>
      <c r="O97" s="11">
        <f t="shared" si="17"/>
        <v>67000</v>
      </c>
      <c r="P97" s="11">
        <f t="shared" si="21"/>
        <v>76000</v>
      </c>
      <c r="Q97" s="11">
        <f t="shared" si="20"/>
        <v>61000</v>
      </c>
    </row>
    <row r="98" spans="2:17" ht="15" customHeight="1" x14ac:dyDescent="0.25">
      <c r="B98" s="10">
        <f t="shared" si="18"/>
        <v>95</v>
      </c>
      <c r="C98" s="10" t="s">
        <v>16</v>
      </c>
      <c r="D98" s="11">
        <v>73000</v>
      </c>
      <c r="E98" s="11">
        <v>72000</v>
      </c>
      <c r="F98" s="11">
        <v>70000</v>
      </c>
      <c r="M98" s="10">
        <f t="shared" si="19"/>
        <v>95</v>
      </c>
      <c r="N98" s="10" t="s">
        <v>16</v>
      </c>
      <c r="O98" s="11">
        <f t="shared" si="17"/>
        <v>73000</v>
      </c>
      <c r="P98" s="11">
        <f t="shared" si="21"/>
        <v>72000</v>
      </c>
      <c r="Q98" s="11">
        <f t="shared" si="20"/>
        <v>70000</v>
      </c>
    </row>
    <row r="99" spans="2:17" ht="15" customHeight="1" x14ac:dyDescent="0.25">
      <c r="B99" s="10">
        <f t="shared" si="18"/>
        <v>96</v>
      </c>
      <c r="C99" s="10" t="s">
        <v>16</v>
      </c>
      <c r="D99" s="11">
        <v>61000</v>
      </c>
      <c r="E99" s="11">
        <v>65000</v>
      </c>
      <c r="F99" s="11">
        <v>64000</v>
      </c>
      <c r="M99" s="10">
        <f t="shared" si="19"/>
        <v>96</v>
      </c>
      <c r="N99" s="10" t="s">
        <v>16</v>
      </c>
      <c r="O99" s="11">
        <f t="shared" si="17"/>
        <v>61000</v>
      </c>
      <c r="P99" s="11">
        <f t="shared" si="21"/>
        <v>65000</v>
      </c>
      <c r="Q99" s="11">
        <f t="shared" si="20"/>
        <v>64000</v>
      </c>
    </row>
    <row r="100" spans="2:17" ht="15" customHeight="1" x14ac:dyDescent="0.25">
      <c r="B100" s="10">
        <f t="shared" si="18"/>
        <v>97</v>
      </c>
      <c r="C100" s="10" t="s">
        <v>16</v>
      </c>
      <c r="D100" s="11">
        <v>63000</v>
      </c>
      <c r="E100" s="11">
        <v>79000</v>
      </c>
      <c r="F100" s="11">
        <v>74000</v>
      </c>
      <c r="M100" s="10">
        <f t="shared" si="19"/>
        <v>97</v>
      </c>
      <c r="N100" s="10" t="s">
        <v>16</v>
      </c>
      <c r="O100" s="11">
        <f t="shared" si="17"/>
        <v>63000</v>
      </c>
      <c r="P100" s="11">
        <f t="shared" si="21"/>
        <v>79000</v>
      </c>
      <c r="Q100" s="11">
        <f t="shared" si="20"/>
        <v>74000</v>
      </c>
    </row>
    <row r="101" spans="2:17" ht="15" customHeight="1" x14ac:dyDescent="0.25">
      <c r="B101" s="10">
        <f t="shared" si="18"/>
        <v>98</v>
      </c>
      <c r="C101" s="10" t="s">
        <v>16</v>
      </c>
      <c r="D101" s="11">
        <v>70000</v>
      </c>
      <c r="E101" s="11">
        <v>68000</v>
      </c>
      <c r="F101" s="11">
        <v>75000</v>
      </c>
      <c r="M101" s="10">
        <f t="shared" si="19"/>
        <v>98</v>
      </c>
      <c r="N101" s="10" t="s">
        <v>16</v>
      </c>
      <c r="O101" s="11">
        <f t="shared" si="17"/>
        <v>70000</v>
      </c>
      <c r="P101" s="11">
        <f t="shared" si="21"/>
        <v>68000</v>
      </c>
      <c r="Q101" s="11">
        <f t="shared" si="20"/>
        <v>75000</v>
      </c>
    </row>
    <row r="102" spans="2:17" ht="15" customHeight="1" x14ac:dyDescent="0.25">
      <c r="B102" s="10">
        <f t="shared" si="18"/>
        <v>99</v>
      </c>
      <c r="C102" s="10" t="s">
        <v>16</v>
      </c>
      <c r="D102" s="11">
        <v>61000</v>
      </c>
      <c r="E102" s="11">
        <v>79000</v>
      </c>
      <c r="F102" s="11">
        <v>70000</v>
      </c>
      <c r="M102" s="10">
        <f t="shared" si="19"/>
        <v>99</v>
      </c>
      <c r="N102" s="10" t="s">
        <v>16</v>
      </c>
      <c r="O102" s="11">
        <f t="shared" si="17"/>
        <v>61000</v>
      </c>
      <c r="P102" s="11">
        <f t="shared" si="21"/>
        <v>79000</v>
      </c>
      <c r="Q102" s="11">
        <f t="shared" si="20"/>
        <v>70000</v>
      </c>
    </row>
    <row r="103" spans="2:17" ht="15" customHeight="1" x14ac:dyDescent="0.25">
      <c r="B103" s="10">
        <f t="shared" si="18"/>
        <v>100</v>
      </c>
      <c r="C103" s="10" t="s">
        <v>16</v>
      </c>
      <c r="D103" s="11">
        <v>63000</v>
      </c>
      <c r="E103" s="11">
        <v>74000</v>
      </c>
      <c r="F103" s="11">
        <v>60000</v>
      </c>
      <c r="M103" s="10">
        <f t="shared" si="19"/>
        <v>100</v>
      </c>
      <c r="N103" s="10" t="s">
        <v>16</v>
      </c>
      <c r="O103" s="11">
        <f t="shared" si="17"/>
        <v>63000</v>
      </c>
      <c r="P103" s="11">
        <f t="shared" si="21"/>
        <v>74000</v>
      </c>
      <c r="Q103" s="11">
        <f t="shared" si="20"/>
        <v>60000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Q26"/>
  <sheetViews>
    <sheetView showGridLines="0" zoomScale="90" zoomScaleNormal="90" workbookViewId="0"/>
  </sheetViews>
  <sheetFormatPr defaultColWidth="8.85546875" defaultRowHeight="15" customHeight="1" x14ac:dyDescent="0.25"/>
  <cols>
    <col min="1" max="1" width="1" style="2" customWidth="1"/>
    <col min="2" max="2" width="28.140625" style="2" bestFit="1" customWidth="1"/>
    <col min="3" max="3" width="11.28515625" style="2" bestFit="1" customWidth="1"/>
    <col min="4" max="4" width="8.7109375" style="1" customWidth="1"/>
    <col min="5" max="5" width="8.28515625" style="2" bestFit="1" customWidth="1"/>
    <col min="6" max="7" width="8.28515625" style="2" customWidth="1"/>
    <col min="8" max="16384" width="8.85546875" style="2"/>
  </cols>
  <sheetData>
    <row r="1" spans="1:17" ht="4.1500000000000004" customHeight="1" x14ac:dyDescent="0.25">
      <c r="B1" s="9"/>
      <c r="C1" s="9"/>
      <c r="D1" s="9"/>
      <c r="E1" s="9"/>
      <c r="F1" s="9"/>
      <c r="M1" s="9"/>
      <c r="N1" s="9"/>
      <c r="O1" s="9"/>
      <c r="P1" s="9"/>
      <c r="Q1" s="9"/>
    </row>
    <row r="2" spans="1:17" s="12" customFormat="1" ht="15" customHeight="1" x14ac:dyDescent="0.25">
      <c r="A2" s="2"/>
      <c r="B2" s="60" t="s">
        <v>0</v>
      </c>
      <c r="C2" s="61"/>
      <c r="D2" s="27"/>
    </row>
    <row r="3" spans="1:17" ht="15" customHeight="1" x14ac:dyDescent="0.25">
      <c r="A3" s="12"/>
      <c r="B3" s="22" t="s">
        <v>24</v>
      </c>
      <c r="C3" s="23">
        <v>2</v>
      </c>
      <c r="D3" s="1" t="s">
        <v>33</v>
      </c>
    </row>
    <row r="4" spans="1:17" ht="15" customHeight="1" x14ac:dyDescent="0.25">
      <c r="B4" s="3" t="s">
        <v>54</v>
      </c>
      <c r="C4" s="4">
        <v>60000</v>
      </c>
      <c r="D4" s="1" t="s">
        <v>32</v>
      </c>
    </row>
    <row r="5" spans="1:17" ht="15" customHeight="1" x14ac:dyDescent="0.25">
      <c r="B5" s="3" t="s">
        <v>3</v>
      </c>
      <c r="C5" s="4">
        <f>AVERAGEIF('Data Checks'!$N$4:$N$103,"A",'Data Checks'!O4:Q103)</f>
        <v>95240</v>
      </c>
      <c r="D5" s="1" t="s">
        <v>6</v>
      </c>
    </row>
    <row r="6" spans="1:17" ht="15" customHeight="1" x14ac:dyDescent="0.25">
      <c r="B6" s="3" t="s">
        <v>25</v>
      </c>
      <c r="C6" s="30">
        <v>0.2</v>
      </c>
      <c r="D6" s="1" t="s">
        <v>30</v>
      </c>
    </row>
    <row r="7" spans="1:17" ht="15" customHeight="1" x14ac:dyDescent="0.25">
      <c r="B7" s="5" t="s">
        <v>7</v>
      </c>
      <c r="C7" s="6">
        <f>Term_Course_A</f>
        <v>2</v>
      </c>
      <c r="D7" s="1" t="s">
        <v>31</v>
      </c>
    </row>
    <row r="9" spans="1:17" s="12" customFormat="1" ht="15" customHeight="1" x14ac:dyDescent="0.25">
      <c r="A9" s="2"/>
      <c r="B9" s="60" t="s">
        <v>11</v>
      </c>
      <c r="C9" s="61"/>
      <c r="D9" s="27"/>
    </row>
    <row r="10" spans="1:17" ht="15" customHeight="1" x14ac:dyDescent="0.2">
      <c r="B10" s="3" t="s">
        <v>1</v>
      </c>
      <c r="C10" s="4">
        <v>1</v>
      </c>
      <c r="D10" s="1" t="s">
        <v>34</v>
      </c>
      <c r="G10" s="8"/>
    </row>
    <row r="11" spans="1:17" ht="15" customHeight="1" x14ac:dyDescent="0.25">
      <c r="B11" s="3" t="s">
        <v>2</v>
      </c>
      <c r="C11" s="4">
        <v>70000</v>
      </c>
      <c r="D11" s="1" t="s">
        <v>35</v>
      </c>
    </row>
    <row r="12" spans="1:17" ht="15" customHeight="1" x14ac:dyDescent="0.25">
      <c r="B12" s="3" t="s">
        <v>3</v>
      </c>
      <c r="C12" s="4">
        <f>AVERAGEIF('Data Checks'!$N$4:$N$103,"B",'Data Checks'!O4:Q103)</f>
        <v>68800</v>
      </c>
      <c r="D12" s="1" t="s">
        <v>36</v>
      </c>
    </row>
    <row r="13" spans="1:17" ht="15" customHeight="1" x14ac:dyDescent="0.25">
      <c r="B13" s="3" t="s">
        <v>25</v>
      </c>
      <c r="C13" s="30">
        <v>0.15</v>
      </c>
      <c r="D13" s="1" t="s">
        <v>37</v>
      </c>
    </row>
    <row r="14" spans="1:17" ht="15" customHeight="1" x14ac:dyDescent="0.25">
      <c r="B14" s="5" t="s">
        <v>7</v>
      </c>
      <c r="C14" s="6">
        <f>Term_Course_B</f>
        <v>1</v>
      </c>
      <c r="D14" s="1" t="s">
        <v>38</v>
      </c>
    </row>
    <row r="16" spans="1:17" ht="15" customHeight="1" x14ac:dyDescent="0.25">
      <c r="B16" s="22" t="s">
        <v>55</v>
      </c>
      <c r="C16" s="23">
        <v>20000</v>
      </c>
      <c r="D16" s="1" t="s">
        <v>39</v>
      </c>
    </row>
    <row r="17" spans="1:6" ht="15" customHeight="1" x14ac:dyDescent="0.25">
      <c r="B17" s="3" t="s">
        <v>56</v>
      </c>
      <c r="C17" s="4">
        <v>150000</v>
      </c>
      <c r="D17" s="1" t="s">
        <v>40</v>
      </c>
    </row>
    <row r="18" spans="1:6" ht="15" customHeight="1" x14ac:dyDescent="0.25">
      <c r="B18" s="3" t="s">
        <v>26</v>
      </c>
      <c r="C18" s="24">
        <v>0.05</v>
      </c>
      <c r="D18" s="1" t="s">
        <v>41</v>
      </c>
    </row>
    <row r="19" spans="1:6" ht="15" customHeight="1" x14ac:dyDescent="0.25">
      <c r="B19" s="3" t="s">
        <v>27</v>
      </c>
      <c r="C19" s="31">
        <v>0.1</v>
      </c>
      <c r="D19" s="1" t="s">
        <v>10</v>
      </c>
    </row>
    <row r="20" spans="1:6" ht="15" customHeight="1" x14ac:dyDescent="0.25">
      <c r="B20" s="5" t="s">
        <v>28</v>
      </c>
      <c r="C20" s="48">
        <v>0.06</v>
      </c>
      <c r="D20" s="1" t="s">
        <v>42</v>
      </c>
    </row>
    <row r="22" spans="1:6" s="12" customFormat="1" ht="15" customHeight="1" x14ac:dyDescent="0.25">
      <c r="A22" s="2"/>
      <c r="B22" s="28" t="s">
        <v>45</v>
      </c>
      <c r="C22" s="29" t="s">
        <v>12</v>
      </c>
      <c r="D22" s="27"/>
    </row>
    <row r="23" spans="1:6" ht="15" customHeight="1" x14ac:dyDescent="0.25">
      <c r="B23" s="3" t="s">
        <v>63</v>
      </c>
      <c r="C23" s="25">
        <v>0.2</v>
      </c>
    </row>
    <row r="24" spans="1:6" ht="15" customHeight="1" x14ac:dyDescent="0.25">
      <c r="B24" s="5" t="s">
        <v>64</v>
      </c>
      <c r="C24" s="26">
        <v>0.3</v>
      </c>
      <c r="D24" s="2"/>
    </row>
    <row r="25" spans="1:6" ht="15" customHeight="1" x14ac:dyDescent="0.25">
      <c r="D25" s="7"/>
    </row>
    <row r="26" spans="1:6" ht="15" customHeight="1" x14ac:dyDescent="0.25">
      <c r="F26" s="54"/>
    </row>
  </sheetData>
  <mergeCells count="2">
    <mergeCell ref="B2:C2"/>
    <mergeCell ref="B9:C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20"/>
  <sheetViews>
    <sheetView showGridLines="0" zoomScale="90" zoomScaleNormal="90" workbookViewId="0"/>
  </sheetViews>
  <sheetFormatPr defaultColWidth="8.85546875" defaultRowHeight="15" customHeight="1" x14ac:dyDescent="0.25"/>
  <cols>
    <col min="1" max="1" width="1" style="32" customWidth="1"/>
    <col min="2" max="7" width="14" style="33" customWidth="1"/>
    <col min="8" max="10" width="14" style="34" customWidth="1"/>
    <col min="11" max="11" width="15.5703125" style="35" bestFit="1" customWidth="1"/>
    <col min="12" max="15" width="14" style="35" customWidth="1"/>
    <col min="16" max="16384" width="8.85546875" style="35"/>
  </cols>
  <sheetData>
    <row r="1" spans="1:17" s="32" customFormat="1" ht="4.1500000000000004" customHeight="1" x14ac:dyDescent="0.25">
      <c r="B1" s="9"/>
      <c r="C1" s="9"/>
      <c r="H1" s="9"/>
      <c r="I1" s="9"/>
      <c r="J1" s="9"/>
      <c r="O1" s="9"/>
      <c r="P1" s="9"/>
      <c r="Q1" s="9"/>
    </row>
    <row r="2" spans="1:17" ht="15" customHeight="1" x14ac:dyDescent="0.25">
      <c r="A2" s="36"/>
      <c r="B2" s="43"/>
      <c r="C2" s="43" t="s">
        <v>9</v>
      </c>
      <c r="D2" s="43"/>
      <c r="E2" s="43"/>
      <c r="F2" s="43"/>
      <c r="G2" s="44"/>
      <c r="H2" s="46" t="s">
        <v>49</v>
      </c>
      <c r="I2" s="37"/>
      <c r="J2" s="43"/>
      <c r="K2" s="37"/>
      <c r="L2" s="37"/>
      <c r="M2" s="37"/>
      <c r="N2" s="37"/>
    </row>
    <row r="3" spans="1:17" ht="15" customHeight="1" x14ac:dyDescent="0.25">
      <c r="B3" s="38" t="s">
        <v>8</v>
      </c>
      <c r="C3" s="38" t="s">
        <v>48</v>
      </c>
      <c r="D3" s="38" t="s">
        <v>4</v>
      </c>
      <c r="E3" s="38" t="s">
        <v>47</v>
      </c>
      <c r="F3" s="38" t="s">
        <v>5</v>
      </c>
      <c r="G3" s="44"/>
      <c r="H3" s="39" t="s">
        <v>43</v>
      </c>
      <c r="I3" s="39" t="s">
        <v>44</v>
      </c>
      <c r="J3" s="39" t="s">
        <v>46</v>
      </c>
      <c r="K3" s="40" t="s">
        <v>51</v>
      </c>
      <c r="L3" s="40" t="s">
        <v>52</v>
      </c>
      <c r="M3" s="40" t="s">
        <v>50</v>
      </c>
      <c r="N3" s="40" t="s">
        <v>53</v>
      </c>
    </row>
    <row r="4" spans="1:17" s="42" customFormat="1" ht="15" customHeight="1" x14ac:dyDescent="0.25">
      <c r="A4" s="9"/>
      <c r="B4" s="41">
        <v>1</v>
      </c>
      <c r="C4" s="41">
        <f t="shared" ref="C4:C18" si="0">IF(B4&lt;=Term_Course_A,fees_Course_A,0)</f>
        <v>60000</v>
      </c>
      <c r="D4" s="44">
        <f>IF(B4=1,C4,C4+F3)</f>
        <v>60000</v>
      </c>
      <c r="E4" s="44">
        <f t="shared" ref="E4:E18" si="1">IF(B4&lt;=Moratorium_Course_A,0,MIN(Loan_repayment_perc_A*H4,D4*(1+int_on_loan)))</f>
        <v>0</v>
      </c>
      <c r="F4" s="44">
        <f t="shared" ref="F4" si="2">IF(D4=E4,0,(D4*(1+int_on_loan)-E4))</f>
        <v>66000</v>
      </c>
      <c r="G4" s="44"/>
      <c r="H4" s="44">
        <f t="shared" ref="H4:H18" si="3">IF(B4&lt;=Term_Course_A,0,salary_Course_A*(1+inflation)^(B4))</f>
        <v>0</v>
      </c>
      <c r="I4" s="44">
        <f>IF(H4&lt;=100000,Parameters!$C$23,Parameters!$C$24)*H4</f>
        <v>0</v>
      </c>
      <c r="J4" s="44">
        <f t="shared" ref="J4:J18" si="4">Annual_Spend*(1+inflation)^(B4)</f>
        <v>21000</v>
      </c>
      <c r="K4" s="42">
        <f t="shared" ref="K4:K18" si="5">E4</f>
        <v>0</v>
      </c>
      <c r="L4" s="45">
        <f t="shared" ref="L4:L18" si="6">IF(B4=1,Acc_wealth_current,N3)</f>
        <v>150000</v>
      </c>
      <c r="M4" s="42">
        <f t="shared" ref="M4:M18" si="7">L4*int_on_deposit</f>
        <v>9000</v>
      </c>
      <c r="N4" s="42">
        <f>L4+H4-SUM(I4:K4)+M4</f>
        <v>138000</v>
      </c>
    </row>
    <row r="5" spans="1:17" s="42" customFormat="1" ht="15" customHeight="1" x14ac:dyDescent="0.25">
      <c r="A5" s="9"/>
      <c r="B5" s="41">
        <f>B4+1</f>
        <v>2</v>
      </c>
      <c r="C5" s="41">
        <f t="shared" si="0"/>
        <v>60000</v>
      </c>
      <c r="D5" s="44">
        <f t="shared" ref="D5:D18" si="8">IF(B5=1,C5,C5+F4)</f>
        <v>126000</v>
      </c>
      <c r="E5" s="44">
        <f t="shared" si="1"/>
        <v>0</v>
      </c>
      <c r="F5" s="44">
        <f t="shared" ref="F5:F18" si="9">IF(D5=E5,0,(D5*(1+int_on_loan)-E5))</f>
        <v>138600</v>
      </c>
      <c r="G5" s="44"/>
      <c r="H5" s="44">
        <f t="shared" si="3"/>
        <v>0</v>
      </c>
      <c r="I5" s="44">
        <f>IF(H5&lt;=100000,Parameters!$C$23,Parameters!$C$24)*H5</f>
        <v>0</v>
      </c>
      <c r="J5" s="44">
        <f t="shared" si="4"/>
        <v>22050</v>
      </c>
      <c r="K5" s="42">
        <f t="shared" si="5"/>
        <v>0</v>
      </c>
      <c r="L5" s="45">
        <f t="shared" si="6"/>
        <v>138000</v>
      </c>
      <c r="M5" s="42">
        <f t="shared" si="7"/>
        <v>8280</v>
      </c>
      <c r="N5" s="42">
        <f t="shared" ref="N5:N18" si="10">L5+H5-SUM(I5:K5)+M5</f>
        <v>124230</v>
      </c>
      <c r="O5" s="42" t="b">
        <f>N5&gt;N4</f>
        <v>0</v>
      </c>
    </row>
    <row r="6" spans="1:17" s="42" customFormat="1" ht="15" customHeight="1" x14ac:dyDescent="0.25">
      <c r="A6" s="9"/>
      <c r="B6" s="41">
        <f t="shared" ref="B6:B18" si="11">B5+1</f>
        <v>3</v>
      </c>
      <c r="C6" s="41">
        <f t="shared" si="0"/>
        <v>0</v>
      </c>
      <c r="D6" s="44">
        <f t="shared" si="8"/>
        <v>138600</v>
      </c>
      <c r="E6" s="44">
        <f t="shared" si="1"/>
        <v>22050.441000000006</v>
      </c>
      <c r="F6" s="44">
        <f t="shared" si="9"/>
        <v>130409.55899999999</v>
      </c>
      <c r="G6" s="44"/>
      <c r="H6" s="44">
        <f t="shared" si="3"/>
        <v>110252.20500000002</v>
      </c>
      <c r="I6" s="44">
        <f>IF(H6&lt;=100000,Parameters!$C$23,Parameters!$C$24)*H6</f>
        <v>33075.661500000002</v>
      </c>
      <c r="J6" s="44">
        <f t="shared" si="4"/>
        <v>23152.500000000004</v>
      </c>
      <c r="K6" s="42">
        <f>E6</f>
        <v>22050.441000000006</v>
      </c>
      <c r="L6" s="45">
        <f t="shared" si="6"/>
        <v>124230</v>
      </c>
      <c r="M6" s="42">
        <f t="shared" si="7"/>
        <v>7453.7999999999993</v>
      </c>
      <c r="N6" s="42">
        <f t="shared" si="10"/>
        <v>163657.4025</v>
      </c>
      <c r="O6" s="42" t="b">
        <f t="shared" ref="O6:O18" si="12">N6&gt;N5</f>
        <v>1</v>
      </c>
    </row>
    <row r="7" spans="1:17" s="42" customFormat="1" ht="15" customHeight="1" x14ac:dyDescent="0.25">
      <c r="A7" s="9"/>
      <c r="B7" s="41">
        <f t="shared" si="11"/>
        <v>4</v>
      </c>
      <c r="C7" s="41">
        <f t="shared" si="0"/>
        <v>0</v>
      </c>
      <c r="D7" s="44">
        <f t="shared" si="8"/>
        <v>130409.55899999999</v>
      </c>
      <c r="E7" s="44">
        <f t="shared" si="1"/>
        <v>23152.963050000002</v>
      </c>
      <c r="F7" s="44">
        <f t="shared" si="9"/>
        <v>120297.55185</v>
      </c>
      <c r="G7" s="44"/>
      <c r="H7" s="44">
        <f t="shared" si="3"/>
        <v>115764.81525</v>
      </c>
      <c r="I7" s="44">
        <f>IF(H7&lt;=100000,Parameters!$C$23,Parameters!$C$24)*H7</f>
        <v>34729.444575000001</v>
      </c>
      <c r="J7" s="44">
        <f t="shared" si="4"/>
        <v>24310.125</v>
      </c>
      <c r="K7" s="42">
        <f>E7</f>
        <v>23152.963050000002</v>
      </c>
      <c r="L7" s="45">
        <f t="shared" si="6"/>
        <v>163657.4025</v>
      </c>
      <c r="M7" s="42">
        <f t="shared" si="7"/>
        <v>9819.4441499999994</v>
      </c>
      <c r="N7" s="42">
        <f t="shared" si="10"/>
        <v>207049.12927500001</v>
      </c>
      <c r="O7" s="42" t="b">
        <f t="shared" si="12"/>
        <v>1</v>
      </c>
    </row>
    <row r="8" spans="1:17" s="42" customFormat="1" ht="15" customHeight="1" x14ac:dyDescent="0.25">
      <c r="A8" s="9"/>
      <c r="B8" s="41">
        <f t="shared" si="11"/>
        <v>5</v>
      </c>
      <c r="C8" s="41">
        <f t="shared" si="0"/>
        <v>0</v>
      </c>
      <c r="D8" s="44">
        <f t="shared" si="8"/>
        <v>120297.55185</v>
      </c>
      <c r="E8" s="44">
        <f t="shared" si="1"/>
        <v>24310.611202500004</v>
      </c>
      <c r="F8" s="44">
        <f t="shared" si="9"/>
        <v>108016.6958325</v>
      </c>
      <c r="G8" s="44"/>
      <c r="H8" s="44">
        <f t="shared" si="3"/>
        <v>121553.05601250002</v>
      </c>
      <c r="I8" s="44">
        <f>IF(H8&lt;=100000,Parameters!$C$23,Parameters!$C$24)*H8</f>
        <v>36465.916803750006</v>
      </c>
      <c r="J8" s="44">
        <f t="shared" si="4"/>
        <v>25525.631250000002</v>
      </c>
      <c r="K8" s="42">
        <f t="shared" si="5"/>
        <v>24310.611202500004</v>
      </c>
      <c r="L8" s="45">
        <f t="shared" si="6"/>
        <v>207049.12927500001</v>
      </c>
      <c r="M8" s="42">
        <f t="shared" si="7"/>
        <v>12422.9477565</v>
      </c>
      <c r="N8" s="42">
        <f t="shared" si="10"/>
        <v>254722.97378775003</v>
      </c>
      <c r="O8" s="42" t="b">
        <f t="shared" si="12"/>
        <v>1</v>
      </c>
    </row>
    <row r="9" spans="1:17" s="42" customFormat="1" ht="15" customHeight="1" x14ac:dyDescent="0.25">
      <c r="A9" s="9"/>
      <c r="B9" s="41">
        <f t="shared" si="11"/>
        <v>6</v>
      </c>
      <c r="C9" s="41">
        <f t="shared" si="0"/>
        <v>0</v>
      </c>
      <c r="D9" s="44">
        <f t="shared" si="8"/>
        <v>108016.6958325</v>
      </c>
      <c r="E9" s="44">
        <f t="shared" si="1"/>
        <v>25526.141762625</v>
      </c>
      <c r="F9" s="44">
        <f t="shared" si="9"/>
        <v>93292.223653125009</v>
      </c>
      <c r="G9" s="44"/>
      <c r="H9" s="44">
        <f t="shared" si="3"/>
        <v>127630.70881312499</v>
      </c>
      <c r="I9" s="44">
        <f>IF(H9&lt;=100000,Parameters!$C$23,Parameters!$C$24)*H9</f>
        <v>38289.212643937499</v>
      </c>
      <c r="J9" s="44">
        <f t="shared" si="4"/>
        <v>26801.912812499999</v>
      </c>
      <c r="K9" s="42">
        <f t="shared" si="5"/>
        <v>25526.141762625</v>
      </c>
      <c r="L9" s="45">
        <f t="shared" si="6"/>
        <v>254722.97378775003</v>
      </c>
      <c r="M9" s="42">
        <f t="shared" si="7"/>
        <v>15283.378427265001</v>
      </c>
      <c r="N9" s="42">
        <f t="shared" si="10"/>
        <v>307019.79380907753</v>
      </c>
      <c r="O9" s="42" t="b">
        <f t="shared" si="12"/>
        <v>1</v>
      </c>
    </row>
    <row r="10" spans="1:17" s="42" customFormat="1" ht="15" customHeight="1" x14ac:dyDescent="0.25">
      <c r="A10" s="9"/>
      <c r="B10" s="41">
        <f t="shared" si="11"/>
        <v>7</v>
      </c>
      <c r="C10" s="41">
        <f t="shared" si="0"/>
        <v>0</v>
      </c>
      <c r="D10" s="44">
        <f t="shared" si="8"/>
        <v>93292.223653125009</v>
      </c>
      <c r="E10" s="44">
        <f t="shared" si="1"/>
        <v>26802.448850756256</v>
      </c>
      <c r="F10" s="44">
        <f t="shared" si="9"/>
        <v>75818.997167681257</v>
      </c>
      <c r="G10" s="44"/>
      <c r="H10" s="44">
        <f t="shared" si="3"/>
        <v>134012.24425378127</v>
      </c>
      <c r="I10" s="44">
        <f>IF(H10&lt;=100000,Parameters!$C$23,Parameters!$C$24)*H10</f>
        <v>40203.673276134381</v>
      </c>
      <c r="J10" s="44">
        <f t="shared" si="4"/>
        <v>28142.008453125003</v>
      </c>
      <c r="K10" s="42">
        <f t="shared" si="5"/>
        <v>26802.448850756256</v>
      </c>
      <c r="L10" s="45">
        <f t="shared" si="6"/>
        <v>307019.79380907753</v>
      </c>
      <c r="M10" s="42">
        <f t="shared" si="7"/>
        <v>18421.187628544652</v>
      </c>
      <c r="N10" s="42">
        <f t="shared" si="10"/>
        <v>364305.09511138778</v>
      </c>
      <c r="O10" s="42" t="b">
        <f t="shared" si="12"/>
        <v>1</v>
      </c>
    </row>
    <row r="11" spans="1:17" s="42" customFormat="1" ht="15" customHeight="1" x14ac:dyDescent="0.25">
      <c r="A11" s="9"/>
      <c r="B11" s="41">
        <f t="shared" si="11"/>
        <v>8</v>
      </c>
      <c r="C11" s="41">
        <f t="shared" si="0"/>
        <v>0</v>
      </c>
      <c r="D11" s="44">
        <f t="shared" si="8"/>
        <v>75818.997167681257</v>
      </c>
      <c r="E11" s="44">
        <f t="shared" si="1"/>
        <v>28142.571293294066</v>
      </c>
      <c r="F11" s="44">
        <f t="shared" si="9"/>
        <v>55258.325591155328</v>
      </c>
      <c r="G11" s="44"/>
      <c r="H11" s="44">
        <f t="shared" si="3"/>
        <v>140712.85646647032</v>
      </c>
      <c r="I11" s="44">
        <f>IF(H11&lt;=100000,Parameters!$C$23,Parameters!$C$24)*H11</f>
        <v>42213.856939941092</v>
      </c>
      <c r="J11" s="44">
        <f t="shared" si="4"/>
        <v>29549.10887578125</v>
      </c>
      <c r="K11" s="42">
        <f t="shared" si="5"/>
        <v>28142.571293294066</v>
      </c>
      <c r="L11" s="45">
        <f t="shared" si="6"/>
        <v>364305.09511138778</v>
      </c>
      <c r="M11" s="42">
        <f t="shared" si="7"/>
        <v>21858.305706683266</v>
      </c>
      <c r="N11" s="42">
        <f t="shared" si="10"/>
        <v>426970.72017552488</v>
      </c>
      <c r="O11" s="42" t="b">
        <f t="shared" si="12"/>
        <v>1</v>
      </c>
    </row>
    <row r="12" spans="1:17" s="42" customFormat="1" ht="15" customHeight="1" x14ac:dyDescent="0.25">
      <c r="A12" s="9"/>
      <c r="B12" s="41">
        <f t="shared" si="11"/>
        <v>9</v>
      </c>
      <c r="C12" s="41">
        <f t="shared" si="0"/>
        <v>0</v>
      </c>
      <c r="D12" s="44">
        <f t="shared" si="8"/>
        <v>55258.325591155328</v>
      </c>
      <c r="E12" s="44">
        <f t="shared" si="1"/>
        <v>29549.699857958767</v>
      </c>
      <c r="F12" s="44">
        <f t="shared" si="9"/>
        <v>31234.458292312098</v>
      </c>
      <c r="G12" s="44"/>
      <c r="H12" s="44">
        <f t="shared" si="3"/>
        <v>147748.49928979384</v>
      </c>
      <c r="I12" s="44">
        <f>IF(H12&lt;=100000,Parameters!$C$23,Parameters!$C$24)*H12</f>
        <v>44324.549786938151</v>
      </c>
      <c r="J12" s="44">
        <f t="shared" si="4"/>
        <v>31026.564319570316</v>
      </c>
      <c r="K12" s="42">
        <f t="shared" si="5"/>
        <v>29549.699857958767</v>
      </c>
      <c r="L12" s="45">
        <f t="shared" si="6"/>
        <v>426970.72017552488</v>
      </c>
      <c r="M12" s="42">
        <f t="shared" si="7"/>
        <v>25618.243210531491</v>
      </c>
      <c r="N12" s="42">
        <f t="shared" si="10"/>
        <v>495436.64871138294</v>
      </c>
      <c r="O12" s="42" t="b">
        <f t="shared" si="12"/>
        <v>1</v>
      </c>
    </row>
    <row r="13" spans="1:17" s="42" customFormat="1" ht="15" customHeight="1" x14ac:dyDescent="0.25">
      <c r="A13" s="9"/>
      <c r="B13" s="41">
        <f t="shared" si="11"/>
        <v>10</v>
      </c>
      <c r="C13" s="41">
        <f t="shared" si="0"/>
        <v>0</v>
      </c>
      <c r="D13" s="44">
        <f t="shared" si="8"/>
        <v>31234.458292312098</v>
      </c>
      <c r="E13" s="44">
        <f t="shared" si="1"/>
        <v>31027.184850856709</v>
      </c>
      <c r="F13" s="44">
        <f t="shared" si="9"/>
        <v>3330.7192706866008</v>
      </c>
      <c r="G13" s="44"/>
      <c r="H13" s="44">
        <f t="shared" si="3"/>
        <v>155135.92425428354</v>
      </c>
      <c r="I13" s="44">
        <f>IF(H13&lt;=100000,Parameters!$C$23,Parameters!$C$24)*H13</f>
        <v>46540.777276285058</v>
      </c>
      <c r="J13" s="44">
        <f t="shared" si="4"/>
        <v>32577.892535548832</v>
      </c>
      <c r="K13" s="42">
        <f t="shared" si="5"/>
        <v>31027.184850856709</v>
      </c>
      <c r="L13" s="45">
        <f t="shared" si="6"/>
        <v>495436.64871138294</v>
      </c>
      <c r="M13" s="42">
        <f t="shared" si="7"/>
        <v>29726.198922682976</v>
      </c>
      <c r="N13" s="42">
        <f t="shared" si="10"/>
        <v>570152.91722565889</v>
      </c>
      <c r="O13" s="42" t="b">
        <f t="shared" si="12"/>
        <v>1</v>
      </c>
    </row>
    <row r="14" spans="1:17" s="42" customFormat="1" ht="15" customHeight="1" x14ac:dyDescent="0.25">
      <c r="A14" s="9"/>
      <c r="B14" s="41">
        <f t="shared" si="11"/>
        <v>11</v>
      </c>
      <c r="C14" s="41">
        <f t="shared" si="0"/>
        <v>0</v>
      </c>
      <c r="D14" s="44">
        <f t="shared" si="8"/>
        <v>3330.7192706866008</v>
      </c>
      <c r="E14" s="44">
        <f t="shared" si="1"/>
        <v>3663.7911977552612</v>
      </c>
      <c r="F14" s="44">
        <f t="shared" si="9"/>
        <v>0</v>
      </c>
      <c r="G14" s="44"/>
      <c r="H14" s="44">
        <f t="shared" si="3"/>
        <v>162892.72046699774</v>
      </c>
      <c r="I14" s="44">
        <f>IF(H14&lt;=100000,Parameters!$C$23,Parameters!$C$24)*H14</f>
        <v>48867.816140099319</v>
      </c>
      <c r="J14" s="44">
        <f t="shared" si="4"/>
        <v>34206.787162326276</v>
      </c>
      <c r="K14" s="42">
        <f t="shared" si="5"/>
        <v>3663.7911977552612</v>
      </c>
      <c r="L14" s="45">
        <f t="shared" si="6"/>
        <v>570152.91722565889</v>
      </c>
      <c r="M14" s="42">
        <f t="shared" si="7"/>
        <v>34209.175033539534</v>
      </c>
      <c r="N14" s="42">
        <f t="shared" si="10"/>
        <v>680516.41822601529</v>
      </c>
      <c r="O14" s="42" t="b">
        <f t="shared" si="12"/>
        <v>1</v>
      </c>
    </row>
    <row r="15" spans="1:17" s="42" customFormat="1" ht="15" customHeight="1" x14ac:dyDescent="0.25">
      <c r="A15" s="9"/>
      <c r="B15" s="41">
        <f t="shared" si="11"/>
        <v>12</v>
      </c>
      <c r="C15" s="41">
        <f t="shared" si="0"/>
        <v>0</v>
      </c>
      <c r="D15" s="44">
        <f t="shared" si="8"/>
        <v>0</v>
      </c>
      <c r="E15" s="44">
        <f t="shared" si="1"/>
        <v>0</v>
      </c>
      <c r="F15" s="44">
        <f t="shared" si="9"/>
        <v>0</v>
      </c>
      <c r="G15" s="44"/>
      <c r="H15" s="44">
        <f t="shared" si="3"/>
        <v>171037.35649034759</v>
      </c>
      <c r="I15" s="44">
        <f>IF(H15&lt;=100000,Parameters!$C$23,Parameters!$C$24)*H15</f>
        <v>51311.206947104278</v>
      </c>
      <c r="J15" s="44">
        <f t="shared" si="4"/>
        <v>35917.126520442587</v>
      </c>
      <c r="K15" s="42">
        <f t="shared" si="5"/>
        <v>0</v>
      </c>
      <c r="L15" s="45">
        <f t="shared" si="6"/>
        <v>680516.41822601529</v>
      </c>
      <c r="M15" s="42">
        <f t="shared" si="7"/>
        <v>40830.985093560914</v>
      </c>
      <c r="N15" s="42">
        <f t="shared" si="10"/>
        <v>805156.42634237686</v>
      </c>
      <c r="O15" s="42" t="b">
        <f t="shared" si="12"/>
        <v>1</v>
      </c>
    </row>
    <row r="16" spans="1:17" s="42" customFormat="1" ht="15" customHeight="1" x14ac:dyDescent="0.25">
      <c r="A16" s="9"/>
      <c r="B16" s="41">
        <f t="shared" si="11"/>
        <v>13</v>
      </c>
      <c r="C16" s="41">
        <f t="shared" si="0"/>
        <v>0</v>
      </c>
      <c r="D16" s="44">
        <f t="shared" si="8"/>
        <v>0</v>
      </c>
      <c r="E16" s="44">
        <f t="shared" si="1"/>
        <v>0</v>
      </c>
      <c r="F16" s="44">
        <f t="shared" si="9"/>
        <v>0</v>
      </c>
      <c r="G16" s="44"/>
      <c r="H16" s="44">
        <f t="shared" si="3"/>
        <v>179589.22431486499</v>
      </c>
      <c r="I16" s="44">
        <f>IF(H16&lt;=100000,Parameters!$C$23,Parameters!$C$24)*H16</f>
        <v>53876.767294459496</v>
      </c>
      <c r="J16" s="44">
        <f t="shared" si="4"/>
        <v>37712.982846464722</v>
      </c>
      <c r="K16" s="42">
        <f t="shared" si="5"/>
        <v>0</v>
      </c>
      <c r="L16" s="45">
        <f t="shared" si="6"/>
        <v>805156.42634237686</v>
      </c>
      <c r="M16" s="42">
        <f t="shared" si="7"/>
        <v>48309.385580542606</v>
      </c>
      <c r="N16" s="42">
        <f t="shared" si="10"/>
        <v>941465.28609686019</v>
      </c>
      <c r="O16" s="42" t="b">
        <f t="shared" si="12"/>
        <v>1</v>
      </c>
    </row>
    <row r="17" spans="1:15" s="42" customFormat="1" ht="15" customHeight="1" x14ac:dyDescent="0.25">
      <c r="A17" s="9"/>
      <c r="B17" s="41">
        <f t="shared" si="11"/>
        <v>14</v>
      </c>
      <c r="C17" s="41">
        <f t="shared" si="0"/>
        <v>0</v>
      </c>
      <c r="D17" s="44">
        <f t="shared" si="8"/>
        <v>0</v>
      </c>
      <c r="E17" s="44">
        <f t="shared" si="1"/>
        <v>0</v>
      </c>
      <c r="F17" s="44">
        <f t="shared" si="9"/>
        <v>0</v>
      </c>
      <c r="G17" s="44"/>
      <c r="H17" s="44">
        <f t="shared" si="3"/>
        <v>188568.6855306082</v>
      </c>
      <c r="I17" s="44">
        <f>IF(H17&lt;=100000,Parameters!$C$23,Parameters!$C$24)*H17</f>
        <v>56570.60565918246</v>
      </c>
      <c r="J17" s="44">
        <f t="shared" si="4"/>
        <v>39598.631988787944</v>
      </c>
      <c r="K17" s="42">
        <f t="shared" si="5"/>
        <v>0</v>
      </c>
      <c r="L17" s="45">
        <f t="shared" si="6"/>
        <v>941465.28609686019</v>
      </c>
      <c r="M17" s="42">
        <f t="shared" si="7"/>
        <v>56487.91716581161</v>
      </c>
      <c r="N17" s="42">
        <f t="shared" si="10"/>
        <v>1090352.6511453097</v>
      </c>
      <c r="O17" s="42" t="b">
        <f t="shared" si="12"/>
        <v>1</v>
      </c>
    </row>
    <row r="18" spans="1:15" s="42" customFormat="1" ht="15" customHeight="1" x14ac:dyDescent="0.25">
      <c r="A18" s="9"/>
      <c r="B18" s="41">
        <f t="shared" si="11"/>
        <v>15</v>
      </c>
      <c r="C18" s="41">
        <f t="shared" si="0"/>
        <v>0</v>
      </c>
      <c r="D18" s="44">
        <f t="shared" si="8"/>
        <v>0</v>
      </c>
      <c r="E18" s="44">
        <f t="shared" si="1"/>
        <v>0</v>
      </c>
      <c r="F18" s="44">
        <f t="shared" si="9"/>
        <v>0</v>
      </c>
      <c r="G18" s="44"/>
      <c r="H18" s="44">
        <f t="shared" si="3"/>
        <v>197997.11980713869</v>
      </c>
      <c r="I18" s="44">
        <f>IF(H18&lt;=100000,Parameters!$C$23,Parameters!$C$24)*H18</f>
        <v>59399.135942141605</v>
      </c>
      <c r="J18" s="44">
        <f t="shared" si="4"/>
        <v>41578.563588227356</v>
      </c>
      <c r="K18" s="42">
        <f t="shared" si="5"/>
        <v>0</v>
      </c>
      <c r="L18" s="45">
        <f t="shared" si="6"/>
        <v>1090352.6511453097</v>
      </c>
      <c r="M18" s="42">
        <f t="shared" si="7"/>
        <v>65421.159068718582</v>
      </c>
      <c r="N18" s="42">
        <f t="shared" si="10"/>
        <v>1252793.2304907979</v>
      </c>
      <c r="O18" s="42" t="b">
        <f t="shared" si="12"/>
        <v>1</v>
      </c>
    </row>
    <row r="19" spans="1:15" s="42" customFormat="1" ht="15" customHeight="1" x14ac:dyDescent="0.25">
      <c r="A19" s="9"/>
      <c r="B19" s="41"/>
      <c r="C19" s="41"/>
      <c r="D19" s="41"/>
      <c r="E19" s="41"/>
      <c r="F19" s="41"/>
      <c r="G19" s="41"/>
      <c r="H19" s="44"/>
      <c r="I19" s="44"/>
      <c r="J19" s="44"/>
    </row>
    <row r="20" spans="1:15" s="42" customFormat="1" ht="15" customHeight="1" x14ac:dyDescent="0.25">
      <c r="A20" s="9"/>
      <c r="B20" s="41"/>
      <c r="C20" s="41"/>
      <c r="D20" s="41"/>
      <c r="E20" s="41"/>
      <c r="F20" s="41"/>
      <c r="G20" s="41"/>
      <c r="H20" s="44"/>
      <c r="I20" s="44"/>
      <c r="J20" s="44"/>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20"/>
  <sheetViews>
    <sheetView showGridLines="0" zoomScale="90" zoomScaleNormal="90" workbookViewId="0"/>
  </sheetViews>
  <sheetFormatPr defaultColWidth="8.85546875" defaultRowHeight="15" customHeight="1" x14ac:dyDescent="0.25"/>
  <cols>
    <col min="1" max="1" width="1" style="32" customWidth="1"/>
    <col min="2" max="7" width="14" style="33" customWidth="1"/>
    <col min="8" max="10" width="14" style="34" customWidth="1"/>
    <col min="11" max="11" width="15.5703125" style="35" bestFit="1" customWidth="1"/>
    <col min="12" max="15" width="14" style="35" customWidth="1"/>
    <col min="16" max="16384" width="8.85546875" style="35"/>
  </cols>
  <sheetData>
    <row r="1" spans="1:17" s="32" customFormat="1" ht="4.1500000000000004" customHeight="1" x14ac:dyDescent="0.25">
      <c r="B1" s="9"/>
      <c r="C1" s="9"/>
      <c r="H1" s="9"/>
      <c r="I1" s="9"/>
      <c r="J1" s="9"/>
      <c r="O1" s="9"/>
      <c r="P1" s="9"/>
      <c r="Q1" s="9"/>
    </row>
    <row r="2" spans="1:17" ht="15" customHeight="1" x14ac:dyDescent="0.25">
      <c r="A2" s="36"/>
      <c r="B2" s="43"/>
      <c r="C2" s="43" t="s">
        <v>9</v>
      </c>
      <c r="D2" s="43"/>
      <c r="E2" s="43"/>
      <c r="F2" s="43"/>
      <c r="G2" s="44"/>
      <c r="H2" s="46" t="s">
        <v>49</v>
      </c>
      <c r="I2" s="43"/>
      <c r="J2" s="43"/>
      <c r="K2" s="37"/>
      <c r="L2" s="37"/>
      <c r="M2" s="37"/>
      <c r="N2" s="37"/>
    </row>
    <row r="3" spans="1:17" ht="15" customHeight="1" x14ac:dyDescent="0.25">
      <c r="B3" s="38" t="s">
        <v>8</v>
      </c>
      <c r="C3" s="38" t="s">
        <v>48</v>
      </c>
      <c r="D3" s="38" t="s">
        <v>4</v>
      </c>
      <c r="E3" s="38" t="s">
        <v>47</v>
      </c>
      <c r="F3" s="38" t="s">
        <v>5</v>
      </c>
      <c r="G3" s="44"/>
      <c r="H3" s="39" t="s">
        <v>43</v>
      </c>
      <c r="I3" s="39" t="s">
        <v>44</v>
      </c>
      <c r="J3" s="39" t="s">
        <v>46</v>
      </c>
      <c r="K3" s="40" t="s">
        <v>51</v>
      </c>
      <c r="L3" s="40" t="s">
        <v>52</v>
      </c>
      <c r="M3" s="40" t="s">
        <v>50</v>
      </c>
      <c r="N3" s="40" t="s">
        <v>53</v>
      </c>
    </row>
    <row r="4" spans="1:17" s="42" customFormat="1" ht="15" customHeight="1" x14ac:dyDescent="0.25">
      <c r="A4" s="9"/>
      <c r="B4" s="41">
        <v>1</v>
      </c>
      <c r="C4" s="47">
        <v>0</v>
      </c>
      <c r="D4" s="44">
        <f t="shared" ref="D4:D18" si="0">IF(B4=1,C4,C4+F3)</f>
        <v>0</v>
      </c>
      <c r="E4" s="44">
        <f t="shared" ref="E4:E18" si="1">IF(B4&lt;=Moratorium_Course_A,0,MIN(Loan_repayment_perc_A*H4,D4))</f>
        <v>0</v>
      </c>
      <c r="F4" s="44">
        <f t="shared" ref="F4:F18" si="2">IF(D4=E4,0,(D4*(1+int_on_loan)-E4))</f>
        <v>0</v>
      </c>
      <c r="G4" s="44"/>
      <c r="H4" s="44">
        <f t="shared" ref="H4:H18" si="3">IF(B4&lt;=Term_Course_A,0,salary_Course_A*(1+inflation)^(B4))</f>
        <v>0</v>
      </c>
      <c r="I4" s="44">
        <f>IF(H4&lt;=100000,Parameters!$C$23,Parameters!$C$24)*H4</f>
        <v>0</v>
      </c>
      <c r="J4" s="44">
        <f t="shared" ref="J4:J18" si="4">Annual_Spend*(1+inflation)^(B4)</f>
        <v>21000</v>
      </c>
      <c r="K4" s="47">
        <f t="shared" ref="K4:K18" si="5">IF(B4&lt;=Term_Course_A,fees_Course_A,0)</f>
        <v>60000</v>
      </c>
      <c r="L4" s="45">
        <f t="shared" ref="L4:L18" si="6">IF(B4=1,Acc_wealth_current,N3)</f>
        <v>150000</v>
      </c>
      <c r="M4" s="42">
        <f t="shared" ref="M4:M18" si="7">L4*int_on_deposit</f>
        <v>9000</v>
      </c>
      <c r="N4" s="42">
        <f>L4+H4-SUM(I4:K4)+M4</f>
        <v>78000</v>
      </c>
    </row>
    <row r="5" spans="1:17" s="42" customFormat="1" ht="15" customHeight="1" x14ac:dyDescent="0.25">
      <c r="A5" s="9"/>
      <c r="B5" s="41">
        <f>B4+1</f>
        <v>2</v>
      </c>
      <c r="C5" s="47">
        <v>0</v>
      </c>
      <c r="D5" s="44">
        <f t="shared" si="0"/>
        <v>0</v>
      </c>
      <c r="E5" s="44">
        <f t="shared" si="1"/>
        <v>0</v>
      </c>
      <c r="F5" s="44">
        <f t="shared" si="2"/>
        <v>0</v>
      </c>
      <c r="G5" s="44"/>
      <c r="H5" s="44">
        <f t="shared" si="3"/>
        <v>0</v>
      </c>
      <c r="I5" s="44">
        <f>IF(H5&lt;=100000,Parameters!$C$23,Parameters!$C$24)*H5</f>
        <v>0</v>
      </c>
      <c r="J5" s="44">
        <f t="shared" si="4"/>
        <v>22050</v>
      </c>
      <c r="K5" s="47">
        <f t="shared" si="5"/>
        <v>60000</v>
      </c>
      <c r="L5" s="45">
        <f t="shared" si="6"/>
        <v>78000</v>
      </c>
      <c r="M5" s="42">
        <f t="shared" si="7"/>
        <v>4680</v>
      </c>
      <c r="N5" s="42">
        <f t="shared" ref="N5:N18" si="8">L5+H5-SUM(I5:K5)+M5</f>
        <v>630</v>
      </c>
      <c r="O5" s="42" t="b">
        <f>N5&gt;N4</f>
        <v>0</v>
      </c>
    </row>
    <row r="6" spans="1:17" s="42" customFormat="1" ht="15" customHeight="1" x14ac:dyDescent="0.25">
      <c r="A6" s="9"/>
      <c r="B6" s="41">
        <f t="shared" ref="B6:B18" si="9">B5+1</f>
        <v>3</v>
      </c>
      <c r="C6" s="47">
        <v>0</v>
      </c>
      <c r="D6" s="44">
        <f t="shared" si="0"/>
        <v>0</v>
      </c>
      <c r="E6" s="44">
        <f t="shared" si="1"/>
        <v>0</v>
      </c>
      <c r="F6" s="44">
        <f t="shared" si="2"/>
        <v>0</v>
      </c>
      <c r="G6" s="44"/>
      <c r="H6" s="44">
        <f t="shared" si="3"/>
        <v>110252.20500000002</v>
      </c>
      <c r="I6" s="44">
        <f>IF(H6&lt;=100000,Parameters!$C$23,Parameters!$C$24)*H6</f>
        <v>33075.661500000002</v>
      </c>
      <c r="J6" s="44">
        <f t="shared" si="4"/>
        <v>23152.500000000004</v>
      </c>
      <c r="K6" s="47">
        <f t="shared" si="5"/>
        <v>0</v>
      </c>
      <c r="L6" s="45">
        <f t="shared" si="6"/>
        <v>630</v>
      </c>
      <c r="M6" s="42">
        <f t="shared" si="7"/>
        <v>37.799999999999997</v>
      </c>
      <c r="N6" s="42">
        <f t="shared" si="8"/>
        <v>54691.843500000017</v>
      </c>
      <c r="O6" s="42" t="b">
        <f t="shared" ref="O6:O18" si="10">N6&gt;N5</f>
        <v>1</v>
      </c>
    </row>
    <row r="7" spans="1:17" s="42" customFormat="1" ht="15" customHeight="1" x14ac:dyDescent="0.25">
      <c r="A7" s="9"/>
      <c r="B7" s="41">
        <f t="shared" si="9"/>
        <v>4</v>
      </c>
      <c r="C7" s="47">
        <v>0</v>
      </c>
      <c r="D7" s="44">
        <f t="shared" si="0"/>
        <v>0</v>
      </c>
      <c r="E7" s="44">
        <f t="shared" si="1"/>
        <v>0</v>
      </c>
      <c r="F7" s="44">
        <f t="shared" si="2"/>
        <v>0</v>
      </c>
      <c r="G7" s="44"/>
      <c r="H7" s="44">
        <f t="shared" si="3"/>
        <v>115764.81525</v>
      </c>
      <c r="I7" s="44">
        <f>IF(H7&lt;=100000,Parameters!$C$23,Parameters!$C$24)*H7</f>
        <v>34729.444575000001</v>
      </c>
      <c r="J7" s="44">
        <f t="shared" si="4"/>
        <v>24310.125</v>
      </c>
      <c r="K7" s="47">
        <f t="shared" si="5"/>
        <v>0</v>
      </c>
      <c r="L7" s="45">
        <f t="shared" si="6"/>
        <v>54691.843500000017</v>
      </c>
      <c r="M7" s="42">
        <f t="shared" si="7"/>
        <v>3281.5106100000007</v>
      </c>
      <c r="N7" s="42">
        <f t="shared" si="8"/>
        <v>114698.599785</v>
      </c>
      <c r="O7" s="42" t="b">
        <f t="shared" si="10"/>
        <v>1</v>
      </c>
    </row>
    <row r="8" spans="1:17" s="42" customFormat="1" ht="15" customHeight="1" x14ac:dyDescent="0.25">
      <c r="A8" s="9"/>
      <c r="B8" s="41">
        <f t="shared" si="9"/>
        <v>5</v>
      </c>
      <c r="C8" s="47">
        <v>0</v>
      </c>
      <c r="D8" s="44">
        <f t="shared" si="0"/>
        <v>0</v>
      </c>
      <c r="E8" s="44">
        <f t="shared" si="1"/>
        <v>0</v>
      </c>
      <c r="F8" s="44">
        <f t="shared" si="2"/>
        <v>0</v>
      </c>
      <c r="G8" s="44"/>
      <c r="H8" s="44">
        <f t="shared" si="3"/>
        <v>121553.05601250002</v>
      </c>
      <c r="I8" s="44">
        <f>IF(H8&lt;=100000,Parameters!$C$23,Parameters!$C$24)*H8</f>
        <v>36465.916803750006</v>
      </c>
      <c r="J8" s="44">
        <f t="shared" si="4"/>
        <v>25525.631250000002</v>
      </c>
      <c r="K8" s="47">
        <f t="shared" si="5"/>
        <v>0</v>
      </c>
      <c r="L8" s="45">
        <f t="shared" si="6"/>
        <v>114698.599785</v>
      </c>
      <c r="M8" s="42">
        <f t="shared" si="7"/>
        <v>6881.9159870999993</v>
      </c>
      <c r="N8" s="42">
        <f t="shared" si="8"/>
        <v>181142.02373084999</v>
      </c>
      <c r="O8" s="42" t="b">
        <f t="shared" si="10"/>
        <v>1</v>
      </c>
    </row>
    <row r="9" spans="1:17" s="42" customFormat="1" ht="15" customHeight="1" x14ac:dyDescent="0.25">
      <c r="A9" s="9"/>
      <c r="B9" s="41">
        <f t="shared" si="9"/>
        <v>6</v>
      </c>
      <c r="C9" s="47">
        <v>0</v>
      </c>
      <c r="D9" s="44">
        <f t="shared" si="0"/>
        <v>0</v>
      </c>
      <c r="E9" s="44">
        <f t="shared" si="1"/>
        <v>0</v>
      </c>
      <c r="F9" s="44">
        <f t="shared" si="2"/>
        <v>0</v>
      </c>
      <c r="G9" s="44"/>
      <c r="H9" s="44">
        <f t="shared" si="3"/>
        <v>127630.70881312499</v>
      </c>
      <c r="I9" s="44">
        <f>IF(H9&lt;=100000,Parameters!$C$23,Parameters!$C$24)*H9</f>
        <v>38289.212643937499</v>
      </c>
      <c r="J9" s="44">
        <f t="shared" si="4"/>
        <v>26801.912812499999</v>
      </c>
      <c r="K9" s="47">
        <f t="shared" si="5"/>
        <v>0</v>
      </c>
      <c r="L9" s="45">
        <f t="shared" si="6"/>
        <v>181142.02373084999</v>
      </c>
      <c r="M9" s="42">
        <f t="shared" si="7"/>
        <v>10868.521423851</v>
      </c>
      <c r="N9" s="42">
        <f t="shared" si="8"/>
        <v>254550.1285113885</v>
      </c>
      <c r="O9" s="42" t="b">
        <f t="shared" si="10"/>
        <v>1</v>
      </c>
    </row>
    <row r="10" spans="1:17" s="42" customFormat="1" ht="15" customHeight="1" x14ac:dyDescent="0.25">
      <c r="A10" s="9"/>
      <c r="B10" s="41">
        <f t="shared" si="9"/>
        <v>7</v>
      </c>
      <c r="C10" s="47">
        <v>0</v>
      </c>
      <c r="D10" s="44">
        <f t="shared" si="0"/>
        <v>0</v>
      </c>
      <c r="E10" s="44">
        <f t="shared" si="1"/>
        <v>0</v>
      </c>
      <c r="F10" s="44">
        <f t="shared" si="2"/>
        <v>0</v>
      </c>
      <c r="G10" s="44"/>
      <c r="H10" s="44">
        <f t="shared" si="3"/>
        <v>134012.24425378127</v>
      </c>
      <c r="I10" s="44">
        <f>IF(H10&lt;=100000,Parameters!$C$23,Parameters!$C$24)*H10</f>
        <v>40203.673276134381</v>
      </c>
      <c r="J10" s="44">
        <f t="shared" si="4"/>
        <v>28142.008453125003</v>
      </c>
      <c r="K10" s="47">
        <f t="shared" si="5"/>
        <v>0</v>
      </c>
      <c r="L10" s="45">
        <f t="shared" si="6"/>
        <v>254550.1285113885</v>
      </c>
      <c r="M10" s="42">
        <f t="shared" si="7"/>
        <v>15273.007710683309</v>
      </c>
      <c r="N10" s="42">
        <f t="shared" si="8"/>
        <v>335489.69874659373</v>
      </c>
      <c r="O10" s="42" t="b">
        <f t="shared" si="10"/>
        <v>1</v>
      </c>
    </row>
    <row r="11" spans="1:17" s="42" customFormat="1" ht="15" customHeight="1" x14ac:dyDescent="0.25">
      <c r="A11" s="9"/>
      <c r="B11" s="41">
        <f t="shared" si="9"/>
        <v>8</v>
      </c>
      <c r="C11" s="47">
        <v>0</v>
      </c>
      <c r="D11" s="44">
        <f t="shared" si="0"/>
        <v>0</v>
      </c>
      <c r="E11" s="44">
        <f t="shared" si="1"/>
        <v>0</v>
      </c>
      <c r="F11" s="44">
        <f t="shared" si="2"/>
        <v>0</v>
      </c>
      <c r="G11" s="44"/>
      <c r="H11" s="44">
        <f t="shared" si="3"/>
        <v>140712.85646647032</v>
      </c>
      <c r="I11" s="44">
        <f>IF(H11&lt;=100000,Parameters!$C$23,Parameters!$C$24)*H11</f>
        <v>42213.856939941092</v>
      </c>
      <c r="J11" s="44">
        <f t="shared" si="4"/>
        <v>29549.10887578125</v>
      </c>
      <c r="K11" s="47">
        <f t="shared" si="5"/>
        <v>0</v>
      </c>
      <c r="L11" s="45">
        <f t="shared" si="6"/>
        <v>335489.69874659373</v>
      </c>
      <c r="M11" s="42">
        <f t="shared" si="7"/>
        <v>20129.381924795623</v>
      </c>
      <c r="N11" s="42">
        <f t="shared" si="8"/>
        <v>424568.97132213734</v>
      </c>
      <c r="O11" s="42" t="b">
        <f t="shared" si="10"/>
        <v>1</v>
      </c>
    </row>
    <row r="12" spans="1:17" s="42" customFormat="1" ht="15" customHeight="1" x14ac:dyDescent="0.25">
      <c r="A12" s="9"/>
      <c r="B12" s="41">
        <f t="shared" si="9"/>
        <v>9</v>
      </c>
      <c r="C12" s="47">
        <v>0</v>
      </c>
      <c r="D12" s="44">
        <f t="shared" si="0"/>
        <v>0</v>
      </c>
      <c r="E12" s="44">
        <f t="shared" si="1"/>
        <v>0</v>
      </c>
      <c r="F12" s="44">
        <f t="shared" si="2"/>
        <v>0</v>
      </c>
      <c r="G12" s="44"/>
      <c r="H12" s="44">
        <f t="shared" si="3"/>
        <v>147748.49928979384</v>
      </c>
      <c r="I12" s="44">
        <f>IF(H12&lt;=100000,Parameters!$C$23,Parameters!$C$24)*H12</f>
        <v>44324.549786938151</v>
      </c>
      <c r="J12" s="44">
        <f t="shared" si="4"/>
        <v>31026.564319570316</v>
      </c>
      <c r="K12" s="47">
        <f t="shared" si="5"/>
        <v>0</v>
      </c>
      <c r="L12" s="45">
        <f t="shared" si="6"/>
        <v>424568.97132213734</v>
      </c>
      <c r="M12" s="42">
        <f t="shared" si="7"/>
        <v>25474.138279328239</v>
      </c>
      <c r="N12" s="42">
        <f t="shared" si="8"/>
        <v>522440.49478475098</v>
      </c>
      <c r="O12" s="42" t="b">
        <f t="shared" si="10"/>
        <v>1</v>
      </c>
    </row>
    <row r="13" spans="1:17" s="42" customFormat="1" ht="15" customHeight="1" x14ac:dyDescent="0.25">
      <c r="A13" s="9"/>
      <c r="B13" s="41">
        <f t="shared" si="9"/>
        <v>10</v>
      </c>
      <c r="C13" s="47">
        <v>0</v>
      </c>
      <c r="D13" s="44">
        <f t="shared" si="0"/>
        <v>0</v>
      </c>
      <c r="E13" s="44">
        <f t="shared" si="1"/>
        <v>0</v>
      </c>
      <c r="F13" s="44">
        <f t="shared" si="2"/>
        <v>0</v>
      </c>
      <c r="G13" s="44"/>
      <c r="H13" s="44">
        <f t="shared" si="3"/>
        <v>155135.92425428354</v>
      </c>
      <c r="I13" s="44">
        <f>IF(H13&lt;=100000,Parameters!$C$23,Parameters!$C$24)*H13</f>
        <v>46540.777276285058</v>
      </c>
      <c r="J13" s="44">
        <f t="shared" si="4"/>
        <v>32577.892535548832</v>
      </c>
      <c r="K13" s="47">
        <f t="shared" si="5"/>
        <v>0</v>
      </c>
      <c r="L13" s="45">
        <f t="shared" si="6"/>
        <v>522440.49478475098</v>
      </c>
      <c r="M13" s="42">
        <f t="shared" si="7"/>
        <v>31346.429687085056</v>
      </c>
      <c r="N13" s="42">
        <f t="shared" si="8"/>
        <v>629804.17891428573</v>
      </c>
      <c r="O13" s="42" t="b">
        <f t="shared" si="10"/>
        <v>1</v>
      </c>
    </row>
    <row r="14" spans="1:17" s="42" customFormat="1" ht="15" customHeight="1" x14ac:dyDescent="0.25">
      <c r="A14" s="9"/>
      <c r="B14" s="41">
        <f t="shared" si="9"/>
        <v>11</v>
      </c>
      <c r="C14" s="47">
        <v>0</v>
      </c>
      <c r="D14" s="44">
        <f t="shared" si="0"/>
        <v>0</v>
      </c>
      <c r="E14" s="44">
        <f t="shared" si="1"/>
        <v>0</v>
      </c>
      <c r="F14" s="44">
        <f t="shared" si="2"/>
        <v>0</v>
      </c>
      <c r="G14" s="44"/>
      <c r="H14" s="44">
        <f t="shared" si="3"/>
        <v>162892.72046699774</v>
      </c>
      <c r="I14" s="44">
        <f>IF(H14&lt;=100000,Parameters!$C$23,Parameters!$C$24)*H14</f>
        <v>48867.816140099319</v>
      </c>
      <c r="J14" s="44">
        <f t="shared" si="4"/>
        <v>34206.787162326276</v>
      </c>
      <c r="K14" s="47">
        <f t="shared" si="5"/>
        <v>0</v>
      </c>
      <c r="L14" s="45">
        <f t="shared" si="6"/>
        <v>629804.17891428573</v>
      </c>
      <c r="M14" s="42">
        <f t="shared" si="7"/>
        <v>37788.250734857145</v>
      </c>
      <c r="N14" s="42">
        <f t="shared" si="8"/>
        <v>747410.54681371502</v>
      </c>
      <c r="O14" s="42" t="b">
        <f t="shared" si="10"/>
        <v>1</v>
      </c>
    </row>
    <row r="15" spans="1:17" s="42" customFormat="1" ht="15" customHeight="1" x14ac:dyDescent="0.25">
      <c r="A15" s="9"/>
      <c r="B15" s="41">
        <f t="shared" si="9"/>
        <v>12</v>
      </c>
      <c r="C15" s="47">
        <v>0</v>
      </c>
      <c r="D15" s="44">
        <f t="shared" si="0"/>
        <v>0</v>
      </c>
      <c r="E15" s="44">
        <f t="shared" si="1"/>
        <v>0</v>
      </c>
      <c r="F15" s="44">
        <f t="shared" si="2"/>
        <v>0</v>
      </c>
      <c r="G15" s="44"/>
      <c r="H15" s="44">
        <f t="shared" si="3"/>
        <v>171037.35649034759</v>
      </c>
      <c r="I15" s="44">
        <f>IF(H15&lt;=100000,Parameters!$C$23,Parameters!$C$24)*H15</f>
        <v>51311.206947104278</v>
      </c>
      <c r="J15" s="44">
        <f t="shared" si="4"/>
        <v>35917.126520442587</v>
      </c>
      <c r="K15" s="47">
        <f t="shared" si="5"/>
        <v>0</v>
      </c>
      <c r="L15" s="45">
        <f t="shared" si="6"/>
        <v>747410.54681371502</v>
      </c>
      <c r="M15" s="42">
        <f t="shared" si="7"/>
        <v>44844.632808822898</v>
      </c>
      <c r="N15" s="42">
        <f t="shared" si="8"/>
        <v>876064.20264533861</v>
      </c>
      <c r="O15" s="42" t="b">
        <f t="shared" si="10"/>
        <v>1</v>
      </c>
    </row>
    <row r="16" spans="1:17" s="42" customFormat="1" ht="15" customHeight="1" x14ac:dyDescent="0.25">
      <c r="A16" s="9"/>
      <c r="B16" s="41">
        <f t="shared" si="9"/>
        <v>13</v>
      </c>
      <c r="C16" s="47">
        <v>0</v>
      </c>
      <c r="D16" s="44">
        <f t="shared" si="0"/>
        <v>0</v>
      </c>
      <c r="E16" s="44">
        <f t="shared" si="1"/>
        <v>0</v>
      </c>
      <c r="F16" s="44">
        <f t="shared" si="2"/>
        <v>0</v>
      </c>
      <c r="G16" s="44"/>
      <c r="H16" s="44">
        <f t="shared" si="3"/>
        <v>179589.22431486499</v>
      </c>
      <c r="I16" s="44">
        <f>IF(H16&lt;=100000,Parameters!$C$23,Parameters!$C$24)*H16</f>
        <v>53876.767294459496</v>
      </c>
      <c r="J16" s="44">
        <f t="shared" si="4"/>
        <v>37712.982846464722</v>
      </c>
      <c r="K16" s="47">
        <f t="shared" si="5"/>
        <v>0</v>
      </c>
      <c r="L16" s="45">
        <f t="shared" si="6"/>
        <v>876064.20264533861</v>
      </c>
      <c r="M16" s="42">
        <f t="shared" si="7"/>
        <v>52563.852158720314</v>
      </c>
      <c r="N16" s="42">
        <f t="shared" si="8"/>
        <v>1016627.5289779997</v>
      </c>
      <c r="O16" s="42" t="b">
        <f t="shared" si="10"/>
        <v>1</v>
      </c>
    </row>
    <row r="17" spans="1:15" s="42" customFormat="1" ht="15" customHeight="1" x14ac:dyDescent="0.25">
      <c r="A17" s="9"/>
      <c r="B17" s="41">
        <f t="shared" si="9"/>
        <v>14</v>
      </c>
      <c r="C17" s="47">
        <v>0</v>
      </c>
      <c r="D17" s="44">
        <f t="shared" si="0"/>
        <v>0</v>
      </c>
      <c r="E17" s="44">
        <f t="shared" si="1"/>
        <v>0</v>
      </c>
      <c r="F17" s="44">
        <f t="shared" si="2"/>
        <v>0</v>
      </c>
      <c r="G17" s="44"/>
      <c r="H17" s="44">
        <f t="shared" si="3"/>
        <v>188568.6855306082</v>
      </c>
      <c r="I17" s="44">
        <f>IF(H17&lt;=100000,Parameters!$C$23,Parameters!$C$24)*H17</f>
        <v>56570.60565918246</v>
      </c>
      <c r="J17" s="44">
        <f t="shared" si="4"/>
        <v>39598.631988787944</v>
      </c>
      <c r="K17" s="47">
        <f t="shared" si="5"/>
        <v>0</v>
      </c>
      <c r="L17" s="45">
        <f t="shared" si="6"/>
        <v>1016627.5289779997</v>
      </c>
      <c r="M17" s="42">
        <f t="shared" si="7"/>
        <v>60997.651738679982</v>
      </c>
      <c r="N17" s="42">
        <f t="shared" si="8"/>
        <v>1170024.6285993175</v>
      </c>
      <c r="O17" s="42" t="b">
        <f t="shared" si="10"/>
        <v>1</v>
      </c>
    </row>
    <row r="18" spans="1:15" s="42" customFormat="1" ht="15" customHeight="1" x14ac:dyDescent="0.25">
      <c r="A18" s="9"/>
      <c r="B18" s="41">
        <f t="shared" si="9"/>
        <v>15</v>
      </c>
      <c r="C18" s="47">
        <v>0</v>
      </c>
      <c r="D18" s="44">
        <f t="shared" si="0"/>
        <v>0</v>
      </c>
      <c r="E18" s="44">
        <f t="shared" si="1"/>
        <v>0</v>
      </c>
      <c r="F18" s="44">
        <f t="shared" si="2"/>
        <v>0</v>
      </c>
      <c r="G18" s="44"/>
      <c r="H18" s="44">
        <f t="shared" si="3"/>
        <v>197997.11980713869</v>
      </c>
      <c r="I18" s="44">
        <f>IF(H18&lt;=100000,Parameters!$C$23,Parameters!$C$24)*H18</f>
        <v>59399.135942141605</v>
      </c>
      <c r="J18" s="44">
        <f t="shared" si="4"/>
        <v>41578.563588227356</v>
      </c>
      <c r="K18" s="47">
        <f t="shared" si="5"/>
        <v>0</v>
      </c>
      <c r="L18" s="45">
        <f t="shared" si="6"/>
        <v>1170024.6285993175</v>
      </c>
      <c r="M18" s="42">
        <f t="shared" si="7"/>
        <v>70201.477715959045</v>
      </c>
      <c r="N18" s="42">
        <f t="shared" si="8"/>
        <v>1337245.5265920465</v>
      </c>
      <c r="O18" s="42" t="b">
        <f t="shared" si="10"/>
        <v>1</v>
      </c>
    </row>
    <row r="19" spans="1:15" s="42" customFormat="1" ht="15" customHeight="1" x14ac:dyDescent="0.25">
      <c r="A19" s="9"/>
      <c r="B19" s="41"/>
      <c r="C19" s="41"/>
      <c r="D19" s="41"/>
      <c r="E19" s="41"/>
      <c r="F19" s="41"/>
      <c r="G19" s="41"/>
      <c r="H19" s="44"/>
      <c r="I19" s="44"/>
      <c r="J19" s="44"/>
    </row>
    <row r="20" spans="1:15" s="42" customFormat="1" ht="15" customHeight="1" x14ac:dyDescent="0.25">
      <c r="A20" s="9"/>
      <c r="B20" s="41"/>
      <c r="C20" s="41"/>
      <c r="D20" s="41"/>
      <c r="E20" s="41"/>
      <c r="F20" s="41"/>
      <c r="G20" s="41"/>
      <c r="H20" s="44"/>
      <c r="I20" s="44"/>
      <c r="J20" s="44"/>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20"/>
  <sheetViews>
    <sheetView showGridLines="0" zoomScale="90" zoomScaleNormal="90" workbookViewId="0"/>
  </sheetViews>
  <sheetFormatPr defaultColWidth="8.85546875" defaultRowHeight="15" customHeight="1" x14ac:dyDescent="0.25"/>
  <cols>
    <col min="1" max="1" width="1" style="32" customWidth="1"/>
    <col min="2" max="7" width="14" style="33" customWidth="1"/>
    <col min="8" max="10" width="14" style="34" customWidth="1"/>
    <col min="11" max="11" width="15.5703125" style="35" bestFit="1" customWidth="1"/>
    <col min="12" max="15" width="14" style="35" customWidth="1"/>
    <col min="16" max="16384" width="8.85546875" style="35"/>
  </cols>
  <sheetData>
    <row r="1" spans="1:17" s="32" customFormat="1" ht="4.1500000000000004" customHeight="1" x14ac:dyDescent="0.25">
      <c r="B1" s="9"/>
      <c r="C1" s="9"/>
      <c r="H1" s="9"/>
      <c r="I1" s="9"/>
      <c r="J1" s="9"/>
      <c r="O1" s="9"/>
      <c r="P1" s="9"/>
      <c r="Q1" s="9"/>
    </row>
    <row r="2" spans="1:17" ht="15" customHeight="1" x14ac:dyDescent="0.25">
      <c r="A2" s="36"/>
      <c r="B2" s="43"/>
      <c r="C2" s="43" t="s">
        <v>9</v>
      </c>
      <c r="D2" s="43"/>
      <c r="E2" s="43"/>
      <c r="F2" s="43"/>
      <c r="G2" s="44"/>
      <c r="H2" s="46" t="s">
        <v>49</v>
      </c>
      <c r="I2" s="43"/>
      <c r="J2" s="43"/>
      <c r="K2" s="37"/>
      <c r="L2" s="37"/>
      <c r="M2" s="37"/>
      <c r="N2" s="37"/>
    </row>
    <row r="3" spans="1:17" ht="15" customHeight="1" x14ac:dyDescent="0.25">
      <c r="B3" s="38" t="s">
        <v>8</v>
      </c>
      <c r="C3" s="38" t="s">
        <v>48</v>
      </c>
      <c r="D3" s="38" t="s">
        <v>4</v>
      </c>
      <c r="E3" s="38" t="s">
        <v>47</v>
      </c>
      <c r="F3" s="38" t="s">
        <v>5</v>
      </c>
      <c r="G3" s="44"/>
      <c r="H3" s="39" t="s">
        <v>43</v>
      </c>
      <c r="I3" s="39" t="s">
        <v>44</v>
      </c>
      <c r="J3" s="39" t="s">
        <v>46</v>
      </c>
      <c r="K3" s="40" t="s">
        <v>51</v>
      </c>
      <c r="L3" s="40" t="s">
        <v>52</v>
      </c>
      <c r="M3" s="40" t="s">
        <v>50</v>
      </c>
      <c r="N3" s="40" t="s">
        <v>53</v>
      </c>
    </row>
    <row r="4" spans="1:17" s="42" customFormat="1" ht="15" customHeight="1" x14ac:dyDescent="0.25">
      <c r="A4" s="9"/>
      <c r="B4" s="41">
        <v>1</v>
      </c>
      <c r="C4" s="41">
        <f t="shared" ref="C4:C18" si="0">IF(B4&lt;=Term_Course_B,fees_Course_B,0)</f>
        <v>70000</v>
      </c>
      <c r="D4" s="44">
        <f>IF(B4=1,C4,C4+F3)</f>
        <v>70000</v>
      </c>
      <c r="E4" s="44">
        <f t="shared" ref="E4:E18" si="1">IF(B4&lt;=Moratorium_Course_B,0,MIN(Loan_repayment_perc_B*H4,D4*(1+int_on_loan)))</f>
        <v>0</v>
      </c>
      <c r="F4" s="44">
        <f t="shared" ref="F4" si="2">IF(D4=E4,0,(D4*(1+int_on_loan)-E4))</f>
        <v>77000</v>
      </c>
      <c r="G4" s="44"/>
      <c r="H4" s="44">
        <f t="shared" ref="H4:H18" si="3">IF(B4&lt;=Term_Course_B,0,salary_Course_B*(1+inflation)^(B4))</f>
        <v>0</v>
      </c>
      <c r="I4" s="44">
        <f>IF(H4&lt;=100000,Parameters!$C$23,Parameters!$C$24)*H4</f>
        <v>0</v>
      </c>
      <c r="J4" s="44">
        <f t="shared" ref="J4:J18" si="4">Annual_Spend*(1+inflation)^(B4)</f>
        <v>21000</v>
      </c>
      <c r="K4" s="42">
        <f>E4</f>
        <v>0</v>
      </c>
      <c r="L4" s="45">
        <f t="shared" ref="L4:L18" si="5">IF(B4=1,Acc_wealth_current,N3)</f>
        <v>150000</v>
      </c>
      <c r="M4" s="42">
        <f t="shared" ref="M4:M18" si="6">L4*int_on_deposit</f>
        <v>9000</v>
      </c>
      <c r="N4" s="42">
        <f>L4+H4-SUM(I4:K4)+M4</f>
        <v>138000</v>
      </c>
    </row>
    <row r="5" spans="1:17" s="42" customFormat="1" ht="15" customHeight="1" x14ac:dyDescent="0.25">
      <c r="A5" s="9"/>
      <c r="B5" s="41">
        <f>B4+1</f>
        <v>2</v>
      </c>
      <c r="C5" s="41">
        <f t="shared" si="0"/>
        <v>0</v>
      </c>
      <c r="D5" s="44">
        <f t="shared" ref="D5:D18" si="7">IF(B5=1,C5,C5+F4)</f>
        <v>77000</v>
      </c>
      <c r="E5" s="44">
        <f t="shared" si="1"/>
        <v>11377.8</v>
      </c>
      <c r="F5" s="44">
        <f t="shared" ref="F5:F18" si="8">IF(D5=E5,0,(D5*(1+int_on_loan)-E5))</f>
        <v>73322.2</v>
      </c>
      <c r="G5" s="44"/>
      <c r="H5" s="44">
        <f t="shared" si="3"/>
        <v>75852</v>
      </c>
      <c r="I5" s="44">
        <f>IF(H5&lt;=100000,Parameters!$C$23,Parameters!$C$24)*H5</f>
        <v>15170.400000000001</v>
      </c>
      <c r="J5" s="44">
        <f t="shared" si="4"/>
        <v>22050</v>
      </c>
      <c r="K5" s="42">
        <f t="shared" ref="K5:K18" si="9">E5</f>
        <v>11377.8</v>
      </c>
      <c r="L5" s="45">
        <f t="shared" si="5"/>
        <v>138000</v>
      </c>
      <c r="M5" s="42">
        <f t="shared" si="6"/>
        <v>8280</v>
      </c>
      <c r="N5" s="42">
        <f t="shared" ref="N5:N18" si="10">L5+H5-SUM(I5:K5)+M5</f>
        <v>173533.8</v>
      </c>
      <c r="O5" s="42" t="b">
        <f>N5&gt;N4</f>
        <v>1</v>
      </c>
    </row>
    <row r="6" spans="1:17" s="42" customFormat="1" ht="15" customHeight="1" x14ac:dyDescent="0.25">
      <c r="A6" s="9"/>
      <c r="B6" s="41">
        <f t="shared" ref="B6:B18" si="11">B5+1</f>
        <v>3</v>
      </c>
      <c r="C6" s="41">
        <f t="shared" si="0"/>
        <v>0</v>
      </c>
      <c r="D6" s="44">
        <f t="shared" si="7"/>
        <v>73322.2</v>
      </c>
      <c r="E6" s="44">
        <f t="shared" si="1"/>
        <v>11946.69</v>
      </c>
      <c r="F6" s="44">
        <f t="shared" si="8"/>
        <v>68707.73</v>
      </c>
      <c r="G6" s="44"/>
      <c r="H6" s="44">
        <f t="shared" si="3"/>
        <v>79644.600000000006</v>
      </c>
      <c r="I6" s="44">
        <f>IF(H6&lt;=100000,Parameters!$C$23,Parameters!$C$24)*H6</f>
        <v>15928.920000000002</v>
      </c>
      <c r="J6" s="44">
        <f t="shared" si="4"/>
        <v>23152.500000000004</v>
      </c>
      <c r="K6" s="42">
        <f t="shared" si="9"/>
        <v>11946.69</v>
      </c>
      <c r="L6" s="45">
        <f t="shared" si="5"/>
        <v>173533.8</v>
      </c>
      <c r="M6" s="42">
        <f t="shared" si="6"/>
        <v>10412.027999999998</v>
      </c>
      <c r="N6" s="42">
        <f t="shared" si="10"/>
        <v>212562.31799999997</v>
      </c>
      <c r="O6" s="42" t="b">
        <f t="shared" ref="O6:O18" si="12">N6&gt;N5</f>
        <v>1</v>
      </c>
    </row>
    <row r="7" spans="1:17" s="42" customFormat="1" ht="15" customHeight="1" x14ac:dyDescent="0.25">
      <c r="A7" s="9"/>
      <c r="B7" s="41">
        <f t="shared" si="11"/>
        <v>4</v>
      </c>
      <c r="C7" s="41">
        <f t="shared" si="0"/>
        <v>0</v>
      </c>
      <c r="D7" s="44">
        <f t="shared" si="7"/>
        <v>68707.73</v>
      </c>
      <c r="E7" s="44">
        <f t="shared" si="1"/>
        <v>12544.0245</v>
      </c>
      <c r="F7" s="44">
        <f t="shared" si="8"/>
        <v>63034.478499999997</v>
      </c>
      <c r="G7" s="44"/>
      <c r="H7" s="44">
        <f t="shared" si="3"/>
        <v>83626.83</v>
      </c>
      <c r="I7" s="44">
        <f>IF(H7&lt;=100000,Parameters!$C$23,Parameters!$C$24)*H7</f>
        <v>16725.366000000002</v>
      </c>
      <c r="J7" s="44">
        <f t="shared" si="4"/>
        <v>24310.125</v>
      </c>
      <c r="K7" s="42">
        <f t="shared" si="9"/>
        <v>12544.0245</v>
      </c>
      <c r="L7" s="45">
        <f t="shared" si="5"/>
        <v>212562.31799999997</v>
      </c>
      <c r="M7" s="42">
        <f t="shared" si="6"/>
        <v>12753.739079999998</v>
      </c>
      <c r="N7" s="42">
        <f t="shared" si="10"/>
        <v>255363.37157999998</v>
      </c>
      <c r="O7" s="42" t="b">
        <f t="shared" si="12"/>
        <v>1</v>
      </c>
    </row>
    <row r="8" spans="1:17" s="42" customFormat="1" ht="15" customHeight="1" x14ac:dyDescent="0.25">
      <c r="A8" s="9"/>
      <c r="B8" s="41">
        <f t="shared" si="11"/>
        <v>5</v>
      </c>
      <c r="C8" s="41">
        <f t="shared" si="0"/>
        <v>0</v>
      </c>
      <c r="D8" s="44">
        <f t="shared" si="7"/>
        <v>63034.478499999997</v>
      </c>
      <c r="E8" s="44">
        <f t="shared" si="1"/>
        <v>13171.225725000002</v>
      </c>
      <c r="F8" s="44">
        <f t="shared" si="8"/>
        <v>56166.700625000005</v>
      </c>
      <c r="G8" s="44"/>
      <c r="H8" s="44">
        <f t="shared" si="3"/>
        <v>87808.171500000011</v>
      </c>
      <c r="I8" s="44">
        <f>IF(H8&lt;=100000,Parameters!$C$23,Parameters!$C$24)*H8</f>
        <v>17561.634300000002</v>
      </c>
      <c r="J8" s="44">
        <f t="shared" si="4"/>
        <v>25525.631250000002</v>
      </c>
      <c r="K8" s="42">
        <f t="shared" si="9"/>
        <v>13171.225725000002</v>
      </c>
      <c r="L8" s="45">
        <f t="shared" si="5"/>
        <v>255363.37157999998</v>
      </c>
      <c r="M8" s="42">
        <f t="shared" si="6"/>
        <v>15321.802294799998</v>
      </c>
      <c r="N8" s="42">
        <f t="shared" si="10"/>
        <v>302234.85409979994</v>
      </c>
      <c r="O8" s="42" t="b">
        <f t="shared" si="12"/>
        <v>1</v>
      </c>
    </row>
    <row r="9" spans="1:17" s="42" customFormat="1" ht="15" customHeight="1" x14ac:dyDescent="0.25">
      <c r="A9" s="9"/>
      <c r="B9" s="41">
        <f t="shared" si="11"/>
        <v>6</v>
      </c>
      <c r="C9" s="41">
        <f t="shared" si="0"/>
        <v>0</v>
      </c>
      <c r="D9" s="44">
        <f t="shared" si="7"/>
        <v>56166.700625000005</v>
      </c>
      <c r="E9" s="44">
        <f t="shared" si="1"/>
        <v>13829.78701125</v>
      </c>
      <c r="F9" s="44">
        <f t="shared" si="8"/>
        <v>47953.583676250011</v>
      </c>
      <c r="G9" s="44"/>
      <c r="H9" s="44">
        <f t="shared" si="3"/>
        <v>92198.580075000005</v>
      </c>
      <c r="I9" s="44">
        <f>IF(H9&lt;=100000,Parameters!$C$23,Parameters!$C$24)*H9</f>
        <v>18439.716015000002</v>
      </c>
      <c r="J9" s="44">
        <f t="shared" si="4"/>
        <v>26801.912812499999</v>
      </c>
      <c r="K9" s="42">
        <f t="shared" si="9"/>
        <v>13829.78701125</v>
      </c>
      <c r="L9" s="45">
        <f t="shared" si="5"/>
        <v>302234.85409979994</v>
      </c>
      <c r="M9" s="42">
        <f t="shared" si="6"/>
        <v>18134.091245987995</v>
      </c>
      <c r="N9" s="42">
        <f t="shared" si="10"/>
        <v>353496.1095820379</v>
      </c>
      <c r="O9" s="42" t="b">
        <f t="shared" si="12"/>
        <v>1</v>
      </c>
    </row>
    <row r="10" spans="1:17" s="42" customFormat="1" ht="15" customHeight="1" x14ac:dyDescent="0.25">
      <c r="A10" s="9"/>
      <c r="B10" s="41">
        <f t="shared" si="11"/>
        <v>7</v>
      </c>
      <c r="C10" s="41">
        <f t="shared" si="0"/>
        <v>0</v>
      </c>
      <c r="D10" s="44">
        <f t="shared" si="7"/>
        <v>47953.583676250011</v>
      </c>
      <c r="E10" s="44">
        <f t="shared" si="1"/>
        <v>14521.276361812503</v>
      </c>
      <c r="F10" s="44">
        <f t="shared" si="8"/>
        <v>38227.665682062514</v>
      </c>
      <c r="G10" s="44"/>
      <c r="H10" s="44">
        <f t="shared" si="3"/>
        <v>96808.509078750023</v>
      </c>
      <c r="I10" s="44">
        <f>IF(H10&lt;=100000,Parameters!$C$23,Parameters!$C$24)*H10</f>
        <v>19361.701815750006</v>
      </c>
      <c r="J10" s="44">
        <f t="shared" si="4"/>
        <v>28142.008453125003</v>
      </c>
      <c r="K10" s="42">
        <f t="shared" si="9"/>
        <v>14521.276361812503</v>
      </c>
      <c r="L10" s="45">
        <f t="shared" si="5"/>
        <v>353496.1095820379</v>
      </c>
      <c r="M10" s="42">
        <f t="shared" si="6"/>
        <v>21209.766574922272</v>
      </c>
      <c r="N10" s="42">
        <f t="shared" si="10"/>
        <v>409489.3986050227</v>
      </c>
      <c r="O10" s="42" t="b">
        <f t="shared" si="12"/>
        <v>1</v>
      </c>
    </row>
    <row r="11" spans="1:17" s="42" customFormat="1" ht="15" customHeight="1" x14ac:dyDescent="0.25">
      <c r="A11" s="9"/>
      <c r="B11" s="41">
        <f t="shared" si="11"/>
        <v>8</v>
      </c>
      <c r="C11" s="41">
        <f t="shared" si="0"/>
        <v>0</v>
      </c>
      <c r="D11" s="44">
        <f t="shared" si="7"/>
        <v>38227.665682062514</v>
      </c>
      <c r="E11" s="44">
        <f t="shared" si="1"/>
        <v>15247.340179903125</v>
      </c>
      <c r="F11" s="44">
        <f t="shared" si="8"/>
        <v>26803.092070365645</v>
      </c>
      <c r="G11" s="44"/>
      <c r="H11" s="44">
        <f t="shared" si="3"/>
        <v>101648.9345326875</v>
      </c>
      <c r="I11" s="44">
        <f>IF(H11&lt;=100000,Parameters!$C$23,Parameters!$C$24)*H11</f>
        <v>30494.680359806251</v>
      </c>
      <c r="J11" s="44">
        <f t="shared" si="4"/>
        <v>29549.10887578125</v>
      </c>
      <c r="K11" s="42">
        <f t="shared" si="9"/>
        <v>15247.340179903125</v>
      </c>
      <c r="L11" s="45">
        <f t="shared" si="5"/>
        <v>409489.3986050227</v>
      </c>
      <c r="M11" s="42">
        <f t="shared" si="6"/>
        <v>24569.363916301361</v>
      </c>
      <c r="N11" s="42">
        <f t="shared" si="10"/>
        <v>460416.56763852097</v>
      </c>
      <c r="O11" s="42" t="b">
        <f t="shared" si="12"/>
        <v>1</v>
      </c>
    </row>
    <row r="12" spans="1:17" s="42" customFormat="1" ht="15" customHeight="1" x14ac:dyDescent="0.25">
      <c r="A12" s="9"/>
      <c r="B12" s="41">
        <f t="shared" si="11"/>
        <v>9</v>
      </c>
      <c r="C12" s="41">
        <f t="shared" si="0"/>
        <v>0</v>
      </c>
      <c r="D12" s="44">
        <f t="shared" si="7"/>
        <v>26803.092070365645</v>
      </c>
      <c r="E12" s="44">
        <f t="shared" si="1"/>
        <v>16009.707188898283</v>
      </c>
      <c r="F12" s="44">
        <f t="shared" si="8"/>
        <v>13473.694088503929</v>
      </c>
      <c r="G12" s="44"/>
      <c r="H12" s="44">
        <f t="shared" si="3"/>
        <v>106731.38125932189</v>
      </c>
      <c r="I12" s="44">
        <f>IF(H12&lt;=100000,Parameters!$C$23,Parameters!$C$24)*H12</f>
        <v>32019.414377796566</v>
      </c>
      <c r="J12" s="44">
        <f t="shared" si="4"/>
        <v>31026.564319570316</v>
      </c>
      <c r="K12" s="42">
        <f t="shared" si="9"/>
        <v>16009.707188898283</v>
      </c>
      <c r="L12" s="45">
        <f t="shared" si="5"/>
        <v>460416.56763852097</v>
      </c>
      <c r="M12" s="42">
        <f t="shared" si="6"/>
        <v>27624.994058311258</v>
      </c>
      <c r="N12" s="42">
        <f t="shared" si="10"/>
        <v>515717.25706988905</v>
      </c>
      <c r="O12" s="42" t="b">
        <f t="shared" si="12"/>
        <v>1</v>
      </c>
    </row>
    <row r="13" spans="1:17" s="42" customFormat="1" ht="15" customHeight="1" x14ac:dyDescent="0.25">
      <c r="A13" s="9"/>
      <c r="B13" s="41">
        <f t="shared" si="11"/>
        <v>10</v>
      </c>
      <c r="C13" s="41">
        <f t="shared" si="0"/>
        <v>0</v>
      </c>
      <c r="D13" s="44">
        <f t="shared" si="7"/>
        <v>13473.694088503929</v>
      </c>
      <c r="E13" s="44">
        <f t="shared" si="1"/>
        <v>14821.063497354324</v>
      </c>
      <c r="F13" s="44">
        <f t="shared" si="8"/>
        <v>0</v>
      </c>
      <c r="G13" s="44"/>
      <c r="H13" s="44">
        <f t="shared" si="3"/>
        <v>112067.95032228799</v>
      </c>
      <c r="I13" s="44">
        <f>IF(H13&lt;=100000,Parameters!$C$23,Parameters!$C$24)*H13</f>
        <v>33620.385096686397</v>
      </c>
      <c r="J13" s="44">
        <f t="shared" si="4"/>
        <v>32577.892535548832</v>
      </c>
      <c r="K13" s="42">
        <f t="shared" si="9"/>
        <v>14821.063497354324</v>
      </c>
      <c r="L13" s="45">
        <f t="shared" si="5"/>
        <v>515717.25706988905</v>
      </c>
      <c r="M13" s="42">
        <f t="shared" si="6"/>
        <v>30943.035424193342</v>
      </c>
      <c r="N13" s="42">
        <f t="shared" si="10"/>
        <v>577708.90168678085</v>
      </c>
      <c r="O13" s="42" t="b">
        <f t="shared" si="12"/>
        <v>1</v>
      </c>
    </row>
    <row r="14" spans="1:17" s="42" customFormat="1" ht="15" customHeight="1" x14ac:dyDescent="0.25">
      <c r="A14" s="9"/>
      <c r="B14" s="41">
        <f t="shared" si="11"/>
        <v>11</v>
      </c>
      <c r="C14" s="41">
        <f t="shared" si="0"/>
        <v>0</v>
      </c>
      <c r="D14" s="44">
        <f t="shared" si="7"/>
        <v>0</v>
      </c>
      <c r="E14" s="44">
        <f t="shared" si="1"/>
        <v>0</v>
      </c>
      <c r="F14" s="44">
        <f t="shared" si="8"/>
        <v>0</v>
      </c>
      <c r="G14" s="44"/>
      <c r="H14" s="44">
        <f t="shared" si="3"/>
        <v>117671.34783840239</v>
      </c>
      <c r="I14" s="44">
        <f>IF(H14&lt;=100000,Parameters!$C$23,Parameters!$C$24)*H14</f>
        <v>35301.404351520716</v>
      </c>
      <c r="J14" s="44">
        <f t="shared" si="4"/>
        <v>34206.787162326276</v>
      </c>
      <c r="K14" s="42">
        <f t="shared" si="9"/>
        <v>0</v>
      </c>
      <c r="L14" s="45">
        <f t="shared" si="5"/>
        <v>577708.90168678085</v>
      </c>
      <c r="M14" s="42">
        <f t="shared" si="6"/>
        <v>34662.534101206853</v>
      </c>
      <c r="N14" s="42">
        <f t="shared" si="10"/>
        <v>660534.59211254306</v>
      </c>
      <c r="O14" s="42" t="b">
        <f t="shared" si="12"/>
        <v>1</v>
      </c>
    </row>
    <row r="15" spans="1:17" s="42" customFormat="1" ht="15" customHeight="1" x14ac:dyDescent="0.25">
      <c r="A15" s="9"/>
      <c r="B15" s="41">
        <f t="shared" si="11"/>
        <v>12</v>
      </c>
      <c r="C15" s="41">
        <f t="shared" si="0"/>
        <v>0</v>
      </c>
      <c r="D15" s="44">
        <f t="shared" si="7"/>
        <v>0</v>
      </c>
      <c r="E15" s="44">
        <f t="shared" si="1"/>
        <v>0</v>
      </c>
      <c r="F15" s="44">
        <f t="shared" si="8"/>
        <v>0</v>
      </c>
      <c r="G15" s="44"/>
      <c r="H15" s="44">
        <f t="shared" si="3"/>
        <v>123554.91523032248</v>
      </c>
      <c r="I15" s="44">
        <f>IF(H15&lt;=100000,Parameters!$C$23,Parameters!$C$24)*H15</f>
        <v>37066.474569096747</v>
      </c>
      <c r="J15" s="44">
        <f t="shared" si="4"/>
        <v>35917.126520442587</v>
      </c>
      <c r="K15" s="42">
        <f t="shared" si="9"/>
        <v>0</v>
      </c>
      <c r="L15" s="45">
        <f t="shared" si="5"/>
        <v>660534.59211254306</v>
      </c>
      <c r="M15" s="42">
        <f t="shared" si="6"/>
        <v>39632.075526752582</v>
      </c>
      <c r="N15" s="42">
        <f t="shared" si="10"/>
        <v>750737.98178007884</v>
      </c>
      <c r="O15" s="42" t="b">
        <f t="shared" si="12"/>
        <v>1</v>
      </c>
    </row>
    <row r="16" spans="1:17" s="42" customFormat="1" ht="15" customHeight="1" x14ac:dyDescent="0.25">
      <c r="A16" s="9"/>
      <c r="B16" s="41">
        <f t="shared" si="11"/>
        <v>13</v>
      </c>
      <c r="C16" s="41">
        <f t="shared" si="0"/>
        <v>0</v>
      </c>
      <c r="D16" s="44">
        <f t="shared" si="7"/>
        <v>0</v>
      </c>
      <c r="E16" s="44">
        <f t="shared" si="1"/>
        <v>0</v>
      </c>
      <c r="F16" s="44">
        <f t="shared" si="8"/>
        <v>0</v>
      </c>
      <c r="G16" s="44"/>
      <c r="H16" s="44">
        <f t="shared" si="3"/>
        <v>129732.66099183864</v>
      </c>
      <c r="I16" s="44">
        <f>IF(H16&lt;=100000,Parameters!$C$23,Parameters!$C$24)*H16</f>
        <v>38919.798297551592</v>
      </c>
      <c r="J16" s="44">
        <f t="shared" si="4"/>
        <v>37712.982846464722</v>
      </c>
      <c r="K16" s="42">
        <f t="shared" si="9"/>
        <v>0</v>
      </c>
      <c r="L16" s="45">
        <f t="shared" si="5"/>
        <v>750737.98178007884</v>
      </c>
      <c r="M16" s="42">
        <f t="shared" si="6"/>
        <v>45044.278906804728</v>
      </c>
      <c r="N16" s="42">
        <f t="shared" si="10"/>
        <v>848882.14053470595</v>
      </c>
      <c r="O16" s="42" t="b">
        <f t="shared" si="12"/>
        <v>1</v>
      </c>
    </row>
    <row r="17" spans="1:15" s="42" customFormat="1" ht="15" customHeight="1" x14ac:dyDescent="0.25">
      <c r="A17" s="9"/>
      <c r="B17" s="41">
        <f t="shared" si="11"/>
        <v>14</v>
      </c>
      <c r="C17" s="41">
        <f t="shared" si="0"/>
        <v>0</v>
      </c>
      <c r="D17" s="44">
        <f t="shared" si="7"/>
        <v>0</v>
      </c>
      <c r="E17" s="44">
        <f t="shared" si="1"/>
        <v>0</v>
      </c>
      <c r="F17" s="44">
        <f t="shared" si="8"/>
        <v>0</v>
      </c>
      <c r="G17" s="44"/>
      <c r="H17" s="44">
        <f t="shared" si="3"/>
        <v>136219.29404143055</v>
      </c>
      <c r="I17" s="44">
        <f>IF(H17&lt;=100000,Parameters!$C$23,Parameters!$C$24)*H17</f>
        <v>40865.788212429165</v>
      </c>
      <c r="J17" s="44">
        <f t="shared" si="4"/>
        <v>39598.631988787944</v>
      </c>
      <c r="K17" s="42">
        <f t="shared" si="9"/>
        <v>0</v>
      </c>
      <c r="L17" s="45">
        <f t="shared" si="5"/>
        <v>848882.14053470595</v>
      </c>
      <c r="M17" s="42">
        <f t="shared" si="6"/>
        <v>50932.928432082357</v>
      </c>
      <c r="N17" s="42">
        <f t="shared" si="10"/>
        <v>955569.94280700188</v>
      </c>
      <c r="O17" s="42" t="b">
        <f t="shared" si="12"/>
        <v>1</v>
      </c>
    </row>
    <row r="18" spans="1:15" s="42" customFormat="1" ht="15" customHeight="1" x14ac:dyDescent="0.25">
      <c r="A18" s="9"/>
      <c r="B18" s="41">
        <f t="shared" si="11"/>
        <v>15</v>
      </c>
      <c r="C18" s="41">
        <f t="shared" si="0"/>
        <v>0</v>
      </c>
      <c r="D18" s="44">
        <f t="shared" si="7"/>
        <v>0</v>
      </c>
      <c r="E18" s="44">
        <f t="shared" si="1"/>
        <v>0</v>
      </c>
      <c r="F18" s="44">
        <f t="shared" si="8"/>
        <v>0</v>
      </c>
      <c r="G18" s="44"/>
      <c r="H18" s="44">
        <f t="shared" si="3"/>
        <v>143030.25874350211</v>
      </c>
      <c r="I18" s="44">
        <f>IF(H18&lt;=100000,Parameters!$C$23,Parameters!$C$24)*H18</f>
        <v>42909.077623050631</v>
      </c>
      <c r="J18" s="44">
        <f t="shared" si="4"/>
        <v>41578.563588227356</v>
      </c>
      <c r="K18" s="42">
        <f t="shared" si="9"/>
        <v>0</v>
      </c>
      <c r="L18" s="45">
        <f t="shared" si="5"/>
        <v>955569.94280700188</v>
      </c>
      <c r="M18" s="42">
        <f t="shared" si="6"/>
        <v>57334.196568420113</v>
      </c>
      <c r="N18" s="42">
        <f t="shared" si="10"/>
        <v>1071446.7569076461</v>
      </c>
      <c r="O18" s="42" t="b">
        <f t="shared" si="12"/>
        <v>1</v>
      </c>
    </row>
    <row r="19" spans="1:15" s="42" customFormat="1" ht="15" customHeight="1" x14ac:dyDescent="0.25">
      <c r="A19" s="9"/>
      <c r="B19" s="41"/>
      <c r="C19" s="41"/>
      <c r="D19" s="41"/>
      <c r="E19" s="41"/>
      <c r="F19" s="41"/>
      <c r="G19" s="41"/>
      <c r="H19" s="44"/>
      <c r="I19" s="44"/>
      <c r="J19" s="44"/>
    </row>
    <row r="20" spans="1:15" s="42" customFormat="1" ht="15" customHeight="1" x14ac:dyDescent="0.25">
      <c r="A20" s="9"/>
      <c r="B20" s="41"/>
      <c r="C20" s="41"/>
      <c r="D20" s="41"/>
      <c r="E20" s="41"/>
      <c r="F20" s="41"/>
      <c r="G20" s="41"/>
      <c r="H20" s="44"/>
      <c r="I20" s="44"/>
      <c r="J20" s="44"/>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24"/>
  <sheetViews>
    <sheetView showGridLines="0" zoomScale="90" zoomScaleNormal="90" workbookViewId="0"/>
  </sheetViews>
  <sheetFormatPr defaultColWidth="8.85546875" defaultRowHeight="15" customHeight="1" x14ac:dyDescent="0.25"/>
  <cols>
    <col min="1" max="1" width="1" style="32" customWidth="1"/>
    <col min="2" max="7" width="14" style="33" customWidth="1"/>
    <col min="8" max="10" width="14" style="34" customWidth="1"/>
    <col min="11" max="11" width="15.5703125" style="35" bestFit="1" customWidth="1"/>
    <col min="12" max="15" width="14" style="35" customWidth="1"/>
    <col min="16" max="16384" width="8.85546875" style="35"/>
  </cols>
  <sheetData>
    <row r="1" spans="1:17" s="32" customFormat="1" ht="4.1500000000000004" customHeight="1" x14ac:dyDescent="0.25">
      <c r="B1" s="9"/>
      <c r="C1" s="9"/>
      <c r="H1" s="9"/>
      <c r="I1" s="9"/>
      <c r="J1" s="9"/>
      <c r="O1" s="9"/>
      <c r="P1" s="9"/>
      <c r="Q1" s="9"/>
    </row>
    <row r="2" spans="1:17" ht="15" customHeight="1" x14ac:dyDescent="0.25">
      <c r="A2" s="36"/>
      <c r="B2" s="43"/>
      <c r="C2" s="43" t="s">
        <v>9</v>
      </c>
      <c r="D2" s="43"/>
      <c r="E2" s="43"/>
      <c r="F2" s="43"/>
      <c r="G2" s="44"/>
      <c r="H2" s="46" t="s">
        <v>49</v>
      </c>
      <c r="I2" s="43"/>
      <c r="J2" s="43"/>
      <c r="K2" s="37"/>
      <c r="L2" s="37"/>
      <c r="M2" s="37"/>
      <c r="N2" s="37"/>
    </row>
    <row r="3" spans="1:17" ht="15" customHeight="1" x14ac:dyDescent="0.25">
      <c r="B3" s="38" t="s">
        <v>8</v>
      </c>
      <c r="C3" s="38" t="s">
        <v>48</v>
      </c>
      <c r="D3" s="38" t="s">
        <v>4</v>
      </c>
      <c r="E3" s="38" t="s">
        <v>47</v>
      </c>
      <c r="F3" s="38" t="s">
        <v>5</v>
      </c>
      <c r="G3" s="44"/>
      <c r="H3" s="39" t="s">
        <v>43</v>
      </c>
      <c r="I3" s="39" t="s">
        <v>44</v>
      </c>
      <c r="J3" s="39" t="s">
        <v>46</v>
      </c>
      <c r="K3" s="40" t="s">
        <v>51</v>
      </c>
      <c r="L3" s="40" t="s">
        <v>52</v>
      </c>
      <c r="M3" s="40" t="s">
        <v>50</v>
      </c>
      <c r="N3" s="40" t="s">
        <v>53</v>
      </c>
    </row>
    <row r="4" spans="1:17" s="42" customFormat="1" ht="15" customHeight="1" x14ac:dyDescent="0.25">
      <c r="A4" s="9"/>
      <c r="B4" s="41">
        <v>1</v>
      </c>
      <c r="C4" s="53">
        <f>IF(B4&lt;=Term_Course_B,fees_Course_B-Scholarship,0)</f>
        <v>10177.077212101489</v>
      </c>
      <c r="D4" s="44">
        <f>IF(B4=1,C4,C4+F3)</f>
        <v>10177.077212101489</v>
      </c>
      <c r="E4" s="44">
        <f t="shared" ref="E4:E18" si="0">IF(B4&lt;=Moratorium_Course_B,0,MIN(Loan_repayment_perc_B*H4,D4*(1+int_on_loan)))</f>
        <v>0</v>
      </c>
      <c r="F4" s="44">
        <f t="shared" ref="F4:F18" si="1">IF(D4=E4,0,(D4*(1+int_on_loan)-E4))</f>
        <v>11194.784933311639</v>
      </c>
      <c r="G4" s="44"/>
      <c r="H4" s="44">
        <f t="shared" ref="H4:H18" si="2">IF(B4&lt;=Term_Course_B,0,salary_Course_B*(1+inflation)^(B4))</f>
        <v>0</v>
      </c>
      <c r="I4" s="44">
        <f>IF(H4&lt;=100000,Parameters!$C$23,Parameters!$C$24)*H4</f>
        <v>0</v>
      </c>
      <c r="J4" s="44">
        <f t="shared" ref="J4:J18" si="3">Annual_Spend*(1+inflation)^(B4)</f>
        <v>21000</v>
      </c>
      <c r="K4" s="42">
        <f>E4</f>
        <v>0</v>
      </c>
      <c r="L4" s="45">
        <f t="shared" ref="L4:L18" si="4">IF(B4=1,Acc_wealth_current,N3)</f>
        <v>150000</v>
      </c>
      <c r="M4" s="42">
        <f t="shared" ref="M4:M18" si="5">L4*int_on_deposit</f>
        <v>9000</v>
      </c>
      <c r="N4" s="42">
        <f>L4+H4-SUM(I4:K4)+M4</f>
        <v>138000</v>
      </c>
    </row>
    <row r="5" spans="1:17" s="42" customFormat="1" ht="15" customHeight="1" x14ac:dyDescent="0.25">
      <c r="A5" s="9"/>
      <c r="B5" s="41">
        <f>B4+1</f>
        <v>2</v>
      </c>
      <c r="C5" s="53">
        <f t="shared" ref="C5:C18" si="6">IF(B5&lt;=Term_Course_B,fees_Course_B,0)</f>
        <v>0</v>
      </c>
      <c r="D5" s="44">
        <f t="shared" ref="D5:D18" si="7">IF(B5=1,C5,C5+F4)</f>
        <v>11194.784933311639</v>
      </c>
      <c r="E5" s="44">
        <f t="shared" si="0"/>
        <v>11377.8</v>
      </c>
      <c r="F5" s="44">
        <f t="shared" si="1"/>
        <v>936.46342664280564</v>
      </c>
      <c r="G5" s="44"/>
      <c r="H5" s="44">
        <f t="shared" si="2"/>
        <v>75852</v>
      </c>
      <c r="I5" s="44">
        <f>IF(H5&lt;=100000,Parameters!$C$23,Parameters!$C$24)*H5</f>
        <v>15170.400000000001</v>
      </c>
      <c r="J5" s="44">
        <f t="shared" si="3"/>
        <v>22050</v>
      </c>
      <c r="K5" s="42">
        <f t="shared" ref="K5:K18" si="8">E5</f>
        <v>11377.8</v>
      </c>
      <c r="L5" s="45">
        <f t="shared" si="4"/>
        <v>138000</v>
      </c>
      <c r="M5" s="42">
        <f t="shared" si="5"/>
        <v>8280</v>
      </c>
      <c r="N5" s="42">
        <f t="shared" ref="N5:N18" si="9">L5+H5-SUM(I5:K5)+M5</f>
        <v>173533.8</v>
      </c>
      <c r="O5" s="42" t="b">
        <f>N5&gt;N4</f>
        <v>1</v>
      </c>
    </row>
    <row r="6" spans="1:17" s="42" customFormat="1" ht="15" customHeight="1" x14ac:dyDescent="0.25">
      <c r="A6" s="9"/>
      <c r="B6" s="41">
        <f t="shared" ref="B6:B18" si="10">B5+1</f>
        <v>3</v>
      </c>
      <c r="C6" s="53">
        <f t="shared" si="6"/>
        <v>0</v>
      </c>
      <c r="D6" s="44">
        <f t="shared" si="7"/>
        <v>936.46342664280564</v>
      </c>
      <c r="E6" s="44">
        <f t="shared" si="0"/>
        <v>1030.1097693070863</v>
      </c>
      <c r="F6" s="44">
        <f t="shared" si="1"/>
        <v>0</v>
      </c>
      <c r="G6" s="44"/>
      <c r="H6" s="44">
        <f t="shared" si="2"/>
        <v>79644.600000000006</v>
      </c>
      <c r="I6" s="44">
        <f>IF(H6&lt;=100000,Parameters!$C$23,Parameters!$C$24)*H6</f>
        <v>15928.920000000002</v>
      </c>
      <c r="J6" s="44">
        <f t="shared" si="3"/>
        <v>23152.500000000004</v>
      </c>
      <c r="K6" s="42">
        <f t="shared" si="8"/>
        <v>1030.1097693070863</v>
      </c>
      <c r="L6" s="45">
        <f t="shared" si="4"/>
        <v>173533.8</v>
      </c>
      <c r="M6" s="42">
        <f t="shared" si="5"/>
        <v>10412.027999999998</v>
      </c>
      <c r="N6" s="42">
        <f t="shared" si="9"/>
        <v>223478.8982306929</v>
      </c>
      <c r="O6" s="42" t="b">
        <f t="shared" ref="O6:O18" si="11">N6&gt;N5</f>
        <v>1</v>
      </c>
    </row>
    <row r="7" spans="1:17" s="42" customFormat="1" ht="15" customHeight="1" x14ac:dyDescent="0.25">
      <c r="A7" s="9"/>
      <c r="B7" s="41">
        <f t="shared" si="10"/>
        <v>4</v>
      </c>
      <c r="C7" s="53">
        <f t="shared" si="6"/>
        <v>0</v>
      </c>
      <c r="D7" s="44">
        <f t="shared" si="7"/>
        <v>0</v>
      </c>
      <c r="E7" s="44">
        <f t="shared" si="0"/>
        <v>0</v>
      </c>
      <c r="F7" s="44">
        <f t="shared" si="1"/>
        <v>0</v>
      </c>
      <c r="G7" s="44"/>
      <c r="H7" s="44">
        <f t="shared" si="2"/>
        <v>83626.83</v>
      </c>
      <c r="I7" s="44">
        <f>IF(H7&lt;=100000,Parameters!$C$23,Parameters!$C$24)*H7</f>
        <v>16725.366000000002</v>
      </c>
      <c r="J7" s="44">
        <f t="shared" si="3"/>
        <v>24310.125</v>
      </c>
      <c r="K7" s="42">
        <f t="shared" si="8"/>
        <v>0</v>
      </c>
      <c r="L7" s="45">
        <f t="shared" si="4"/>
        <v>223478.8982306929</v>
      </c>
      <c r="M7" s="42">
        <f t="shared" si="5"/>
        <v>13408.733893841572</v>
      </c>
      <c r="N7" s="42">
        <f t="shared" si="9"/>
        <v>279478.9711245345</v>
      </c>
      <c r="O7" s="42" t="b">
        <f t="shared" si="11"/>
        <v>1</v>
      </c>
    </row>
    <row r="8" spans="1:17" s="42" customFormat="1" ht="15" customHeight="1" x14ac:dyDescent="0.25">
      <c r="A8" s="9"/>
      <c r="B8" s="41">
        <f t="shared" si="10"/>
        <v>5</v>
      </c>
      <c r="C8" s="53">
        <f t="shared" si="6"/>
        <v>0</v>
      </c>
      <c r="D8" s="44">
        <f t="shared" si="7"/>
        <v>0</v>
      </c>
      <c r="E8" s="44">
        <f t="shared" si="0"/>
        <v>0</v>
      </c>
      <c r="F8" s="44">
        <f t="shared" si="1"/>
        <v>0</v>
      </c>
      <c r="G8" s="44"/>
      <c r="H8" s="44">
        <f t="shared" si="2"/>
        <v>87808.171500000011</v>
      </c>
      <c r="I8" s="44">
        <f>IF(H8&lt;=100000,Parameters!$C$23,Parameters!$C$24)*H8</f>
        <v>17561.634300000002</v>
      </c>
      <c r="J8" s="44">
        <f t="shared" si="3"/>
        <v>25525.631250000002</v>
      </c>
      <c r="K8" s="42">
        <f t="shared" si="8"/>
        <v>0</v>
      </c>
      <c r="L8" s="45">
        <f t="shared" si="4"/>
        <v>279478.9711245345</v>
      </c>
      <c r="M8" s="42">
        <f t="shared" si="5"/>
        <v>16768.738267472068</v>
      </c>
      <c r="N8" s="42">
        <f t="shared" si="9"/>
        <v>340968.61534200655</v>
      </c>
      <c r="O8" s="42" t="b">
        <f t="shared" si="11"/>
        <v>1</v>
      </c>
    </row>
    <row r="9" spans="1:17" s="42" customFormat="1" ht="15" customHeight="1" x14ac:dyDescent="0.25">
      <c r="A9" s="9"/>
      <c r="B9" s="41">
        <f t="shared" si="10"/>
        <v>6</v>
      </c>
      <c r="C9" s="53">
        <f t="shared" si="6"/>
        <v>0</v>
      </c>
      <c r="D9" s="44">
        <f t="shared" si="7"/>
        <v>0</v>
      </c>
      <c r="E9" s="44">
        <f t="shared" si="0"/>
        <v>0</v>
      </c>
      <c r="F9" s="44">
        <f t="shared" si="1"/>
        <v>0</v>
      </c>
      <c r="G9" s="44"/>
      <c r="H9" s="44">
        <f t="shared" si="2"/>
        <v>92198.580075000005</v>
      </c>
      <c r="I9" s="44">
        <f>IF(H9&lt;=100000,Parameters!$C$23,Parameters!$C$24)*H9</f>
        <v>18439.716015000002</v>
      </c>
      <c r="J9" s="44">
        <f t="shared" si="3"/>
        <v>26801.912812499999</v>
      </c>
      <c r="K9" s="42">
        <f t="shared" si="8"/>
        <v>0</v>
      </c>
      <c r="L9" s="45">
        <f t="shared" si="4"/>
        <v>340968.61534200655</v>
      </c>
      <c r="M9" s="42">
        <f t="shared" si="5"/>
        <v>20458.116920520391</v>
      </c>
      <c r="N9" s="42">
        <f t="shared" si="9"/>
        <v>408383.68351002695</v>
      </c>
      <c r="O9" s="42" t="b">
        <f t="shared" si="11"/>
        <v>1</v>
      </c>
    </row>
    <row r="10" spans="1:17" s="42" customFormat="1" ht="15" customHeight="1" x14ac:dyDescent="0.25">
      <c r="A10" s="9"/>
      <c r="B10" s="41">
        <f t="shared" si="10"/>
        <v>7</v>
      </c>
      <c r="C10" s="53">
        <f t="shared" si="6"/>
        <v>0</v>
      </c>
      <c r="D10" s="44">
        <f t="shared" si="7"/>
        <v>0</v>
      </c>
      <c r="E10" s="44">
        <f t="shared" si="0"/>
        <v>0</v>
      </c>
      <c r="F10" s="44">
        <f t="shared" si="1"/>
        <v>0</v>
      </c>
      <c r="G10" s="44"/>
      <c r="H10" s="44">
        <f t="shared" si="2"/>
        <v>96808.509078750023</v>
      </c>
      <c r="I10" s="44">
        <f>IF(H10&lt;=100000,Parameters!$C$23,Parameters!$C$24)*H10</f>
        <v>19361.701815750006</v>
      </c>
      <c r="J10" s="44">
        <f t="shared" si="3"/>
        <v>28142.008453125003</v>
      </c>
      <c r="K10" s="42">
        <f t="shared" si="8"/>
        <v>0</v>
      </c>
      <c r="L10" s="45">
        <f t="shared" si="4"/>
        <v>408383.68351002695</v>
      </c>
      <c r="M10" s="42">
        <f t="shared" si="5"/>
        <v>24503.021010601617</v>
      </c>
      <c r="N10" s="42">
        <f t="shared" si="9"/>
        <v>482191.50333050359</v>
      </c>
      <c r="O10" s="42" t="b">
        <f t="shared" si="11"/>
        <v>1</v>
      </c>
    </row>
    <row r="11" spans="1:17" s="42" customFormat="1" ht="15" customHeight="1" x14ac:dyDescent="0.25">
      <c r="A11" s="9"/>
      <c r="B11" s="41">
        <f t="shared" si="10"/>
        <v>8</v>
      </c>
      <c r="C11" s="53">
        <f t="shared" si="6"/>
        <v>0</v>
      </c>
      <c r="D11" s="44">
        <f t="shared" si="7"/>
        <v>0</v>
      </c>
      <c r="E11" s="44">
        <f t="shared" si="0"/>
        <v>0</v>
      </c>
      <c r="F11" s="44">
        <f t="shared" si="1"/>
        <v>0</v>
      </c>
      <c r="G11" s="44"/>
      <c r="H11" s="44">
        <f t="shared" si="2"/>
        <v>101648.9345326875</v>
      </c>
      <c r="I11" s="44">
        <f>IF(H11&lt;=100000,Parameters!$C$23,Parameters!$C$24)*H11</f>
        <v>30494.680359806251</v>
      </c>
      <c r="J11" s="44">
        <f t="shared" si="3"/>
        <v>29549.10887578125</v>
      </c>
      <c r="K11" s="42">
        <f t="shared" si="8"/>
        <v>0</v>
      </c>
      <c r="L11" s="45">
        <f t="shared" si="4"/>
        <v>482191.50333050359</v>
      </c>
      <c r="M11" s="42">
        <f t="shared" si="5"/>
        <v>28931.490199830216</v>
      </c>
      <c r="N11" s="42">
        <f t="shared" si="9"/>
        <v>552728.13882743381</v>
      </c>
      <c r="O11" s="42" t="b">
        <f t="shared" si="11"/>
        <v>1</v>
      </c>
    </row>
    <row r="12" spans="1:17" s="42" customFormat="1" ht="15" customHeight="1" x14ac:dyDescent="0.25">
      <c r="A12" s="9"/>
      <c r="B12" s="41">
        <f t="shared" si="10"/>
        <v>9</v>
      </c>
      <c r="C12" s="53">
        <f t="shared" si="6"/>
        <v>0</v>
      </c>
      <c r="D12" s="44">
        <f t="shared" si="7"/>
        <v>0</v>
      </c>
      <c r="E12" s="44">
        <f t="shared" si="0"/>
        <v>0</v>
      </c>
      <c r="F12" s="44">
        <f t="shared" si="1"/>
        <v>0</v>
      </c>
      <c r="G12" s="44"/>
      <c r="H12" s="44">
        <f t="shared" si="2"/>
        <v>106731.38125932189</v>
      </c>
      <c r="I12" s="44">
        <f>IF(H12&lt;=100000,Parameters!$C$23,Parameters!$C$24)*H12</f>
        <v>32019.414377796566</v>
      </c>
      <c r="J12" s="44">
        <f t="shared" si="3"/>
        <v>31026.564319570316</v>
      </c>
      <c r="K12" s="42">
        <f t="shared" si="8"/>
        <v>0</v>
      </c>
      <c r="L12" s="45">
        <f t="shared" si="4"/>
        <v>552728.13882743381</v>
      </c>
      <c r="M12" s="42">
        <f t="shared" si="5"/>
        <v>33163.688329646029</v>
      </c>
      <c r="N12" s="42">
        <f t="shared" si="9"/>
        <v>629577.22971903486</v>
      </c>
      <c r="O12" s="42" t="b">
        <f t="shared" si="11"/>
        <v>1</v>
      </c>
    </row>
    <row r="13" spans="1:17" s="42" customFormat="1" ht="15" customHeight="1" x14ac:dyDescent="0.25">
      <c r="A13" s="9"/>
      <c r="B13" s="41">
        <f t="shared" si="10"/>
        <v>10</v>
      </c>
      <c r="C13" s="53">
        <f t="shared" si="6"/>
        <v>0</v>
      </c>
      <c r="D13" s="44">
        <f t="shared" si="7"/>
        <v>0</v>
      </c>
      <c r="E13" s="44">
        <f t="shared" si="0"/>
        <v>0</v>
      </c>
      <c r="F13" s="44">
        <f t="shared" si="1"/>
        <v>0</v>
      </c>
      <c r="G13" s="44"/>
      <c r="H13" s="44">
        <f t="shared" si="2"/>
        <v>112067.95032228799</v>
      </c>
      <c r="I13" s="44">
        <f>IF(H13&lt;=100000,Parameters!$C$23,Parameters!$C$24)*H13</f>
        <v>33620.385096686397</v>
      </c>
      <c r="J13" s="44">
        <f t="shared" si="3"/>
        <v>32577.892535548832</v>
      </c>
      <c r="K13" s="42">
        <f t="shared" si="8"/>
        <v>0</v>
      </c>
      <c r="L13" s="45">
        <f t="shared" si="4"/>
        <v>629577.22971903486</v>
      </c>
      <c r="M13" s="42">
        <f t="shared" si="5"/>
        <v>37774.63378314209</v>
      </c>
      <c r="N13" s="42">
        <f t="shared" si="9"/>
        <v>713221.53619222972</v>
      </c>
      <c r="O13" s="42" t="b">
        <f t="shared" si="11"/>
        <v>1</v>
      </c>
    </row>
    <row r="14" spans="1:17" s="42" customFormat="1" ht="15" customHeight="1" x14ac:dyDescent="0.25">
      <c r="A14" s="9"/>
      <c r="B14" s="41">
        <f t="shared" si="10"/>
        <v>11</v>
      </c>
      <c r="C14" s="53">
        <f t="shared" si="6"/>
        <v>0</v>
      </c>
      <c r="D14" s="44">
        <f t="shared" si="7"/>
        <v>0</v>
      </c>
      <c r="E14" s="44">
        <f t="shared" si="0"/>
        <v>0</v>
      </c>
      <c r="F14" s="44">
        <f t="shared" si="1"/>
        <v>0</v>
      </c>
      <c r="G14" s="44"/>
      <c r="H14" s="44">
        <f t="shared" si="2"/>
        <v>117671.34783840239</v>
      </c>
      <c r="I14" s="44">
        <f>IF(H14&lt;=100000,Parameters!$C$23,Parameters!$C$24)*H14</f>
        <v>35301.404351520716</v>
      </c>
      <c r="J14" s="44">
        <f t="shared" si="3"/>
        <v>34206.787162326276</v>
      </c>
      <c r="K14" s="42">
        <f t="shared" si="8"/>
        <v>0</v>
      </c>
      <c r="L14" s="45">
        <f t="shared" si="4"/>
        <v>713221.53619222972</v>
      </c>
      <c r="M14" s="42">
        <f t="shared" si="5"/>
        <v>42793.29217153378</v>
      </c>
      <c r="N14" s="42">
        <f t="shared" si="9"/>
        <v>804177.98468831892</v>
      </c>
      <c r="O14" s="42" t="b">
        <f t="shared" si="11"/>
        <v>1</v>
      </c>
    </row>
    <row r="15" spans="1:17" s="42" customFormat="1" ht="15" customHeight="1" x14ac:dyDescent="0.25">
      <c r="A15" s="9"/>
      <c r="B15" s="41">
        <f t="shared" si="10"/>
        <v>12</v>
      </c>
      <c r="C15" s="53">
        <f t="shared" si="6"/>
        <v>0</v>
      </c>
      <c r="D15" s="44">
        <f t="shared" si="7"/>
        <v>0</v>
      </c>
      <c r="E15" s="44">
        <f t="shared" si="0"/>
        <v>0</v>
      </c>
      <c r="F15" s="44">
        <f t="shared" si="1"/>
        <v>0</v>
      </c>
      <c r="G15" s="44"/>
      <c r="H15" s="44">
        <f t="shared" si="2"/>
        <v>123554.91523032248</v>
      </c>
      <c r="I15" s="44">
        <f>IF(H15&lt;=100000,Parameters!$C$23,Parameters!$C$24)*H15</f>
        <v>37066.474569096747</v>
      </c>
      <c r="J15" s="44">
        <f t="shared" si="3"/>
        <v>35917.126520442587</v>
      </c>
      <c r="K15" s="42">
        <f t="shared" si="8"/>
        <v>0</v>
      </c>
      <c r="L15" s="45">
        <f t="shared" si="4"/>
        <v>804177.98468831892</v>
      </c>
      <c r="M15" s="42">
        <f t="shared" si="5"/>
        <v>48250.679081299131</v>
      </c>
      <c r="N15" s="42">
        <f t="shared" si="9"/>
        <v>902999.97791040118</v>
      </c>
      <c r="O15" s="42" t="b">
        <f t="shared" si="11"/>
        <v>1</v>
      </c>
    </row>
    <row r="16" spans="1:17" s="42" customFormat="1" ht="15" customHeight="1" x14ac:dyDescent="0.25">
      <c r="A16" s="9"/>
      <c r="B16" s="41">
        <f t="shared" si="10"/>
        <v>13</v>
      </c>
      <c r="C16" s="53">
        <f t="shared" si="6"/>
        <v>0</v>
      </c>
      <c r="D16" s="44">
        <f t="shared" si="7"/>
        <v>0</v>
      </c>
      <c r="E16" s="44">
        <f t="shared" si="0"/>
        <v>0</v>
      </c>
      <c r="F16" s="44">
        <f t="shared" si="1"/>
        <v>0</v>
      </c>
      <c r="G16" s="44"/>
      <c r="H16" s="44">
        <f t="shared" si="2"/>
        <v>129732.66099183864</v>
      </c>
      <c r="I16" s="44">
        <f>IF(H16&lt;=100000,Parameters!$C$23,Parameters!$C$24)*H16</f>
        <v>38919.798297551592</v>
      </c>
      <c r="J16" s="44">
        <f t="shared" si="3"/>
        <v>37712.982846464722</v>
      </c>
      <c r="K16" s="42">
        <f t="shared" si="8"/>
        <v>0</v>
      </c>
      <c r="L16" s="45">
        <f t="shared" si="4"/>
        <v>902999.97791040118</v>
      </c>
      <c r="M16" s="42">
        <f t="shared" si="5"/>
        <v>54179.998674624068</v>
      </c>
      <c r="N16" s="42">
        <f t="shared" si="9"/>
        <v>1010279.8564328476</v>
      </c>
      <c r="O16" s="42" t="b">
        <f t="shared" si="11"/>
        <v>1</v>
      </c>
    </row>
    <row r="17" spans="1:15" s="42" customFormat="1" ht="15" customHeight="1" x14ac:dyDescent="0.25">
      <c r="A17" s="9"/>
      <c r="B17" s="41">
        <f t="shared" si="10"/>
        <v>14</v>
      </c>
      <c r="C17" s="53">
        <f t="shared" si="6"/>
        <v>0</v>
      </c>
      <c r="D17" s="44">
        <f t="shared" si="7"/>
        <v>0</v>
      </c>
      <c r="E17" s="44">
        <f t="shared" si="0"/>
        <v>0</v>
      </c>
      <c r="F17" s="44">
        <f t="shared" si="1"/>
        <v>0</v>
      </c>
      <c r="G17" s="44"/>
      <c r="H17" s="44">
        <f t="shared" si="2"/>
        <v>136219.29404143055</v>
      </c>
      <c r="I17" s="44">
        <f>IF(H17&lt;=100000,Parameters!$C$23,Parameters!$C$24)*H17</f>
        <v>40865.788212429165</v>
      </c>
      <c r="J17" s="44">
        <f t="shared" si="3"/>
        <v>39598.631988787944</v>
      </c>
      <c r="K17" s="42">
        <f t="shared" si="8"/>
        <v>0</v>
      </c>
      <c r="L17" s="45">
        <f t="shared" si="4"/>
        <v>1010279.8564328476</v>
      </c>
      <c r="M17" s="42">
        <f t="shared" si="5"/>
        <v>60616.79138597085</v>
      </c>
      <c r="N17" s="42">
        <f t="shared" si="9"/>
        <v>1126651.5216590317</v>
      </c>
      <c r="O17" s="42" t="b">
        <f t="shared" si="11"/>
        <v>1</v>
      </c>
    </row>
    <row r="18" spans="1:15" s="42" customFormat="1" ht="15" customHeight="1" x14ac:dyDescent="0.25">
      <c r="A18" s="9"/>
      <c r="B18" s="41">
        <f t="shared" si="10"/>
        <v>15</v>
      </c>
      <c r="C18" s="53">
        <f t="shared" si="6"/>
        <v>0</v>
      </c>
      <c r="D18" s="44">
        <f t="shared" si="7"/>
        <v>0</v>
      </c>
      <c r="E18" s="44">
        <f t="shared" si="0"/>
        <v>0</v>
      </c>
      <c r="F18" s="44">
        <f t="shared" si="1"/>
        <v>0</v>
      </c>
      <c r="G18" s="44"/>
      <c r="H18" s="44">
        <f t="shared" si="2"/>
        <v>143030.25874350211</v>
      </c>
      <c r="I18" s="44">
        <f>IF(H18&lt;=100000,Parameters!$C$23,Parameters!$C$24)*H18</f>
        <v>42909.077623050631</v>
      </c>
      <c r="J18" s="44">
        <f t="shared" si="3"/>
        <v>41578.563588227356</v>
      </c>
      <c r="K18" s="42">
        <f t="shared" si="8"/>
        <v>0</v>
      </c>
      <c r="L18" s="45">
        <f t="shared" si="4"/>
        <v>1126651.5216590317</v>
      </c>
      <c r="M18" s="42">
        <f t="shared" si="5"/>
        <v>67599.091299541906</v>
      </c>
      <c r="N18" s="42">
        <f t="shared" si="9"/>
        <v>1252793.2304907979</v>
      </c>
      <c r="O18" s="42" t="b">
        <f t="shared" si="11"/>
        <v>1</v>
      </c>
    </row>
    <row r="19" spans="1:15" s="42" customFormat="1" ht="15" customHeight="1" x14ac:dyDescent="0.25">
      <c r="A19" s="9"/>
      <c r="B19" s="41"/>
      <c r="C19" s="41"/>
      <c r="D19" s="41"/>
      <c r="E19" s="41"/>
      <c r="F19" s="41"/>
      <c r="G19" s="41"/>
      <c r="H19" s="44"/>
      <c r="I19" s="44"/>
      <c r="J19" s="44"/>
    </row>
    <row r="20" spans="1:15" s="42" customFormat="1" ht="15" customHeight="1" x14ac:dyDescent="0.25">
      <c r="A20" s="9"/>
      <c r="B20" s="49" t="s">
        <v>65</v>
      </c>
      <c r="C20" s="50">
        <v>59822.922787898511</v>
      </c>
      <c r="D20" s="1" t="s">
        <v>62</v>
      </c>
      <c r="E20" s="41"/>
      <c r="F20" s="41"/>
      <c r="G20" s="41"/>
      <c r="H20" s="44"/>
      <c r="I20" s="44"/>
      <c r="J20" s="44"/>
    </row>
    <row r="21" spans="1:15" ht="15" customHeight="1" x14ac:dyDescent="0.25">
      <c r="B21" s="2"/>
      <c r="C21" s="2"/>
      <c r="D21" s="1"/>
    </row>
    <row r="22" spans="1:15" ht="15" customHeight="1" x14ac:dyDescent="0.25">
      <c r="B22" s="19" t="s">
        <v>68</v>
      </c>
      <c r="C22" s="2"/>
      <c r="D22" s="1"/>
    </row>
    <row r="23" spans="1:15" ht="15" customHeight="1" x14ac:dyDescent="0.25">
      <c r="B23" s="2" t="s">
        <v>66</v>
      </c>
      <c r="C23" s="51">
        <f>'Projection_Course A'!N18</f>
        <v>1252793.2304907979</v>
      </c>
      <c r="D23" s="1"/>
    </row>
    <row r="24" spans="1:15" ht="15" customHeight="1" x14ac:dyDescent="0.25">
      <c r="B24" s="2" t="s">
        <v>67</v>
      </c>
      <c r="C24" s="51">
        <f>'Projection_Course B_Scholarship'!N18</f>
        <v>1252793.2304907979</v>
      </c>
      <c r="D24" s="52">
        <f>C24-C23</f>
        <v>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20"/>
  <sheetViews>
    <sheetView showGridLines="0" zoomScale="90" zoomScaleNormal="90" workbookViewId="0"/>
  </sheetViews>
  <sheetFormatPr defaultColWidth="8.85546875" defaultRowHeight="15" customHeight="1" x14ac:dyDescent="0.25"/>
  <cols>
    <col min="1" max="1" width="1" style="32" customWidth="1"/>
    <col min="2" max="2" width="14" style="33" customWidth="1"/>
    <col min="3" max="4" width="18.7109375" style="35" bestFit="1" customWidth="1"/>
    <col min="5" max="5" width="20.7109375" style="35" bestFit="1" customWidth="1"/>
    <col min="6" max="16384" width="8.85546875" style="35"/>
  </cols>
  <sheetData>
    <row r="1" spans="1:5" s="32" customFormat="1" ht="4.1500000000000004" customHeight="1" x14ac:dyDescent="0.25">
      <c r="B1" s="9"/>
    </row>
    <row r="2" spans="1:5" ht="15" customHeight="1" x14ac:dyDescent="0.25">
      <c r="A2" s="36"/>
      <c r="B2" s="43"/>
      <c r="C2" s="37" t="s">
        <v>53</v>
      </c>
      <c r="D2" s="37"/>
      <c r="E2" s="37"/>
    </row>
    <row r="3" spans="1:5" ht="15" customHeight="1" x14ac:dyDescent="0.25">
      <c r="B3" s="38" t="s">
        <v>8</v>
      </c>
      <c r="C3" s="40" t="s">
        <v>59</v>
      </c>
      <c r="D3" s="40" t="s">
        <v>60</v>
      </c>
      <c r="E3" s="40" t="s">
        <v>61</v>
      </c>
    </row>
    <row r="4" spans="1:5" s="42" customFormat="1" ht="15" customHeight="1" x14ac:dyDescent="0.25">
      <c r="A4" s="9"/>
      <c r="B4" s="41">
        <v>1</v>
      </c>
      <c r="C4" s="42">
        <f>'Projection_Course B_Scholarship'!N4</f>
        <v>138000</v>
      </c>
      <c r="D4" s="42">
        <f>'Projection_Course B'!N4</f>
        <v>138000</v>
      </c>
      <c r="E4" s="42">
        <f>'Projection_Self Funding_CourseA'!N4</f>
        <v>78000</v>
      </c>
    </row>
    <row r="5" spans="1:5" s="42" customFormat="1" ht="15" customHeight="1" x14ac:dyDescent="0.25">
      <c r="A5" s="9"/>
      <c r="B5" s="41">
        <f>B4+1</f>
        <v>2</v>
      </c>
      <c r="C5" s="42">
        <f>'Projection_Course A'!N5</f>
        <v>124230</v>
      </c>
      <c r="D5" s="42">
        <f>'Projection_Course B'!N5</f>
        <v>173533.8</v>
      </c>
      <c r="E5" s="42">
        <f>'Projection_Self Funding_CourseA'!N5</f>
        <v>630</v>
      </c>
    </row>
    <row r="6" spans="1:5" s="42" customFormat="1" ht="15" customHeight="1" x14ac:dyDescent="0.25">
      <c r="A6" s="9"/>
      <c r="B6" s="41">
        <f t="shared" ref="B6:B18" si="0">B5+1</f>
        <v>3</v>
      </c>
      <c r="C6" s="42">
        <f>'Projection_Course A'!N6</f>
        <v>163657.4025</v>
      </c>
      <c r="D6" s="42">
        <f>'Projection_Course B'!N6</f>
        <v>212562.31799999997</v>
      </c>
      <c r="E6" s="42">
        <f>'Projection_Self Funding_CourseA'!N6</f>
        <v>54691.843500000017</v>
      </c>
    </row>
    <row r="7" spans="1:5" s="42" customFormat="1" ht="15" customHeight="1" x14ac:dyDescent="0.25">
      <c r="A7" s="9"/>
      <c r="B7" s="41">
        <f t="shared" si="0"/>
        <v>4</v>
      </c>
      <c r="C7" s="42">
        <f>'Projection_Course A'!N7</f>
        <v>207049.12927500001</v>
      </c>
      <c r="D7" s="42">
        <f>'Projection_Course B'!N7</f>
        <v>255363.37157999998</v>
      </c>
      <c r="E7" s="42">
        <f>'Projection_Self Funding_CourseA'!N7</f>
        <v>114698.599785</v>
      </c>
    </row>
    <row r="8" spans="1:5" s="42" customFormat="1" ht="15" customHeight="1" x14ac:dyDescent="0.25">
      <c r="A8" s="9"/>
      <c r="B8" s="41">
        <f t="shared" si="0"/>
        <v>5</v>
      </c>
      <c r="C8" s="42">
        <f>'Projection_Course A'!N8</f>
        <v>254722.97378775003</v>
      </c>
      <c r="D8" s="42">
        <f>'Projection_Course B'!N8</f>
        <v>302234.85409979994</v>
      </c>
      <c r="E8" s="42">
        <f>'Projection_Self Funding_CourseA'!N8</f>
        <v>181142.02373084999</v>
      </c>
    </row>
    <row r="9" spans="1:5" s="42" customFormat="1" ht="15" customHeight="1" x14ac:dyDescent="0.25">
      <c r="A9" s="9"/>
      <c r="B9" s="41">
        <f t="shared" si="0"/>
        <v>6</v>
      </c>
      <c r="C9" s="42">
        <f>'Projection_Course A'!N9</f>
        <v>307019.79380907753</v>
      </c>
      <c r="D9" s="42">
        <f>'Projection_Course B'!N9</f>
        <v>353496.1095820379</v>
      </c>
      <c r="E9" s="42">
        <f>'Projection_Self Funding_CourseA'!N9</f>
        <v>254550.1285113885</v>
      </c>
    </row>
    <row r="10" spans="1:5" s="42" customFormat="1" ht="15" customHeight="1" x14ac:dyDescent="0.25">
      <c r="A10" s="9"/>
      <c r="B10" s="41">
        <f t="shared" si="0"/>
        <v>7</v>
      </c>
      <c r="C10" s="42">
        <f>'Projection_Course A'!N10</f>
        <v>364305.09511138778</v>
      </c>
      <c r="D10" s="42">
        <f>'Projection_Course B'!N10</f>
        <v>409489.3986050227</v>
      </c>
      <c r="E10" s="42">
        <f>'Projection_Self Funding_CourseA'!N10</f>
        <v>335489.69874659373</v>
      </c>
    </row>
    <row r="11" spans="1:5" s="42" customFormat="1" ht="15" customHeight="1" x14ac:dyDescent="0.25">
      <c r="A11" s="9"/>
      <c r="B11" s="41">
        <f t="shared" si="0"/>
        <v>8</v>
      </c>
      <c r="C11" s="42">
        <f>'Projection_Course A'!N11</f>
        <v>426970.72017552488</v>
      </c>
      <c r="D11" s="42">
        <f>'Projection_Course B'!N11</f>
        <v>460416.56763852097</v>
      </c>
      <c r="E11" s="42">
        <f>'Projection_Self Funding_CourseA'!N11</f>
        <v>424568.97132213734</v>
      </c>
    </row>
    <row r="12" spans="1:5" s="42" customFormat="1" ht="15" customHeight="1" x14ac:dyDescent="0.25">
      <c r="A12" s="9"/>
      <c r="B12" s="41">
        <f t="shared" si="0"/>
        <v>9</v>
      </c>
      <c r="C12" s="42">
        <f>'Projection_Course A'!N12</f>
        <v>495436.64871138294</v>
      </c>
      <c r="D12" s="42">
        <f>'Projection_Course B'!N12</f>
        <v>515717.25706988905</v>
      </c>
      <c r="E12" s="42">
        <f>'Projection_Self Funding_CourseA'!N12</f>
        <v>522440.49478475098</v>
      </c>
    </row>
    <row r="13" spans="1:5" s="42" customFormat="1" ht="15" customHeight="1" x14ac:dyDescent="0.25">
      <c r="A13" s="9"/>
      <c r="B13" s="41">
        <f t="shared" si="0"/>
        <v>10</v>
      </c>
      <c r="C13" s="42">
        <f>'Projection_Course A'!N13</f>
        <v>570152.91722565889</v>
      </c>
      <c r="D13" s="42">
        <f>'Projection_Course B'!N13</f>
        <v>577708.90168678085</v>
      </c>
      <c r="E13" s="42">
        <f>'Projection_Self Funding_CourseA'!N13</f>
        <v>629804.17891428573</v>
      </c>
    </row>
    <row r="14" spans="1:5" s="42" customFormat="1" ht="15" customHeight="1" x14ac:dyDescent="0.25">
      <c r="A14" s="9"/>
      <c r="B14" s="41">
        <f t="shared" si="0"/>
        <v>11</v>
      </c>
      <c r="C14" s="42">
        <f>'Projection_Course A'!N14</f>
        <v>680516.41822601529</v>
      </c>
      <c r="D14" s="42">
        <f>'Projection_Course B'!N14</f>
        <v>660534.59211254306</v>
      </c>
      <c r="E14" s="42">
        <f>'Projection_Self Funding_CourseA'!N14</f>
        <v>747410.54681371502</v>
      </c>
    </row>
    <row r="15" spans="1:5" s="42" customFormat="1" ht="15" customHeight="1" x14ac:dyDescent="0.25">
      <c r="A15" s="9"/>
      <c r="B15" s="41">
        <f t="shared" si="0"/>
        <v>12</v>
      </c>
      <c r="C15" s="42">
        <f>'Projection_Course A'!N15</f>
        <v>805156.42634237686</v>
      </c>
      <c r="D15" s="42">
        <f>'Projection_Course B'!N15</f>
        <v>750737.98178007884</v>
      </c>
      <c r="E15" s="42">
        <f>'Projection_Self Funding_CourseA'!N15</f>
        <v>876064.20264533861</v>
      </c>
    </row>
    <row r="16" spans="1:5" s="42" customFormat="1" ht="15" customHeight="1" x14ac:dyDescent="0.25">
      <c r="A16" s="9"/>
      <c r="B16" s="41">
        <f t="shared" si="0"/>
        <v>13</v>
      </c>
      <c r="C16" s="42">
        <f>'Projection_Course A'!N16</f>
        <v>941465.28609686019</v>
      </c>
      <c r="D16" s="42">
        <f>'Projection_Course B'!N16</f>
        <v>848882.14053470595</v>
      </c>
      <c r="E16" s="42">
        <f>'Projection_Self Funding_CourseA'!N16</f>
        <v>1016627.5289779997</v>
      </c>
    </row>
    <row r="17" spans="1:5" s="42" customFormat="1" ht="15" customHeight="1" x14ac:dyDescent="0.25">
      <c r="A17" s="9"/>
      <c r="B17" s="41">
        <f t="shared" si="0"/>
        <v>14</v>
      </c>
      <c r="C17" s="42">
        <f>'Projection_Course A'!N17</f>
        <v>1090352.6511453097</v>
      </c>
      <c r="D17" s="42">
        <f>'Projection_Course B'!N17</f>
        <v>955569.94280700188</v>
      </c>
      <c r="E17" s="42">
        <f>'Projection_Self Funding_CourseA'!N17</f>
        <v>1170024.6285993175</v>
      </c>
    </row>
    <row r="18" spans="1:5" s="42" customFormat="1" ht="15" customHeight="1" x14ac:dyDescent="0.25">
      <c r="A18" s="9"/>
      <c r="B18" s="41">
        <f t="shared" si="0"/>
        <v>15</v>
      </c>
      <c r="C18" s="42">
        <f>'Projection_Course A'!N18</f>
        <v>1252793.2304907979</v>
      </c>
      <c r="D18" s="42">
        <f>'Projection_Course B'!N18</f>
        <v>1071446.7569076461</v>
      </c>
      <c r="E18" s="42">
        <f>'Projection_Self Funding_CourseA'!N18</f>
        <v>1337245.5265920465</v>
      </c>
    </row>
    <row r="19" spans="1:5" s="42" customFormat="1" ht="15" customHeight="1" x14ac:dyDescent="0.25">
      <c r="A19" s="9"/>
      <c r="B19" s="41"/>
    </row>
    <row r="20" spans="1:5" s="42" customFormat="1" ht="15" customHeight="1" x14ac:dyDescent="0.25">
      <c r="A20" s="9"/>
      <c r="B20" s="4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Examiner Report</vt:lpstr>
      <vt:lpstr>Audit trail</vt:lpstr>
      <vt:lpstr>Salary Data</vt:lpstr>
      <vt:lpstr>Data Checks</vt:lpstr>
      <vt:lpstr>Parameters</vt:lpstr>
      <vt:lpstr>Projection_Course A</vt:lpstr>
      <vt:lpstr>Projection_Self Funding_CourseA</vt:lpstr>
      <vt:lpstr>Projection_Course B</vt:lpstr>
      <vt:lpstr>Projection_Course B_Scholarship</vt:lpstr>
      <vt:lpstr>Graph</vt:lpstr>
      <vt:lpstr>Acc_wealth_current</vt:lpstr>
      <vt:lpstr>Annual_Spend</vt:lpstr>
      <vt:lpstr>fees_Course_A</vt:lpstr>
      <vt:lpstr>fees_Course_B</vt:lpstr>
      <vt:lpstr>inflation</vt:lpstr>
      <vt:lpstr>int_on_deposit</vt:lpstr>
      <vt:lpstr>int_on_loan</vt:lpstr>
      <vt:lpstr>Loan_repayment_perc_A</vt:lpstr>
      <vt:lpstr>Loan_repayment_perc_B</vt:lpstr>
      <vt:lpstr>Moratorium_Course_A</vt:lpstr>
      <vt:lpstr>Moratorium_Course_B</vt:lpstr>
      <vt:lpstr>salary_Course_A</vt:lpstr>
      <vt:lpstr>salary_Course_B</vt:lpstr>
      <vt:lpstr>Scholarship</vt:lpstr>
      <vt:lpstr>Term_Course_A</vt:lpstr>
      <vt:lpstr>Term_Course_B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 Rokade</cp:lastModifiedBy>
  <dcterms:created xsi:type="dcterms:W3CDTF">2022-05-15T11:43:23Z</dcterms:created>
  <dcterms:modified xsi:type="dcterms:W3CDTF">2022-10-20T08:21:41Z</dcterms:modified>
</cp:coreProperties>
</file>